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01,24 Сочи КИ\"/>
    </mc:Choice>
  </mc:AlternateContent>
  <xr:revisionPtr revIDLastSave="0" documentId="13_ncr:1_{54B1BC90-FCCD-4C93-B931-E095DD6A451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TDSheet!$A$3:$X$84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" i="1" l="1"/>
  <c r="O17" i="1"/>
  <c r="O22" i="1"/>
  <c r="O24" i="1"/>
  <c r="O32" i="1"/>
  <c r="O34" i="1"/>
  <c r="O35" i="1"/>
  <c r="O48" i="1"/>
  <c r="O49" i="1"/>
  <c r="O53" i="1"/>
  <c r="O54" i="1"/>
  <c r="O56" i="1"/>
  <c r="O60" i="1"/>
  <c r="O68" i="1"/>
  <c r="O70" i="1"/>
  <c r="O71" i="1"/>
  <c r="X71" i="1" s="1"/>
  <c r="O75" i="1"/>
  <c r="O79" i="1"/>
  <c r="O80" i="1"/>
  <c r="O81" i="1"/>
  <c r="O82" i="1"/>
  <c r="O83" i="1"/>
  <c r="O84" i="1"/>
  <c r="O6" i="1"/>
  <c r="X80" i="1" l="1"/>
  <c r="F46" i="1"/>
  <c r="E46" i="1"/>
  <c r="M46" i="1" s="1"/>
  <c r="F45" i="1"/>
  <c r="E45" i="1"/>
  <c r="F19" i="1"/>
  <c r="E19" i="1"/>
  <c r="F69" i="1"/>
  <c r="E69" i="1"/>
  <c r="M69" i="1" s="1"/>
  <c r="F34" i="1"/>
  <c r="M7" i="1"/>
  <c r="R7" i="1" s="1"/>
  <c r="M8" i="1"/>
  <c r="M9" i="1"/>
  <c r="N9" i="1" s="1"/>
  <c r="O9" i="1" s="1"/>
  <c r="M10" i="1"/>
  <c r="M11" i="1"/>
  <c r="N11" i="1" s="1"/>
  <c r="M12" i="1"/>
  <c r="N12" i="1" s="1"/>
  <c r="M13" i="1"/>
  <c r="N13" i="1" s="1"/>
  <c r="M14" i="1"/>
  <c r="N14" i="1" s="1"/>
  <c r="M15" i="1"/>
  <c r="N15" i="1" s="1"/>
  <c r="M16" i="1"/>
  <c r="R16" i="1" s="1"/>
  <c r="M17" i="1"/>
  <c r="R17" i="1" s="1"/>
  <c r="M18" i="1"/>
  <c r="N18" i="1" s="1"/>
  <c r="M19" i="1"/>
  <c r="M20" i="1"/>
  <c r="N20" i="1" s="1"/>
  <c r="M21" i="1"/>
  <c r="N21" i="1" s="1"/>
  <c r="O21" i="1" s="1"/>
  <c r="M22" i="1"/>
  <c r="R22" i="1" s="1"/>
  <c r="M23" i="1"/>
  <c r="N23" i="1" s="1"/>
  <c r="M24" i="1"/>
  <c r="R24" i="1" s="1"/>
  <c r="M25" i="1"/>
  <c r="N25" i="1" s="1"/>
  <c r="M26" i="1"/>
  <c r="N26" i="1" s="1"/>
  <c r="O26" i="1" s="1"/>
  <c r="M27" i="1"/>
  <c r="N27" i="1" s="1"/>
  <c r="M28" i="1"/>
  <c r="N28" i="1" s="1"/>
  <c r="M29" i="1"/>
  <c r="N29" i="1" s="1"/>
  <c r="M30" i="1"/>
  <c r="N30" i="1" s="1"/>
  <c r="M31" i="1"/>
  <c r="R31" i="1" s="1"/>
  <c r="M32" i="1"/>
  <c r="R32" i="1" s="1"/>
  <c r="M33" i="1"/>
  <c r="R33" i="1" s="1"/>
  <c r="M34" i="1"/>
  <c r="M35" i="1"/>
  <c r="R35" i="1" s="1"/>
  <c r="M36" i="1"/>
  <c r="N36" i="1" s="1"/>
  <c r="O36" i="1" s="1"/>
  <c r="M37" i="1"/>
  <c r="N37" i="1" s="1"/>
  <c r="O37" i="1" s="1"/>
  <c r="M38" i="1"/>
  <c r="N38" i="1" s="1"/>
  <c r="M39" i="1"/>
  <c r="N39" i="1" s="1"/>
  <c r="M40" i="1"/>
  <c r="R40" i="1" s="1"/>
  <c r="M41" i="1"/>
  <c r="N41" i="1" s="1"/>
  <c r="M42" i="1"/>
  <c r="N42" i="1" s="1"/>
  <c r="M43" i="1"/>
  <c r="N43" i="1" s="1"/>
  <c r="M44" i="1"/>
  <c r="N44" i="1" s="1"/>
  <c r="M45" i="1"/>
  <c r="M47" i="1"/>
  <c r="M48" i="1"/>
  <c r="R48" i="1" s="1"/>
  <c r="M49" i="1"/>
  <c r="R49" i="1" s="1"/>
  <c r="M50" i="1"/>
  <c r="M51" i="1"/>
  <c r="N51" i="1" s="1"/>
  <c r="M52" i="1"/>
  <c r="N52" i="1" s="1"/>
  <c r="M53" i="1"/>
  <c r="R53" i="1" s="1"/>
  <c r="M54" i="1"/>
  <c r="R54" i="1" s="1"/>
  <c r="M55" i="1"/>
  <c r="N55" i="1" s="1"/>
  <c r="O55" i="1" s="1"/>
  <c r="M56" i="1"/>
  <c r="R56" i="1" s="1"/>
  <c r="M57" i="1"/>
  <c r="N57" i="1" s="1"/>
  <c r="M58" i="1"/>
  <c r="N58" i="1" s="1"/>
  <c r="M59" i="1"/>
  <c r="N59" i="1" s="1"/>
  <c r="M60" i="1"/>
  <c r="R60" i="1" s="1"/>
  <c r="M61" i="1"/>
  <c r="N61" i="1" s="1"/>
  <c r="O61" i="1" s="1"/>
  <c r="M62" i="1"/>
  <c r="R62" i="1" s="1"/>
  <c r="M63" i="1"/>
  <c r="N63" i="1" s="1"/>
  <c r="M64" i="1"/>
  <c r="N64" i="1" s="1"/>
  <c r="M65" i="1"/>
  <c r="N65" i="1" s="1"/>
  <c r="M66" i="1"/>
  <c r="R66" i="1" s="1"/>
  <c r="M67" i="1"/>
  <c r="N67" i="1" s="1"/>
  <c r="M68" i="1"/>
  <c r="R68" i="1" s="1"/>
  <c r="M70" i="1"/>
  <c r="R70" i="1" s="1"/>
  <c r="M71" i="1"/>
  <c r="R71" i="1" s="1"/>
  <c r="M72" i="1"/>
  <c r="M73" i="1"/>
  <c r="R73" i="1" s="1"/>
  <c r="M74" i="1"/>
  <c r="N74" i="1" s="1"/>
  <c r="M75" i="1"/>
  <c r="R75" i="1" s="1"/>
  <c r="M76" i="1"/>
  <c r="N76" i="1" s="1"/>
  <c r="M77" i="1"/>
  <c r="N77" i="1" s="1"/>
  <c r="M78" i="1"/>
  <c r="N78" i="1" s="1"/>
  <c r="O78" i="1" s="1"/>
  <c r="M79" i="1"/>
  <c r="R79" i="1" s="1"/>
  <c r="M80" i="1"/>
  <c r="R80" i="1" s="1"/>
  <c r="M81" i="1"/>
  <c r="R81" i="1" s="1"/>
  <c r="M82" i="1"/>
  <c r="R82" i="1" s="1"/>
  <c r="M83" i="1"/>
  <c r="R83" i="1" s="1"/>
  <c r="M84" i="1"/>
  <c r="R84" i="1" s="1"/>
  <c r="M6" i="1"/>
  <c r="R6" i="1" s="1"/>
  <c r="J32" i="1"/>
  <c r="J34" i="1"/>
  <c r="J48" i="1"/>
  <c r="J6" i="1"/>
  <c r="W56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3" i="1"/>
  <c r="J33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I46" i="1"/>
  <c r="I47" i="1"/>
  <c r="J47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W17" i="1"/>
  <c r="W22" i="1"/>
  <c r="W24" i="1"/>
  <c r="W34" i="1"/>
  <c r="W70" i="1"/>
  <c r="H71" i="1"/>
  <c r="P5" i="1"/>
  <c r="L5" i="1"/>
  <c r="K5" i="1"/>
  <c r="N46" i="1" l="1"/>
  <c r="O46" i="1" s="1"/>
  <c r="X77" i="1"/>
  <c r="R77" i="1"/>
  <c r="R64" i="1"/>
  <c r="R58" i="1"/>
  <c r="R52" i="1"/>
  <c r="R43" i="1"/>
  <c r="R41" i="1"/>
  <c r="R39" i="1"/>
  <c r="R37" i="1"/>
  <c r="R29" i="1"/>
  <c r="R27" i="1"/>
  <c r="R25" i="1"/>
  <c r="R23" i="1"/>
  <c r="R21" i="1"/>
  <c r="R15" i="1"/>
  <c r="R13" i="1"/>
  <c r="R11" i="1"/>
  <c r="R9" i="1"/>
  <c r="R78" i="1"/>
  <c r="R76" i="1"/>
  <c r="R74" i="1"/>
  <c r="R67" i="1"/>
  <c r="R65" i="1"/>
  <c r="R63" i="1"/>
  <c r="R61" i="1"/>
  <c r="R59" i="1"/>
  <c r="R57" i="1"/>
  <c r="R55" i="1"/>
  <c r="R51" i="1"/>
  <c r="R44" i="1"/>
  <c r="R42" i="1"/>
  <c r="R38" i="1"/>
  <c r="R36" i="1"/>
  <c r="R30" i="1"/>
  <c r="R28" i="1"/>
  <c r="R26" i="1"/>
  <c r="R20" i="1"/>
  <c r="R18" i="1"/>
  <c r="R14" i="1"/>
  <c r="R12" i="1"/>
  <c r="N10" i="1"/>
  <c r="R10" i="1"/>
  <c r="N8" i="1"/>
  <c r="R8" i="1"/>
  <c r="R34" i="1"/>
  <c r="R46" i="1"/>
  <c r="J45" i="1"/>
  <c r="J19" i="1"/>
  <c r="N19" i="1"/>
  <c r="J46" i="1"/>
  <c r="E5" i="1"/>
  <c r="N45" i="1"/>
  <c r="R45" i="1" s="1"/>
  <c r="N69" i="1"/>
  <c r="O69" i="1" s="1"/>
  <c r="J69" i="1"/>
  <c r="N72" i="1"/>
  <c r="N47" i="1"/>
  <c r="O47" i="1" s="1"/>
  <c r="N50" i="1"/>
  <c r="S82" i="1"/>
  <c r="S78" i="1"/>
  <c r="S74" i="1"/>
  <c r="S70" i="1"/>
  <c r="S66" i="1"/>
  <c r="S62" i="1"/>
  <c r="S58" i="1"/>
  <c r="S54" i="1"/>
  <c r="S50" i="1"/>
  <c r="S44" i="1"/>
  <c r="S40" i="1"/>
  <c r="S36" i="1"/>
  <c r="S28" i="1"/>
  <c r="S24" i="1"/>
  <c r="S20" i="1"/>
  <c r="S16" i="1"/>
  <c r="S12" i="1"/>
  <c r="S8" i="1"/>
  <c r="S80" i="1"/>
  <c r="S76" i="1"/>
  <c r="S72" i="1"/>
  <c r="S68" i="1"/>
  <c r="S64" i="1"/>
  <c r="S60" i="1"/>
  <c r="S56" i="1"/>
  <c r="S52" i="1"/>
  <c r="S46" i="1"/>
  <c r="S42" i="1"/>
  <c r="S38" i="1"/>
  <c r="S30" i="1"/>
  <c r="S26" i="1"/>
  <c r="S22" i="1"/>
  <c r="S18" i="1"/>
  <c r="S14" i="1"/>
  <c r="S10" i="1"/>
  <c r="S34" i="1"/>
  <c r="F5" i="1"/>
  <c r="M5" i="1"/>
  <c r="S84" i="1"/>
  <c r="S48" i="1"/>
  <c r="S32" i="1"/>
  <c r="J5" i="1"/>
  <c r="S6" i="1"/>
  <c r="S83" i="1"/>
  <c r="S81" i="1"/>
  <c r="S79" i="1"/>
  <c r="S77" i="1"/>
  <c r="S75" i="1"/>
  <c r="S73" i="1"/>
  <c r="S71" i="1"/>
  <c r="S69" i="1"/>
  <c r="S67" i="1"/>
  <c r="S65" i="1"/>
  <c r="S63" i="1"/>
  <c r="S61" i="1"/>
  <c r="S59" i="1"/>
  <c r="S57" i="1"/>
  <c r="S55" i="1"/>
  <c r="S53" i="1"/>
  <c r="S51" i="1"/>
  <c r="S49" i="1"/>
  <c r="S47" i="1"/>
  <c r="S45" i="1"/>
  <c r="S43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I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2" i="1"/>
  <c r="V73" i="1"/>
  <c r="V74" i="1"/>
  <c r="V75" i="1"/>
  <c r="V76" i="1"/>
  <c r="V78" i="1"/>
  <c r="V79" i="1"/>
  <c r="V81" i="1"/>
  <c r="V82" i="1"/>
  <c r="V83" i="1"/>
  <c r="V84" i="1"/>
  <c r="V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W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W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W68" i="1"/>
  <c r="T69" i="1"/>
  <c r="U69" i="1"/>
  <c r="T70" i="1"/>
  <c r="U70" i="1"/>
  <c r="T72" i="1"/>
  <c r="U72" i="1"/>
  <c r="T73" i="1"/>
  <c r="U73" i="1"/>
  <c r="T74" i="1"/>
  <c r="U74" i="1"/>
  <c r="T75" i="1"/>
  <c r="U75" i="1"/>
  <c r="W75" i="1"/>
  <c r="T76" i="1"/>
  <c r="U76" i="1"/>
  <c r="T78" i="1"/>
  <c r="U78" i="1"/>
  <c r="T79" i="1"/>
  <c r="U79" i="1"/>
  <c r="T81" i="1"/>
  <c r="U81" i="1"/>
  <c r="T82" i="1"/>
  <c r="U82" i="1"/>
  <c r="T83" i="1"/>
  <c r="U83" i="1"/>
  <c r="T84" i="1"/>
  <c r="U84" i="1"/>
  <c r="W6" i="1"/>
  <c r="U6" i="1"/>
  <c r="T6" i="1"/>
  <c r="R50" i="1" l="1"/>
  <c r="R72" i="1"/>
  <c r="R69" i="1"/>
  <c r="O5" i="1"/>
  <c r="R47" i="1"/>
  <c r="R19" i="1"/>
  <c r="N5" i="1"/>
  <c r="V5" i="1"/>
  <c r="U5" i="1"/>
  <c r="T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2" i="1"/>
  <c r="H73" i="1"/>
  <c r="H74" i="1"/>
  <c r="H75" i="1"/>
  <c r="H76" i="1"/>
  <c r="H78" i="1"/>
  <c r="H79" i="1"/>
  <c r="H81" i="1"/>
  <c r="H82" i="1"/>
  <c r="H83" i="1"/>
  <c r="H84" i="1"/>
  <c r="H6" i="1"/>
  <c r="G10" i="1"/>
  <c r="X10" i="1" s="1"/>
  <c r="G13" i="1"/>
  <c r="X13" i="1" s="1"/>
  <c r="G35" i="1"/>
  <c r="X35" i="1" s="1"/>
  <c r="G44" i="1"/>
  <c r="X44" i="1" s="1"/>
  <c r="G54" i="1"/>
  <c r="X54" i="1" s="1"/>
  <c r="G58" i="1"/>
  <c r="X58" i="1" s="1"/>
  <c r="G74" i="1"/>
  <c r="X74" i="1" s="1"/>
  <c r="G6" i="1" l="1"/>
  <c r="X6" i="1" s="1"/>
  <c r="G84" i="1"/>
  <c r="X84" i="1" s="1"/>
  <c r="G82" i="1"/>
  <c r="X82" i="1" s="1"/>
  <c r="G78" i="1"/>
  <c r="X78" i="1" s="1"/>
  <c r="G75" i="1"/>
  <c r="X75" i="1" s="1"/>
  <c r="G73" i="1"/>
  <c r="X73" i="1" s="1"/>
  <c r="G70" i="1"/>
  <c r="X70" i="1" s="1"/>
  <c r="G68" i="1"/>
  <c r="X68" i="1" s="1"/>
  <c r="G66" i="1"/>
  <c r="X66" i="1" s="1"/>
  <c r="G64" i="1"/>
  <c r="X64" i="1" s="1"/>
  <c r="G62" i="1"/>
  <c r="X62" i="1" s="1"/>
  <c r="G60" i="1"/>
  <c r="X60" i="1" s="1"/>
  <c r="G56" i="1"/>
  <c r="X56" i="1" s="1"/>
  <c r="G52" i="1"/>
  <c r="X52" i="1" s="1"/>
  <c r="G50" i="1"/>
  <c r="X50" i="1" s="1"/>
  <c r="G48" i="1"/>
  <c r="X48" i="1" s="1"/>
  <c r="G46" i="1"/>
  <c r="X46" i="1" s="1"/>
  <c r="G42" i="1"/>
  <c r="X42" i="1" s="1"/>
  <c r="G40" i="1"/>
  <c r="X40" i="1" s="1"/>
  <c r="G38" i="1"/>
  <c r="X38" i="1" s="1"/>
  <c r="G36" i="1"/>
  <c r="X36" i="1" s="1"/>
  <c r="G34" i="1"/>
  <c r="X34" i="1" s="1"/>
  <c r="G32" i="1"/>
  <c r="X32" i="1" s="1"/>
  <c r="G30" i="1"/>
  <c r="X30" i="1" s="1"/>
  <c r="G28" i="1"/>
  <c r="X28" i="1" s="1"/>
  <c r="G26" i="1"/>
  <c r="X26" i="1" s="1"/>
  <c r="G24" i="1"/>
  <c r="X24" i="1" s="1"/>
  <c r="G22" i="1"/>
  <c r="X22" i="1" s="1"/>
  <c r="G20" i="1"/>
  <c r="X20" i="1" s="1"/>
  <c r="G18" i="1"/>
  <c r="X18" i="1" s="1"/>
  <c r="G16" i="1"/>
  <c r="X16" i="1" s="1"/>
  <c r="G14" i="1"/>
  <c r="X14" i="1" s="1"/>
  <c r="G12" i="1"/>
  <c r="X12" i="1" s="1"/>
  <c r="G8" i="1"/>
  <c r="X8" i="1" s="1"/>
  <c r="G83" i="1"/>
  <c r="X83" i="1" s="1"/>
  <c r="G81" i="1"/>
  <c r="X81" i="1" s="1"/>
  <c r="G79" i="1"/>
  <c r="X79" i="1" s="1"/>
  <c r="G76" i="1"/>
  <c r="X76" i="1" s="1"/>
  <c r="G72" i="1"/>
  <c r="X72" i="1" s="1"/>
  <c r="G69" i="1"/>
  <c r="X69" i="1" s="1"/>
  <c r="G67" i="1"/>
  <c r="X67" i="1" s="1"/>
  <c r="G65" i="1"/>
  <c r="X65" i="1" s="1"/>
  <c r="G63" i="1"/>
  <c r="X63" i="1" s="1"/>
  <c r="G61" i="1"/>
  <c r="X61" i="1" s="1"/>
  <c r="G59" i="1"/>
  <c r="X59" i="1" s="1"/>
  <c r="G57" i="1"/>
  <c r="X57" i="1" s="1"/>
  <c r="G55" i="1"/>
  <c r="X55" i="1" s="1"/>
  <c r="G53" i="1"/>
  <c r="X53" i="1" s="1"/>
  <c r="G51" i="1"/>
  <c r="X51" i="1" s="1"/>
  <c r="G49" i="1"/>
  <c r="X49" i="1" s="1"/>
  <c r="G47" i="1"/>
  <c r="X47" i="1" s="1"/>
  <c r="G45" i="1"/>
  <c r="X45" i="1" s="1"/>
  <c r="G43" i="1"/>
  <c r="X43" i="1" s="1"/>
  <c r="G41" i="1"/>
  <c r="X41" i="1" s="1"/>
  <c r="G39" i="1"/>
  <c r="X39" i="1" s="1"/>
  <c r="G37" i="1"/>
  <c r="X37" i="1" s="1"/>
  <c r="G33" i="1"/>
  <c r="X33" i="1" s="1"/>
  <c r="G31" i="1"/>
  <c r="X31" i="1" s="1"/>
  <c r="G29" i="1"/>
  <c r="X29" i="1" s="1"/>
  <c r="G27" i="1"/>
  <c r="X27" i="1" s="1"/>
  <c r="G25" i="1"/>
  <c r="X25" i="1" s="1"/>
  <c r="G23" i="1"/>
  <c r="X23" i="1" s="1"/>
  <c r="G21" i="1"/>
  <c r="X21" i="1" s="1"/>
  <c r="G19" i="1"/>
  <c r="X19" i="1" s="1"/>
  <c r="G17" i="1"/>
  <c r="X17" i="1" s="1"/>
  <c r="G15" i="1"/>
  <c r="X15" i="1" s="1"/>
  <c r="G11" i="1"/>
  <c r="X11" i="1" s="1"/>
  <c r="G9" i="1"/>
  <c r="X9" i="1" s="1"/>
  <c r="G7" i="1"/>
  <c r="X7" i="1" s="1"/>
  <c r="X5" i="1" l="1"/>
</calcChain>
</file>

<file path=xl/sharedStrings.xml><?xml version="1.0" encoding="utf-8"?>
<sst xmlns="http://schemas.openxmlformats.org/spreadsheetml/2006/main" count="210" uniqueCount="115">
  <si>
    <t>Период: 08.01.2024 - 15.01.2024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</si>
  <si>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</si>
  <si>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</si>
  <si>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</si>
  <si>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</si>
  <si>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</si>
  <si>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</si>
  <si>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</si>
  <si>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</si>
  <si>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ПОКОМ (Сочи)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</si>
  <si>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</si>
  <si>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</si>
  <si>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</si>
  <si>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</si>
  <si>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</si>
  <si>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</si>
  <si>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</si>
  <si>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</si>
  <si>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</si>
  <si>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</si>
  <si>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</si>
  <si>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</si>
  <si>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</si>
  <si>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</si>
  <si>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</si>
  <si>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</si>
  <si>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</si>
  <si>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</si>
  <si>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</si>
  <si>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</si>
  <si>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</si>
  <si>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</si>
  <si>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</si>
  <si>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</si>
  <si>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</si>
  <si>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</si>
  <si>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</si>
  <si>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</si>
  <si>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</si>
  <si>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</si>
  <si>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</si>
  <si>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</si>
  <si>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</si>
  <si>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</si>
  <si>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</si>
  <si>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</si>
  <si>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</si>
  <si>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</si>
  <si>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</si>
  <si>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</si>
  <si>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</si>
  <si>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</si>
  <si>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</si>
  <si>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</si>
  <si>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</si>
  <si>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</si>
  <si>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</si>
  <si>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</si>
  <si>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</si>
  <si>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</si>
  <si>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</si>
  <si>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</si>
  <si>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</si>
  <si>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</si>
  <si>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</si>
  <si>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</si>
  <si>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</si>
  <si>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</si>
  <si>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</si>
  <si>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</si>
  <si>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</si>
  <si>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</si>
  <si>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</si>
  <si>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</si>
  <si>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</si>
  <si>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</si>
  <si>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</si>
  <si>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</si>
  <si>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</si>
  <si>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</si>
  <si>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</si>
  <si>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</si>
  <si>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392  Колбаса Докторская Дугушка ТМ Стародворье ТС Дугушка 0,6 кг. ПОКОМ</t>
  </si>
  <si>
    <t xml:space="preserve"> 410  Сосиски Баварские с сыром ТМ Стародворье 0,35 кг.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</si>
  <si>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</si>
  <si>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</si>
  <si>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</si>
  <si>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</si>
  <si>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</si>
  <si>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</si>
  <si>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</si>
  <si>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</si>
  <si>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</si>
  <si>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</si>
  <si>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 в пути</t>
  </si>
  <si>
    <t>ср</t>
  </si>
  <si>
    <t>заказ</t>
  </si>
  <si>
    <t xml:space="preserve">ЗАКАЗ </t>
  </si>
  <si>
    <t>Комментарии</t>
  </si>
  <si>
    <t>кон ост</t>
  </si>
  <si>
    <t>ост без заказа</t>
  </si>
  <si>
    <t>коментарий</t>
  </si>
  <si>
    <t>вес</t>
  </si>
  <si>
    <t>08,01,</t>
  </si>
  <si>
    <t>от филиала</t>
  </si>
  <si>
    <t>филиала</t>
  </si>
  <si>
    <t>25,12,</t>
  </si>
  <si>
    <t>03,01,</t>
  </si>
  <si>
    <t>15,01,</t>
  </si>
  <si>
    <t xml:space="preserve"> 317 Колбаса Сервелат Рижский ТМ Зареченские, ВЕС  ПОКОМ</t>
  </si>
  <si>
    <t>новинка/ Химич согласовал</t>
  </si>
  <si>
    <t>Оптовик отказался</t>
  </si>
  <si>
    <t>Заказ СВ</t>
  </si>
  <si>
    <t>Заказ под опт</t>
  </si>
  <si>
    <t>заказ расчет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</si>
</sst>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  <font>
      <sz val="8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4" xfId="0" applyNumberFormat="1" applyFont="1" applyFill="1" applyBorder="1" applyAlignment="1">
      <alignment horizontal="right" vertical="top"/>
    </xf>
    <xf numFmtId="164" fontId="5" fillId="6" borderId="5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4" fontId="0" fillId="7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0" fillId="4" borderId="0" xfId="0" applyNumberFormat="1" applyFill="1" applyAlignment="1"/>
    <xf numFmtId="164" fontId="3" fillId="8" borderId="0" xfId="0" applyNumberFormat="1" applyFont="1" applyFill="1" applyAlignment="1"/>
    <xf numFmtId="164" fontId="0" fillId="0" borderId="1" xfId="0" applyNumberFormat="1" applyFill="1" applyBorder="1" applyAlignment="1">
      <alignment horizontal="left" vertical="top"/>
    </xf>
    <xf numFmtId="164" fontId="6" fillId="9" borderId="1" xfId="0" applyNumberFormat="1" applyFont="1" applyFill="1" applyBorder="1" applyAlignment="1">
      <alignment horizontal="left" vertical="top"/>
    </xf>
    <xf numFmtId="164" fontId="0" fillId="10" borderId="0" xfId="0" applyNumberFormat="1" applyFill="1" applyAlignment="1"/>
    <xf numFmtId="164" fontId="0" fillId="10" borderId="1" xfId="0" applyNumberFormat="1" applyFill="1" applyBorder="1" applyAlignment="1">
      <alignment horizontal="left" vertical="top"/>
    </xf>
    <xf numFmtId="164" fontId="0" fillId="8" borderId="0" xfId="0" applyNumberFormat="1" applyFill="1" applyAlignment="1"/>
    <xf numFmtId="164" fontId="7" fillId="4" borderId="1" xfId="0" applyNumberFormat="1" applyFont="1" applyFill="1" applyBorder="1" applyAlignment="1">
      <alignment horizontal="right" vertical="top"/>
    </xf>
    <xf numFmtId="164" fontId="3" fillId="0" borderId="1" xfId="0" applyNumberFormat="1" applyFont="1" applyBorder="1" applyAlignment="1">
      <alignment horizontal="left" vertical="top"/>
    </xf>
    <xf numFmtId="164" fontId="2" fillId="0" borderId="0" xfId="0" applyNumberFormat="1" applyFont="1" applyAlignment="1"/>
    <xf numFmtId="164" fontId="0" fillId="0" borderId="6" xfId="0" applyNumberFormat="1" applyBorder="1" applyAlignment="1"/>
    <xf numFmtId="164" fontId="0" fillId="4" borderId="6" xfId="0" applyNumberFormat="1" applyFill="1" applyBorder="1" applyAlignment="1"/>
    <xf numFmtId="164" fontId="0" fillId="0" borderId="7" xfId="0" applyNumberFormat="1" applyBorder="1" applyAlignment="1"/>
    <xf numFmtId="164" fontId="0" fillId="0" borderId="8" xfId="0" applyNumberFormat="1" applyBorder="1"/>
    <xf numFmtId="164" fontId="0" fillId="0" borderId="9" xfId="0" applyNumberFormat="1" applyBorder="1"/>
    <xf numFmtId="164" fontId="5" fillId="6" borderId="10" xfId="0" applyNumberFormat="1" applyFont="1" applyFill="1" applyBorder="1" applyAlignment="1">
      <alignment horizontal="right" vertical="top"/>
    </xf>
    <xf numFmtId="164" fontId="0" fillId="0" borderId="11" xfId="0" applyNumberFormat="1" applyBorder="1" applyAlignment="1"/>
    <xf numFmtId="164" fontId="0" fillId="0" borderId="12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4/01,24/08,01,24%20&#1057;&#1086;&#1095;&#1080;%20&#1050;&#1048;/&#1076;&#1074;%2008,01,24%20&#1089;&#109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09,01,24-15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01.01.2024 - 08.01.2024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 в пути</v>
          </cell>
          <cell r="L3" t="str">
            <v>заказ в пути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P3" t="str">
            <v>Комментарии</v>
          </cell>
          <cell r="Q3" t="str">
            <v>кон ост</v>
          </cell>
          <cell r="R3" t="str">
            <v>ост без заказа</v>
          </cell>
          <cell r="S3" t="str">
            <v>ср</v>
          </cell>
          <cell r="T3" t="str">
            <v>ср</v>
          </cell>
          <cell r="U3" t="str">
            <v>ср</v>
          </cell>
          <cell r="V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M4" t="str">
            <v>08,01,</v>
          </cell>
          <cell r="O4" t="str">
            <v>от филиала</v>
          </cell>
          <cell r="P4" t="str">
            <v>филиала</v>
          </cell>
          <cell r="S4" t="str">
            <v>18,12,</v>
          </cell>
          <cell r="T4" t="str">
            <v>25,12,</v>
          </cell>
          <cell r="U4" t="str">
            <v>03,01,</v>
          </cell>
        </row>
        <row r="5">
          <cell r="E5">
            <v>1270.8890000000001</v>
          </cell>
          <cell r="F5">
            <v>6436.3869999999988</v>
          </cell>
          <cell r="I5">
            <v>1361.1859999999997</v>
          </cell>
          <cell r="J5">
            <v>-90.296999999999983</v>
          </cell>
          <cell r="K5">
            <v>4373.8</v>
          </cell>
          <cell r="L5">
            <v>0</v>
          </cell>
          <cell r="M5">
            <v>423.62966666666654</v>
          </cell>
          <cell r="N5">
            <v>578.19299999999998</v>
          </cell>
          <cell r="O5">
            <v>0</v>
          </cell>
          <cell r="S5">
            <v>933.08199999999988</v>
          </cell>
          <cell r="T5">
            <v>447.76879999999983</v>
          </cell>
          <cell r="U5">
            <v>1794.1896666666667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42.59</v>
          </cell>
          <cell r="E6">
            <v>5.54</v>
          </cell>
          <cell r="F6">
            <v>37.049999999999997</v>
          </cell>
          <cell r="G6">
            <v>1</v>
          </cell>
          <cell r="H6">
            <v>50</v>
          </cell>
          <cell r="I6">
            <v>5.25</v>
          </cell>
          <cell r="J6">
            <v>0.29000000000000004</v>
          </cell>
          <cell r="M6">
            <v>1.8466666666666667</v>
          </cell>
          <cell r="Q6">
            <v>20.063176895306857</v>
          </cell>
          <cell r="R6">
            <v>20.063176895306857</v>
          </cell>
          <cell r="S6">
            <v>1.4239999999999999</v>
          </cell>
          <cell r="T6">
            <v>0.87200000000000011</v>
          </cell>
          <cell r="U6">
            <v>0.93333333333333324</v>
          </cell>
          <cell r="V6" t="str">
            <v>необходимо увеличить продажи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-2.5619999999999998</v>
          </cell>
          <cell r="E7">
            <v>-1.923</v>
          </cell>
          <cell r="F7">
            <v>-2.5619999999999998</v>
          </cell>
          <cell r="G7">
            <v>1</v>
          </cell>
          <cell r="H7">
            <v>50</v>
          </cell>
          <cell r="J7">
            <v>-1.923</v>
          </cell>
          <cell r="K7">
            <v>80</v>
          </cell>
          <cell r="M7">
            <v>-0.64100000000000001</v>
          </cell>
          <cell r="Q7">
            <v>-120.80811232449298</v>
          </cell>
          <cell r="R7">
            <v>-120.80811232449298</v>
          </cell>
          <cell r="S7">
            <v>5.7560000000000002</v>
          </cell>
          <cell r="T7">
            <v>8.6546000000000003</v>
          </cell>
          <cell r="U7">
            <v>12.796666666666667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48.287999999999997</v>
          </cell>
          <cell r="E8">
            <v>1.417</v>
          </cell>
          <cell r="F8">
            <v>46.871000000000002</v>
          </cell>
          <cell r="G8">
            <v>1</v>
          </cell>
          <cell r="H8">
            <v>45</v>
          </cell>
          <cell r="I8">
            <v>1.3</v>
          </cell>
          <cell r="J8">
            <v>0.11699999999999999</v>
          </cell>
          <cell r="M8">
            <v>0.47233333333333333</v>
          </cell>
          <cell r="Q8">
            <v>99.232886379675378</v>
          </cell>
          <cell r="R8">
            <v>99.232886379675378</v>
          </cell>
          <cell r="S8">
            <v>2.7547999999999999</v>
          </cell>
          <cell r="T8">
            <v>2.3728000000000002</v>
          </cell>
          <cell r="U8">
            <v>0.63300000000000001</v>
          </cell>
          <cell r="V8" t="str">
            <v>необходимо увеличить продажи</v>
          </cell>
        </row>
        <row r="9">
          <cell r="A9" t="str">
            <v xml:space="preserve"> 022  Колбаса Вязанка со шпиком, вектор 0,5кг, ПОКОМ</v>
          </cell>
          <cell r="B9" t="str">
            <v>шт</v>
          </cell>
          <cell r="C9">
            <v>180</v>
          </cell>
          <cell r="E9">
            <v>17</v>
          </cell>
          <cell r="F9">
            <v>161</v>
          </cell>
          <cell r="G9">
            <v>0.5</v>
          </cell>
          <cell r="H9">
            <v>50</v>
          </cell>
          <cell r="I9">
            <v>19</v>
          </cell>
          <cell r="J9">
            <v>-2</v>
          </cell>
          <cell r="M9">
            <v>5.666666666666667</v>
          </cell>
          <cell r="Q9">
            <v>28.411764705882351</v>
          </cell>
          <cell r="R9">
            <v>28.411764705882351</v>
          </cell>
          <cell r="S9">
            <v>22.6</v>
          </cell>
          <cell r="T9">
            <v>12.2</v>
          </cell>
          <cell r="U9">
            <v>29.666666666666668</v>
          </cell>
          <cell r="V9" t="str">
            <v>необходимо увеличить продажи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214</v>
          </cell>
          <cell r="D10">
            <v>3</v>
          </cell>
          <cell r="E10">
            <v>112</v>
          </cell>
          <cell r="F10">
            <v>103</v>
          </cell>
          <cell r="G10">
            <v>0.4</v>
          </cell>
          <cell r="H10">
            <v>50</v>
          </cell>
          <cell r="I10">
            <v>114</v>
          </cell>
          <cell r="J10">
            <v>-2</v>
          </cell>
          <cell r="K10">
            <v>300</v>
          </cell>
          <cell r="M10">
            <v>37.333333333333336</v>
          </cell>
          <cell r="N10">
            <v>45</v>
          </cell>
          <cell r="Q10">
            <v>12</v>
          </cell>
          <cell r="R10">
            <v>10.794642857142856</v>
          </cell>
          <cell r="S10">
            <v>64.599999999999994</v>
          </cell>
          <cell r="T10">
            <v>53.2</v>
          </cell>
          <cell r="U10">
            <v>103.33333333333333</v>
          </cell>
        </row>
        <row r="11">
          <cell r="A11" t="str">
            <v xml:space="preserve"> 029  Сосиски Венские, Вязанка NDX МГС, 0.5кг, ПОКОМ</v>
          </cell>
          <cell r="B11" t="str">
            <v>шт</v>
          </cell>
          <cell r="C11">
            <v>36</v>
          </cell>
          <cell r="E11">
            <v>1</v>
          </cell>
          <cell r="F11">
            <v>34</v>
          </cell>
          <cell r="G11">
            <v>0.5</v>
          </cell>
          <cell r="H11">
            <v>31</v>
          </cell>
          <cell r="I11">
            <v>2</v>
          </cell>
          <cell r="J11">
            <v>-1</v>
          </cell>
          <cell r="M11">
            <v>0.33333333333333331</v>
          </cell>
          <cell r="Q11">
            <v>102</v>
          </cell>
          <cell r="R11">
            <v>102</v>
          </cell>
          <cell r="S11">
            <v>4.5999999999999996</v>
          </cell>
          <cell r="T11">
            <v>0</v>
          </cell>
          <cell r="U11">
            <v>4.333333333333333</v>
          </cell>
          <cell r="V11" t="str">
            <v>необходимо увеличить продажи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389</v>
          </cell>
          <cell r="D12">
            <v>7</v>
          </cell>
          <cell r="E12">
            <v>75</v>
          </cell>
          <cell r="F12">
            <v>317</v>
          </cell>
          <cell r="G12">
            <v>0.45</v>
          </cell>
          <cell r="H12">
            <v>45</v>
          </cell>
          <cell r="I12">
            <v>79</v>
          </cell>
          <cell r="J12">
            <v>-4</v>
          </cell>
          <cell r="M12">
            <v>25</v>
          </cell>
          <cell r="Q12">
            <v>12.68</v>
          </cell>
          <cell r="R12">
            <v>12.68</v>
          </cell>
          <cell r="S12">
            <v>48</v>
          </cell>
          <cell r="T12">
            <v>4.8</v>
          </cell>
          <cell r="U12">
            <v>86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93</v>
          </cell>
          <cell r="D13">
            <v>5</v>
          </cell>
          <cell r="E13">
            <v>71</v>
          </cell>
          <cell r="F13">
            <v>22</v>
          </cell>
          <cell r="G13">
            <v>0.45</v>
          </cell>
          <cell r="H13">
            <v>45</v>
          </cell>
          <cell r="I13">
            <v>76</v>
          </cell>
          <cell r="J13">
            <v>-5</v>
          </cell>
          <cell r="K13">
            <v>200</v>
          </cell>
          <cell r="M13">
            <v>23.666666666666668</v>
          </cell>
          <cell r="N13">
            <v>62</v>
          </cell>
          <cell r="Q13">
            <v>12</v>
          </cell>
          <cell r="R13">
            <v>9.3802816901408441</v>
          </cell>
          <cell r="S13">
            <v>-4.5999999999999996</v>
          </cell>
          <cell r="T13">
            <v>2.8</v>
          </cell>
          <cell r="U13">
            <v>99.666666666666671</v>
          </cell>
        </row>
        <row r="14">
          <cell r="A14" t="str">
            <v xml:space="preserve"> 034  Сосиски Рубленые, Вязанка вискофан МГС, 0.5кг, ПОКОМ</v>
          </cell>
          <cell r="B14" t="str">
            <v>шт</v>
          </cell>
          <cell r="C14">
            <v>111</v>
          </cell>
          <cell r="E14">
            <v>10</v>
          </cell>
          <cell r="F14">
            <v>99</v>
          </cell>
          <cell r="G14">
            <v>0.5</v>
          </cell>
          <cell r="H14">
            <v>40</v>
          </cell>
          <cell r="I14">
            <v>12</v>
          </cell>
          <cell r="J14">
            <v>-2</v>
          </cell>
          <cell r="M14">
            <v>3.3333333333333335</v>
          </cell>
          <cell r="Q14">
            <v>29.7</v>
          </cell>
          <cell r="R14">
            <v>29.7</v>
          </cell>
          <cell r="S14">
            <v>1.6</v>
          </cell>
          <cell r="T14">
            <v>-0.4</v>
          </cell>
          <cell r="U14">
            <v>10.333333333333334</v>
          </cell>
          <cell r="V14" t="str">
            <v>необходимо увеличить продажи</v>
          </cell>
        </row>
        <row r="15">
          <cell r="A15" t="str">
            <v xml:space="preserve"> 043  Ветчина Нежная ТМ Особый рецепт, п/а, 0,4кг    ПОКОМ</v>
          </cell>
          <cell r="B15" t="str">
            <v>шт</v>
          </cell>
          <cell r="C15">
            <v>154</v>
          </cell>
          <cell r="E15">
            <v>16</v>
          </cell>
          <cell r="F15">
            <v>138</v>
          </cell>
          <cell r="G15">
            <v>0.4</v>
          </cell>
          <cell r="H15">
            <v>50</v>
          </cell>
          <cell r="I15">
            <v>16</v>
          </cell>
          <cell r="J15">
            <v>0</v>
          </cell>
          <cell r="M15">
            <v>5.333333333333333</v>
          </cell>
          <cell r="Q15">
            <v>25.875</v>
          </cell>
          <cell r="R15">
            <v>25.875</v>
          </cell>
          <cell r="S15">
            <v>6.2</v>
          </cell>
          <cell r="T15">
            <v>2.8</v>
          </cell>
          <cell r="U15">
            <v>10.666666666666666</v>
          </cell>
          <cell r="V15" t="str">
            <v>необходимо увеличить продажи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B16" t="str">
            <v>шт</v>
          </cell>
          <cell r="C16">
            <v>123</v>
          </cell>
          <cell r="E16">
            <v>1</v>
          </cell>
          <cell r="F16">
            <v>121</v>
          </cell>
          <cell r="G16">
            <v>0.17</v>
          </cell>
          <cell r="H16">
            <v>180</v>
          </cell>
          <cell r="I16">
            <v>2</v>
          </cell>
          <cell r="J16">
            <v>-1</v>
          </cell>
          <cell r="M16">
            <v>0.33333333333333331</v>
          </cell>
          <cell r="Q16">
            <v>363</v>
          </cell>
          <cell r="R16">
            <v>363</v>
          </cell>
          <cell r="S16">
            <v>8.4</v>
          </cell>
          <cell r="T16">
            <v>4</v>
          </cell>
          <cell r="U16">
            <v>5.666666666666667</v>
          </cell>
          <cell r="V16" t="str">
            <v>необходимо увеличить продажи</v>
          </cell>
        </row>
        <row r="17">
          <cell r="A17" t="str">
            <v xml:space="preserve"> 054  Колбаса вареная Филейбургская с филе сочного окорока, 0,45 кг, БАВАРУШКА ПОКОМ</v>
          </cell>
          <cell r="B17" t="str">
            <v>шт</v>
          </cell>
          <cell r="C17">
            <v>13</v>
          </cell>
          <cell r="D17">
            <v>1</v>
          </cell>
          <cell r="F17">
            <v>14</v>
          </cell>
          <cell r="G17">
            <v>0.4</v>
          </cell>
          <cell r="H17">
            <v>50</v>
          </cell>
          <cell r="J17">
            <v>0</v>
          </cell>
          <cell r="M17">
            <v>0</v>
          </cell>
          <cell r="Q17" t="e">
            <v>#DIV/0!</v>
          </cell>
          <cell r="R17" t="e">
            <v>#DIV/0!</v>
          </cell>
          <cell r="S17">
            <v>1</v>
          </cell>
          <cell r="T17">
            <v>-0.4</v>
          </cell>
          <cell r="U17">
            <v>2.6666666666666665</v>
          </cell>
          <cell r="V17" t="str">
            <v>необходимо увеличить продажи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115</v>
          </cell>
          <cell r="E18">
            <v>-1</v>
          </cell>
          <cell r="F18">
            <v>115</v>
          </cell>
          <cell r="G18">
            <v>0.45</v>
          </cell>
          <cell r="H18">
            <v>50</v>
          </cell>
          <cell r="J18">
            <v>-1</v>
          </cell>
          <cell r="M18">
            <v>-0.33333333333333331</v>
          </cell>
          <cell r="Q18">
            <v>-345</v>
          </cell>
          <cell r="R18">
            <v>-345</v>
          </cell>
          <cell r="S18">
            <v>8.1999999999999993</v>
          </cell>
          <cell r="T18">
            <v>-0.2</v>
          </cell>
          <cell r="U18">
            <v>6.333333333333333</v>
          </cell>
          <cell r="V18" t="str">
            <v>необходимо увеличить продажи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591</v>
          </cell>
          <cell r="D19">
            <v>2</v>
          </cell>
          <cell r="E19">
            <v>16</v>
          </cell>
          <cell r="F19">
            <v>268</v>
          </cell>
          <cell r="G19">
            <v>0.5</v>
          </cell>
          <cell r="H19">
            <v>60</v>
          </cell>
          <cell r="I19">
            <v>8</v>
          </cell>
          <cell r="J19">
            <v>8</v>
          </cell>
          <cell r="M19">
            <v>5.333333333333333</v>
          </cell>
          <cell r="Q19">
            <v>50.25</v>
          </cell>
          <cell r="R19">
            <v>50.25</v>
          </cell>
          <cell r="S19">
            <v>30.6</v>
          </cell>
          <cell r="T19">
            <v>2.8</v>
          </cell>
          <cell r="U19">
            <v>66.666666666666671</v>
          </cell>
          <cell r="V19" t="str">
            <v>необходимо увеличить продажи</v>
          </cell>
        </row>
        <row r="20">
          <cell r="A20" t="str">
            <v xml:space="preserve"> 060  Колбаса Докторская стародворская  0,5 кг,ПОКОМ</v>
          </cell>
          <cell r="B20" t="str">
            <v>шт</v>
          </cell>
          <cell r="C20">
            <v>50</v>
          </cell>
          <cell r="E20">
            <v>1</v>
          </cell>
          <cell r="F20">
            <v>49</v>
          </cell>
          <cell r="G20">
            <v>0.5</v>
          </cell>
          <cell r="H20">
            <v>55</v>
          </cell>
          <cell r="I20">
            <v>1</v>
          </cell>
          <cell r="J20">
            <v>0</v>
          </cell>
          <cell r="M20">
            <v>0.33333333333333331</v>
          </cell>
          <cell r="Q20">
            <v>147</v>
          </cell>
          <cell r="R20">
            <v>147</v>
          </cell>
          <cell r="S20">
            <v>5</v>
          </cell>
          <cell r="T20">
            <v>4</v>
          </cell>
          <cell r="U20">
            <v>6.666666666666667</v>
          </cell>
          <cell r="V20" t="str">
            <v>необходимо увеличить продажи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77</v>
          </cell>
          <cell r="D21">
            <v>6</v>
          </cell>
          <cell r="E21">
            <v>-1</v>
          </cell>
          <cell r="F21">
            <v>79</v>
          </cell>
          <cell r="G21">
            <v>0.3</v>
          </cell>
          <cell r="H21">
            <v>40</v>
          </cell>
          <cell r="I21">
            <v>4</v>
          </cell>
          <cell r="J21">
            <v>-5</v>
          </cell>
          <cell r="M21">
            <v>-0.33333333333333331</v>
          </cell>
          <cell r="Q21">
            <v>-237</v>
          </cell>
          <cell r="R21">
            <v>-237</v>
          </cell>
          <cell r="S21">
            <v>5.8</v>
          </cell>
          <cell r="T21">
            <v>-0.2</v>
          </cell>
          <cell r="U21">
            <v>5</v>
          </cell>
          <cell r="V21" t="str">
            <v>необходимо увеличить продажи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116</v>
          </cell>
          <cell r="E22">
            <v>9</v>
          </cell>
          <cell r="F22">
            <v>107</v>
          </cell>
          <cell r="G22">
            <v>0.5</v>
          </cell>
          <cell r="H22">
            <v>60</v>
          </cell>
          <cell r="I22">
            <v>9</v>
          </cell>
          <cell r="J22">
            <v>0</v>
          </cell>
          <cell r="M22">
            <v>3</v>
          </cell>
          <cell r="Q22">
            <v>35.666666666666664</v>
          </cell>
          <cell r="R22">
            <v>35.666666666666664</v>
          </cell>
          <cell r="S22">
            <v>-0.2</v>
          </cell>
          <cell r="T22">
            <v>0</v>
          </cell>
          <cell r="U22">
            <v>7.666666666666667</v>
          </cell>
          <cell r="V22" t="str">
            <v>необходимо увеличить продажи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252</v>
          </cell>
          <cell r="D23">
            <v>5</v>
          </cell>
          <cell r="E23">
            <v>13</v>
          </cell>
          <cell r="F23">
            <v>239</v>
          </cell>
          <cell r="G23">
            <v>0.35</v>
          </cell>
          <cell r="H23">
            <v>40</v>
          </cell>
          <cell r="I23">
            <v>18</v>
          </cell>
          <cell r="J23">
            <v>-5</v>
          </cell>
          <cell r="M23">
            <v>4.333333333333333</v>
          </cell>
          <cell r="Q23">
            <v>55.15384615384616</v>
          </cell>
          <cell r="R23">
            <v>55.15384615384616</v>
          </cell>
          <cell r="S23">
            <v>9.7414000000000005</v>
          </cell>
          <cell r="T23">
            <v>1.4</v>
          </cell>
          <cell r="U23">
            <v>53</v>
          </cell>
          <cell r="V23" t="str">
            <v>необходимо увеличить продажи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152</v>
          </cell>
          <cell r="E24">
            <v>7</v>
          </cell>
          <cell r="F24">
            <v>145</v>
          </cell>
          <cell r="G24">
            <v>0.17</v>
          </cell>
          <cell r="H24">
            <v>120</v>
          </cell>
          <cell r="I24">
            <v>7</v>
          </cell>
          <cell r="J24">
            <v>0</v>
          </cell>
          <cell r="M24">
            <v>2.3333333333333335</v>
          </cell>
          <cell r="Q24">
            <v>62.142857142857139</v>
          </cell>
          <cell r="R24">
            <v>62.142857142857139</v>
          </cell>
          <cell r="S24">
            <v>0</v>
          </cell>
          <cell r="T24">
            <v>0.2</v>
          </cell>
          <cell r="U24">
            <v>18.666666666666668</v>
          </cell>
          <cell r="V24" t="str">
            <v>необходимо увеличить продажи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81</v>
          </cell>
          <cell r="E25">
            <v>2</v>
          </cell>
          <cell r="F25">
            <v>78</v>
          </cell>
          <cell r="G25">
            <v>0.38</v>
          </cell>
          <cell r="H25">
            <v>40</v>
          </cell>
          <cell r="I25">
            <v>3</v>
          </cell>
          <cell r="J25">
            <v>-1</v>
          </cell>
          <cell r="M25">
            <v>0.66666666666666663</v>
          </cell>
          <cell r="Q25">
            <v>117</v>
          </cell>
          <cell r="R25">
            <v>117</v>
          </cell>
          <cell r="S25">
            <v>2.2000000000000002</v>
          </cell>
          <cell r="T25">
            <v>3</v>
          </cell>
          <cell r="U25">
            <v>3.3333333333333335</v>
          </cell>
          <cell r="V25" t="str">
            <v>необходимо увеличить продажи</v>
          </cell>
        </row>
        <row r="26">
          <cell r="A26" t="str">
            <v xml:space="preserve"> 094  Сосиски Баварские,  0.35кг, ТМ Колбасный стандарт ПОКОМ</v>
          </cell>
          <cell r="B26" t="str">
            <v>шт</v>
          </cell>
          <cell r="C26">
            <v>370</v>
          </cell>
          <cell r="D26">
            <v>2</v>
          </cell>
          <cell r="E26">
            <v>71</v>
          </cell>
          <cell r="F26">
            <v>301</v>
          </cell>
          <cell r="G26">
            <v>0.35</v>
          </cell>
          <cell r="H26">
            <v>45</v>
          </cell>
          <cell r="I26">
            <v>71</v>
          </cell>
          <cell r="J26">
            <v>0</v>
          </cell>
          <cell r="K26">
            <v>100</v>
          </cell>
          <cell r="M26">
            <v>23.666666666666668</v>
          </cell>
          <cell r="Q26">
            <v>16.943661971830984</v>
          </cell>
          <cell r="R26">
            <v>16.943661971830984</v>
          </cell>
          <cell r="S26">
            <v>2.6</v>
          </cell>
          <cell r="T26">
            <v>0.8</v>
          </cell>
          <cell r="U26">
            <v>53.666666666666664</v>
          </cell>
        </row>
        <row r="27">
          <cell r="A27" t="str">
            <v xml:space="preserve"> 102  Сосиски Ганноверские, амилюкс МГС, 0.6кг, ТМ Стародворье    ПОКОМ</v>
          </cell>
          <cell r="B27" t="str">
            <v>шт</v>
          </cell>
          <cell r="C27">
            <v>129</v>
          </cell>
          <cell r="D27">
            <v>2</v>
          </cell>
          <cell r="E27">
            <v>25</v>
          </cell>
          <cell r="F27">
            <v>103</v>
          </cell>
          <cell r="G27">
            <v>0.6</v>
          </cell>
          <cell r="H27">
            <v>40</v>
          </cell>
          <cell r="I27">
            <v>28</v>
          </cell>
          <cell r="J27">
            <v>-3</v>
          </cell>
          <cell r="K27">
            <v>120</v>
          </cell>
          <cell r="M27">
            <v>8.3333333333333339</v>
          </cell>
          <cell r="Q27">
            <v>26.759999999999998</v>
          </cell>
          <cell r="R27">
            <v>26.759999999999998</v>
          </cell>
          <cell r="S27">
            <v>27.2</v>
          </cell>
          <cell r="T27">
            <v>4.5999999999999996</v>
          </cell>
          <cell r="U27">
            <v>60.333333333333336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241</v>
          </cell>
          <cell r="D28">
            <v>1</v>
          </cell>
          <cell r="E28">
            <v>-4</v>
          </cell>
          <cell r="F28">
            <v>238</v>
          </cell>
          <cell r="G28">
            <v>0.35</v>
          </cell>
          <cell r="H28">
            <v>45</v>
          </cell>
          <cell r="I28">
            <v>4</v>
          </cell>
          <cell r="J28">
            <v>-8</v>
          </cell>
          <cell r="M28">
            <v>-1.3333333333333333</v>
          </cell>
          <cell r="Q28">
            <v>-178.5</v>
          </cell>
          <cell r="R28">
            <v>-178.5</v>
          </cell>
          <cell r="S28">
            <v>1.4</v>
          </cell>
          <cell r="T28">
            <v>-0.4</v>
          </cell>
          <cell r="U28">
            <v>23</v>
          </cell>
          <cell r="V28" t="str">
            <v>необходимо увеличить продажи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234</v>
          </cell>
          <cell r="D29">
            <v>1</v>
          </cell>
          <cell r="E29">
            <v>5</v>
          </cell>
          <cell r="F29">
            <v>223</v>
          </cell>
          <cell r="G29">
            <v>0.35</v>
          </cell>
          <cell r="H29">
            <v>45</v>
          </cell>
          <cell r="I29">
            <v>12</v>
          </cell>
          <cell r="J29">
            <v>-7</v>
          </cell>
          <cell r="M29">
            <v>1.6666666666666667</v>
          </cell>
          <cell r="Q29">
            <v>133.79999999999998</v>
          </cell>
          <cell r="R29">
            <v>133.79999999999998</v>
          </cell>
          <cell r="S29">
            <v>-3</v>
          </cell>
          <cell r="T29">
            <v>1.8</v>
          </cell>
          <cell r="U29">
            <v>24.333333333333332</v>
          </cell>
          <cell r="V29" t="str">
            <v>необходимо увеличить продажи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192</v>
          </cell>
          <cell r="D30">
            <v>4</v>
          </cell>
          <cell r="E30">
            <v>20</v>
          </cell>
          <cell r="F30">
            <v>170</v>
          </cell>
          <cell r="G30">
            <v>0.35</v>
          </cell>
          <cell r="H30">
            <v>45</v>
          </cell>
          <cell r="I30">
            <v>26</v>
          </cell>
          <cell r="J30">
            <v>-6</v>
          </cell>
          <cell r="M30">
            <v>6.666666666666667</v>
          </cell>
          <cell r="Q30">
            <v>25.5</v>
          </cell>
          <cell r="R30">
            <v>25.5</v>
          </cell>
          <cell r="S30">
            <v>-4.2</v>
          </cell>
          <cell r="T30">
            <v>-0.8</v>
          </cell>
          <cell r="U30">
            <v>35.666666666666664</v>
          </cell>
          <cell r="V30" t="str">
            <v>необходимо увеличить продажи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2.31</v>
          </cell>
          <cell r="E31">
            <v>-0.8</v>
          </cell>
          <cell r="F31">
            <v>2.31</v>
          </cell>
          <cell r="G31">
            <v>1</v>
          </cell>
          <cell r="H31">
            <v>50</v>
          </cell>
          <cell r="I31">
            <v>2.2999999999999998</v>
          </cell>
          <cell r="J31">
            <v>-3.0999999999999996</v>
          </cell>
          <cell r="K31">
            <v>320</v>
          </cell>
          <cell r="M31">
            <v>-0.26666666666666666</v>
          </cell>
          <cell r="Q31">
            <v>-1208.6625000000001</v>
          </cell>
          <cell r="R31">
            <v>-1208.6625000000001</v>
          </cell>
          <cell r="S31">
            <v>34.807400000000001</v>
          </cell>
          <cell r="T31">
            <v>43.864999999999995</v>
          </cell>
          <cell r="U31">
            <v>24.546666666666667</v>
          </cell>
        </row>
        <row r="32">
          <cell r="A32" t="str">
            <v xml:space="preserve"> 207  ВСД Колбаса Княжеская, ВЕС.    </v>
          </cell>
          <cell r="B32" t="str">
            <v>кг</v>
          </cell>
          <cell r="C32">
            <v>13.164999999999999</v>
          </cell>
          <cell r="F32">
            <v>13.164999999999999</v>
          </cell>
          <cell r="G32">
            <v>0</v>
          </cell>
          <cell r="H32">
            <v>180</v>
          </cell>
          <cell r="J32">
            <v>0</v>
          </cell>
          <cell r="M32">
            <v>0</v>
          </cell>
          <cell r="Q32" t="e">
            <v>#DIV/0!</v>
          </cell>
          <cell r="R32" t="e">
            <v>#DIV/0!</v>
          </cell>
          <cell r="S32">
            <v>0.60899999999999999</v>
          </cell>
          <cell r="T32">
            <v>0.39839999999999998</v>
          </cell>
          <cell r="U32">
            <v>0.91699999999999993</v>
          </cell>
          <cell r="V32" t="str">
            <v>то же что и 226</v>
          </cell>
        </row>
        <row r="33">
          <cell r="A33" t="str">
            <v xml:space="preserve"> 219  Колбаса Докторская Особая ТМ Особый рецепт, ВЕС  ПОКОМ</v>
          </cell>
          <cell r="B33" t="str">
            <v>кг</v>
          </cell>
          <cell r="C33">
            <v>0.95</v>
          </cell>
          <cell r="F33">
            <v>0.95</v>
          </cell>
          <cell r="G33">
            <v>1</v>
          </cell>
          <cell r="H33">
            <v>60</v>
          </cell>
          <cell r="J33">
            <v>0</v>
          </cell>
          <cell r="K33">
            <v>600</v>
          </cell>
          <cell r="M33">
            <v>0</v>
          </cell>
          <cell r="Q33" t="e">
            <v>#DIV/0!</v>
          </cell>
          <cell r="R33" t="e">
            <v>#DIV/0!</v>
          </cell>
          <cell r="S33">
            <v>61.71</v>
          </cell>
          <cell r="T33">
            <v>9.7919999999999998</v>
          </cell>
          <cell r="U33">
            <v>0</v>
          </cell>
        </row>
        <row r="34">
          <cell r="A34" t="str">
            <v xml:space="preserve"> 226  Колбаса Княжеская, с/к белков.обол в термоусад. пакете, ВЕС, ТМ Стародворье ПОКОМ</v>
          </cell>
          <cell r="B34" t="str">
            <v>кг</v>
          </cell>
          <cell r="C34">
            <v>4.9950000000000001</v>
          </cell>
          <cell r="F34">
            <v>18.16</v>
          </cell>
          <cell r="G34">
            <v>1</v>
          </cell>
          <cell r="H34">
            <v>180</v>
          </cell>
          <cell r="J34">
            <v>0</v>
          </cell>
          <cell r="M34">
            <v>0</v>
          </cell>
          <cell r="Q34" t="e">
            <v>#DIV/0!</v>
          </cell>
          <cell r="R34" t="e">
            <v>#DIV/0!</v>
          </cell>
          <cell r="S34">
            <v>0</v>
          </cell>
          <cell r="T34">
            <v>0</v>
          </cell>
          <cell r="U34">
            <v>0.91699999999999993</v>
          </cell>
          <cell r="V34" t="str">
            <v>то же что и 207/ необходимо увеличить продажи</v>
          </cell>
        </row>
        <row r="35">
          <cell r="A35" t="str">
            <v xml:space="preserve"> 230  Колбаса Молочная Особая ТМ Особый рецепт, п/а, ВЕС. ПОКОМ</v>
          </cell>
          <cell r="B35" t="str">
            <v>кг</v>
          </cell>
          <cell r="C35">
            <v>70.13</v>
          </cell>
          <cell r="E35">
            <v>47.08</v>
          </cell>
          <cell r="F35">
            <v>23.05</v>
          </cell>
          <cell r="G35">
            <v>1</v>
          </cell>
          <cell r="H35">
            <v>60</v>
          </cell>
          <cell r="I35">
            <v>45.3</v>
          </cell>
          <cell r="J35">
            <v>1.7800000000000011</v>
          </cell>
          <cell r="K35">
            <v>100</v>
          </cell>
          <cell r="M35">
            <v>15.693333333333333</v>
          </cell>
          <cell r="N35">
            <v>65.27</v>
          </cell>
          <cell r="Q35">
            <v>12</v>
          </cell>
          <cell r="R35">
            <v>7.8409090909090908</v>
          </cell>
          <cell r="S35">
            <v>16.387999999999998</v>
          </cell>
          <cell r="T35">
            <v>-0.21000000000000002</v>
          </cell>
          <cell r="U35">
            <v>48.844000000000001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B36" t="str">
            <v>кг</v>
          </cell>
          <cell r="C36">
            <v>121.07</v>
          </cell>
          <cell r="E36">
            <v>34.840000000000003</v>
          </cell>
          <cell r="F36">
            <v>86.23</v>
          </cell>
          <cell r="G36">
            <v>1</v>
          </cell>
          <cell r="H36">
            <v>60</v>
          </cell>
          <cell r="I36">
            <v>35</v>
          </cell>
          <cell r="J36">
            <v>-0.15999999999999659</v>
          </cell>
          <cell r="M36">
            <v>11.613333333333335</v>
          </cell>
          <cell r="N36">
            <v>53.13000000000001</v>
          </cell>
          <cell r="Q36">
            <v>12</v>
          </cell>
          <cell r="R36">
            <v>7.4250861079219277</v>
          </cell>
          <cell r="S36">
            <v>0</v>
          </cell>
          <cell r="T36">
            <v>0.48399999999999999</v>
          </cell>
          <cell r="U36">
            <v>19.473333333333333</v>
          </cell>
        </row>
        <row r="37">
          <cell r="A37" t="str">
            <v xml:space="preserve"> 240  Колбаса Салями охотничья, ВЕС. ПОКОМ</v>
          </cell>
          <cell r="B37" t="str">
            <v>кг</v>
          </cell>
          <cell r="C37">
            <v>13.651999999999999</v>
          </cell>
          <cell r="E37">
            <v>0.74099999999999999</v>
          </cell>
          <cell r="F37">
            <v>12.911</v>
          </cell>
          <cell r="G37">
            <v>1</v>
          </cell>
          <cell r="H37">
            <v>180</v>
          </cell>
          <cell r="I37">
            <v>0.8</v>
          </cell>
          <cell r="J37">
            <v>-5.9000000000000052E-2</v>
          </cell>
          <cell r="M37">
            <v>0.247</v>
          </cell>
          <cell r="Q37">
            <v>52.271255060728741</v>
          </cell>
          <cell r="R37">
            <v>52.271255060728741</v>
          </cell>
          <cell r="S37">
            <v>2.2494000000000001</v>
          </cell>
          <cell r="T37">
            <v>0.73440000000000005</v>
          </cell>
          <cell r="U37">
            <v>4.8043333333333331</v>
          </cell>
          <cell r="V37" t="str">
            <v>необходимо увеличить продажи</v>
          </cell>
        </row>
        <row r="38">
          <cell r="A38" t="str">
            <v xml:space="preserve"> 243  Колбаса Сервелат Зернистый, ВЕС.  ПОКОМ</v>
          </cell>
          <cell r="B38" t="str">
            <v>кг</v>
          </cell>
          <cell r="C38">
            <v>7.6710000000000003</v>
          </cell>
          <cell r="E38">
            <v>1.393</v>
          </cell>
          <cell r="F38">
            <v>6.2779999999999996</v>
          </cell>
          <cell r="G38">
            <v>1</v>
          </cell>
          <cell r="H38">
            <v>35</v>
          </cell>
          <cell r="I38">
            <v>1.4</v>
          </cell>
          <cell r="J38">
            <v>-6.9999999999998952E-3</v>
          </cell>
          <cell r="M38">
            <v>0.46433333333333332</v>
          </cell>
          <cell r="Q38">
            <v>13.520459440057429</v>
          </cell>
          <cell r="R38">
            <v>13.520459440057429</v>
          </cell>
          <cell r="S38">
            <v>0</v>
          </cell>
          <cell r="T38">
            <v>0</v>
          </cell>
          <cell r="U38">
            <v>0.93400000000000005</v>
          </cell>
        </row>
        <row r="39">
          <cell r="A39" t="str">
            <v xml:space="preserve"> 244  Колбаса Сервелат Кремлевский, ВЕС. ПОКОМ</v>
          </cell>
          <cell r="B39" t="str">
            <v>кг</v>
          </cell>
          <cell r="C39">
            <v>205.642</v>
          </cell>
          <cell r="F39">
            <v>205.642</v>
          </cell>
          <cell r="G39">
            <v>1</v>
          </cell>
          <cell r="H39">
            <v>40</v>
          </cell>
          <cell r="J39">
            <v>0</v>
          </cell>
          <cell r="M39">
            <v>0</v>
          </cell>
          <cell r="Q39" t="e">
            <v>#DIV/0!</v>
          </cell>
          <cell r="R39" t="e">
            <v>#DIV/0!</v>
          </cell>
          <cell r="S39">
            <v>10.048399999999999</v>
          </cell>
          <cell r="T39">
            <v>2.3957999999999999</v>
          </cell>
          <cell r="U39">
            <v>5.6016666666666666</v>
          </cell>
          <cell r="V39" t="str">
            <v>необходимо увеличить продажи</v>
          </cell>
        </row>
        <row r="40">
          <cell r="A40" t="str">
            <v xml:space="preserve"> 247  Сардельки Нежные, ВЕС.  ПОКОМ</v>
          </cell>
          <cell r="B40" t="str">
            <v>кг</v>
          </cell>
          <cell r="C40">
            <v>1.369</v>
          </cell>
          <cell r="E40">
            <v>1.369</v>
          </cell>
          <cell r="G40">
            <v>1</v>
          </cell>
          <cell r="H40">
            <v>30</v>
          </cell>
          <cell r="I40">
            <v>1.3</v>
          </cell>
          <cell r="J40">
            <v>6.899999999999995E-2</v>
          </cell>
          <cell r="K40">
            <v>8</v>
          </cell>
          <cell r="M40">
            <v>0.45633333333333331</v>
          </cell>
          <cell r="Q40">
            <v>17.531044558071585</v>
          </cell>
          <cell r="R40">
            <v>17.531044558071585</v>
          </cell>
          <cell r="S40">
            <v>0</v>
          </cell>
          <cell r="T40">
            <v>0</v>
          </cell>
          <cell r="U40">
            <v>0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B41" t="str">
            <v>кг</v>
          </cell>
          <cell r="C41">
            <v>38.521000000000001</v>
          </cell>
          <cell r="E41">
            <v>1.379</v>
          </cell>
          <cell r="F41">
            <v>37.142000000000003</v>
          </cell>
          <cell r="G41">
            <v>1</v>
          </cell>
          <cell r="H41">
            <v>30</v>
          </cell>
          <cell r="I41">
            <v>1.3</v>
          </cell>
          <cell r="J41">
            <v>7.8999999999999959E-2</v>
          </cell>
          <cell r="M41">
            <v>0.45966666666666667</v>
          </cell>
          <cell r="Q41">
            <v>80.802030456852805</v>
          </cell>
          <cell r="R41">
            <v>80.802030456852805</v>
          </cell>
          <cell r="S41">
            <v>2.8898000000000001</v>
          </cell>
          <cell r="T41">
            <v>1.7847999999999999</v>
          </cell>
          <cell r="U41">
            <v>2.194</v>
          </cell>
          <cell r="V41" t="str">
            <v>необходимо увеличить продажи</v>
          </cell>
        </row>
        <row r="42">
          <cell r="A42" t="str">
            <v xml:space="preserve"> 251  Сосиски Баварские, ВЕС.  ПОКОМ</v>
          </cell>
          <cell r="B42" t="str">
            <v>кг</v>
          </cell>
          <cell r="C42">
            <v>67.515000000000001</v>
          </cell>
          <cell r="E42">
            <v>5.4260000000000002</v>
          </cell>
          <cell r="F42">
            <v>62.088999999999999</v>
          </cell>
          <cell r="G42">
            <v>1</v>
          </cell>
          <cell r="H42">
            <v>45</v>
          </cell>
          <cell r="I42">
            <v>5.2</v>
          </cell>
          <cell r="J42">
            <v>0.22599999999999998</v>
          </cell>
          <cell r="M42">
            <v>1.8086666666666666</v>
          </cell>
          <cell r="Q42">
            <v>34.328603022484337</v>
          </cell>
          <cell r="R42">
            <v>34.328603022484337</v>
          </cell>
          <cell r="S42">
            <v>1.0362</v>
          </cell>
          <cell r="T42">
            <v>1.6488</v>
          </cell>
          <cell r="U42">
            <v>0.45766666666666667</v>
          </cell>
          <cell r="V42" t="str">
            <v>необходимо увеличить продажи</v>
          </cell>
        </row>
        <row r="43">
          <cell r="A43" t="str">
            <v xml:space="preserve"> 253  Сосиски Ганноверские   ПОКОМ</v>
          </cell>
          <cell r="B43" t="str">
            <v>кг</v>
          </cell>
          <cell r="C43">
            <v>266.20499999999998</v>
          </cell>
          <cell r="E43">
            <v>42.061</v>
          </cell>
          <cell r="F43">
            <v>244.27500000000001</v>
          </cell>
          <cell r="G43">
            <v>1</v>
          </cell>
          <cell r="H43">
            <v>40</v>
          </cell>
          <cell r="I43">
            <v>45.677</v>
          </cell>
          <cell r="J43">
            <v>-3.6159999999999997</v>
          </cell>
          <cell r="M43">
            <v>14.020333333333333</v>
          </cell>
          <cell r="Q43">
            <v>17.422909583699866</v>
          </cell>
          <cell r="R43">
            <v>17.422909583699866</v>
          </cell>
          <cell r="S43">
            <v>17.666800000000002</v>
          </cell>
          <cell r="T43">
            <v>15.313800000000001</v>
          </cell>
          <cell r="U43">
            <v>9.5883333333333329</v>
          </cell>
          <cell r="V43" t="str">
            <v>необходимо увеличить продажи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B44" t="str">
            <v>кг</v>
          </cell>
          <cell r="C44">
            <v>-157.24299999999999</v>
          </cell>
          <cell r="D44">
            <v>202.13</v>
          </cell>
          <cell r="E44">
            <v>14.92</v>
          </cell>
          <cell r="F44">
            <v>44.887</v>
          </cell>
          <cell r="G44">
            <v>1</v>
          </cell>
          <cell r="H44">
            <v>40</v>
          </cell>
          <cell r="I44">
            <v>16.309000000000001</v>
          </cell>
          <cell r="J44">
            <v>-1.3890000000000011</v>
          </cell>
          <cell r="M44">
            <v>4.9733333333333336</v>
          </cell>
          <cell r="N44">
            <v>14.793000000000006</v>
          </cell>
          <cell r="Q44">
            <v>12</v>
          </cell>
          <cell r="R44">
            <v>9.02553619302949</v>
          </cell>
          <cell r="S44">
            <v>2.6375999999999999</v>
          </cell>
          <cell r="T44">
            <v>2.9821999999999997</v>
          </cell>
          <cell r="U44">
            <v>0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B45" t="str">
            <v>шт</v>
          </cell>
          <cell r="C45">
            <v>280</v>
          </cell>
          <cell r="D45">
            <v>4</v>
          </cell>
          <cell r="E45">
            <v>8</v>
          </cell>
          <cell r="F45">
            <v>240</v>
          </cell>
          <cell r="G45">
            <v>0.35</v>
          </cell>
          <cell r="H45">
            <v>40</v>
          </cell>
          <cell r="I45">
            <v>7</v>
          </cell>
          <cell r="J45">
            <v>1</v>
          </cell>
          <cell r="M45">
            <v>2.6666666666666665</v>
          </cell>
          <cell r="Q45">
            <v>90</v>
          </cell>
          <cell r="R45">
            <v>90</v>
          </cell>
          <cell r="S45">
            <v>18.399999999999999</v>
          </cell>
          <cell r="T45">
            <v>6.4</v>
          </cell>
          <cell r="U45">
            <v>18</v>
          </cell>
          <cell r="V45" t="str">
            <v>необходимо увеличить продажи</v>
          </cell>
        </row>
        <row r="46">
          <cell r="A46" t="str">
            <v xml:space="preserve"> 273  Сосиски Сочинки с сочной грудинкой, МГС 0.4кг,   ПОКОМ</v>
          </cell>
          <cell r="B46" t="str">
            <v>шт</v>
          </cell>
          <cell r="C46">
            <v>216</v>
          </cell>
          <cell r="D46">
            <v>8</v>
          </cell>
          <cell r="E46">
            <v>22</v>
          </cell>
          <cell r="F46">
            <v>124</v>
          </cell>
          <cell r="G46">
            <v>0.4</v>
          </cell>
          <cell r="H46">
            <v>45</v>
          </cell>
          <cell r="I46">
            <v>20</v>
          </cell>
          <cell r="J46">
            <v>2</v>
          </cell>
          <cell r="K46">
            <v>50</v>
          </cell>
          <cell r="M46">
            <v>7.333333333333333</v>
          </cell>
          <cell r="Q46">
            <v>23.727272727272727</v>
          </cell>
          <cell r="R46">
            <v>23.727272727272727</v>
          </cell>
          <cell r="S46">
            <v>20.6</v>
          </cell>
          <cell r="T46">
            <v>11</v>
          </cell>
          <cell r="U46">
            <v>35</v>
          </cell>
          <cell r="V46" t="str">
            <v>необходимо увеличить продажи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 t="str">
            <v>шт</v>
          </cell>
          <cell r="C47">
            <v>150</v>
          </cell>
          <cell r="D47">
            <v>5</v>
          </cell>
          <cell r="E47">
            <v>51</v>
          </cell>
          <cell r="F47">
            <v>97</v>
          </cell>
          <cell r="G47">
            <v>0.45</v>
          </cell>
          <cell r="H47">
            <v>50</v>
          </cell>
          <cell r="I47">
            <v>58</v>
          </cell>
          <cell r="J47">
            <v>-7</v>
          </cell>
          <cell r="K47">
            <v>300</v>
          </cell>
          <cell r="M47">
            <v>17</v>
          </cell>
          <cell r="Q47">
            <v>23.352941176470587</v>
          </cell>
          <cell r="R47">
            <v>23.352941176470587</v>
          </cell>
          <cell r="S47">
            <v>48.4</v>
          </cell>
          <cell r="T47">
            <v>28.8</v>
          </cell>
          <cell r="U47">
            <v>77.666666666666671</v>
          </cell>
        </row>
        <row r="48">
          <cell r="A48" t="str">
            <v xml:space="preserve"> 277  Колбаса Мясорубская ТМ Стародворье с сочной грудинкой , 0,35 кг срез  ПОКОМ</v>
          </cell>
          <cell r="B48" t="str">
            <v>шт</v>
          </cell>
          <cell r="C48">
            <v>-5</v>
          </cell>
          <cell r="F48">
            <v>-5</v>
          </cell>
          <cell r="G48">
            <v>0</v>
          </cell>
          <cell r="H48" t="e">
            <v>#N/A</v>
          </cell>
          <cell r="J48">
            <v>0</v>
          </cell>
          <cell r="M48">
            <v>0</v>
          </cell>
          <cell r="Q48" t="e">
            <v>#DIV/0!</v>
          </cell>
          <cell r="R48" t="e">
            <v>#DIV/0!</v>
          </cell>
          <cell r="S48">
            <v>0</v>
          </cell>
          <cell r="T48">
            <v>0</v>
          </cell>
          <cell r="U48">
            <v>1.6666666666666667</v>
          </cell>
        </row>
        <row r="49">
          <cell r="A49" t="str">
            <v xml:space="preserve"> 278  Сосиски Сочинки с сочным окороком, МГС 0.4кг,   ПОКОМ</v>
          </cell>
          <cell r="B49" t="str">
            <v>шт</v>
          </cell>
          <cell r="C49">
            <v>41</v>
          </cell>
          <cell r="D49">
            <v>3</v>
          </cell>
          <cell r="E49">
            <v>40</v>
          </cell>
          <cell r="F49">
            <v>3</v>
          </cell>
          <cell r="G49">
            <v>0.4</v>
          </cell>
          <cell r="H49">
            <v>45</v>
          </cell>
          <cell r="I49">
            <v>41</v>
          </cell>
          <cell r="J49">
            <v>-1</v>
          </cell>
          <cell r="K49">
            <v>200</v>
          </cell>
          <cell r="M49">
            <v>13.333333333333334</v>
          </cell>
          <cell r="Q49">
            <v>15.225</v>
          </cell>
          <cell r="R49">
            <v>15.225</v>
          </cell>
          <cell r="S49">
            <v>23</v>
          </cell>
          <cell r="T49">
            <v>17.2</v>
          </cell>
          <cell r="U49">
            <v>48</v>
          </cell>
        </row>
        <row r="50">
          <cell r="A50" t="str">
            <v xml:space="preserve"> 279  Колбаса Докторский гарант, Вязанка вектор, 0,4 кг.  ПОКОМ</v>
          </cell>
          <cell r="B50" t="str">
            <v>шт</v>
          </cell>
          <cell r="C50">
            <v>150</v>
          </cell>
          <cell r="E50">
            <v>31</v>
          </cell>
          <cell r="F50">
            <v>112</v>
          </cell>
          <cell r="G50">
            <v>0.4</v>
          </cell>
          <cell r="H50">
            <v>50</v>
          </cell>
          <cell r="I50">
            <v>38</v>
          </cell>
          <cell r="J50">
            <v>-7</v>
          </cell>
          <cell r="K50">
            <v>334</v>
          </cell>
          <cell r="M50">
            <v>10.333333333333334</v>
          </cell>
          <cell r="Q50">
            <v>43.161290322580641</v>
          </cell>
          <cell r="R50">
            <v>43.161290322580641</v>
          </cell>
          <cell r="S50">
            <v>44</v>
          </cell>
          <cell r="T50">
            <v>28.8</v>
          </cell>
          <cell r="U50">
            <v>67.666666666666671</v>
          </cell>
        </row>
        <row r="51">
          <cell r="A51" t="str">
            <v xml:space="preserve"> 281  Сосиски Молочные для завтрака ТМ Особый рецепт, 0,4кг  ПОКОМ</v>
          </cell>
          <cell r="B51" t="str">
            <v>шт</v>
          </cell>
          <cell r="C51">
            <v>104</v>
          </cell>
          <cell r="E51">
            <v>2</v>
          </cell>
          <cell r="F51">
            <v>101</v>
          </cell>
          <cell r="G51">
            <v>0.4</v>
          </cell>
          <cell r="H51">
            <v>40</v>
          </cell>
          <cell r="I51">
            <v>3</v>
          </cell>
          <cell r="J51">
            <v>-1</v>
          </cell>
          <cell r="M51">
            <v>0.66666666666666663</v>
          </cell>
          <cell r="Q51">
            <v>151.5</v>
          </cell>
          <cell r="R51">
            <v>151.5</v>
          </cell>
          <cell r="S51">
            <v>6.2</v>
          </cell>
          <cell r="T51">
            <v>3</v>
          </cell>
          <cell r="U51">
            <v>2.3333333333333335</v>
          </cell>
          <cell r="V51" t="str">
            <v>необходимо увеличить продажи</v>
          </cell>
        </row>
        <row r="52">
          <cell r="A52" t="str">
            <v xml:space="preserve"> 283  Сосиски Сочинки, ВЕС, ТМ Стародворье ПОКОМ</v>
          </cell>
          <cell r="B52" t="str">
            <v>кг</v>
          </cell>
          <cell r="C52">
            <v>84.575999999999993</v>
          </cell>
          <cell r="E52">
            <v>-1.6E-2</v>
          </cell>
          <cell r="F52">
            <v>83.137</v>
          </cell>
          <cell r="G52">
            <v>1</v>
          </cell>
          <cell r="H52">
            <v>45</v>
          </cell>
          <cell r="I52">
            <v>1.3</v>
          </cell>
          <cell r="J52">
            <v>-1.3160000000000001</v>
          </cell>
          <cell r="M52">
            <v>-5.3333333333333332E-3</v>
          </cell>
          <cell r="Q52">
            <v>-15588.1875</v>
          </cell>
          <cell r="R52">
            <v>-15588.1875</v>
          </cell>
          <cell r="S52">
            <v>2.0125999999999999</v>
          </cell>
          <cell r="T52">
            <v>1.4683999999999999</v>
          </cell>
          <cell r="U52">
            <v>0</v>
          </cell>
          <cell r="V52" t="str">
            <v>новинка / пора продавать!!!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B53" t="str">
            <v>шт</v>
          </cell>
          <cell r="C53">
            <v>209</v>
          </cell>
          <cell r="D53">
            <v>6</v>
          </cell>
          <cell r="E53">
            <v>17</v>
          </cell>
          <cell r="F53">
            <v>198</v>
          </cell>
          <cell r="G53">
            <v>0.1</v>
          </cell>
          <cell r="H53">
            <v>730</v>
          </cell>
          <cell r="I53">
            <v>17</v>
          </cell>
          <cell r="J53">
            <v>0</v>
          </cell>
          <cell r="M53">
            <v>5.666666666666667</v>
          </cell>
          <cell r="Q53">
            <v>34.941176470588232</v>
          </cell>
          <cell r="R53">
            <v>34.941176470588232</v>
          </cell>
          <cell r="S53">
            <v>18.8</v>
          </cell>
          <cell r="T53">
            <v>8.1999999999999993</v>
          </cell>
          <cell r="U53">
            <v>26</v>
          </cell>
          <cell r="V53" t="str">
            <v>новинка</v>
          </cell>
        </row>
        <row r="54">
          <cell r="A54" t="str">
            <v xml:space="preserve"> 288  Колбаса Докторская оригинальная Особая ТМ Особый рецепт,  0,4кг, ПОКОМ</v>
          </cell>
          <cell r="B54" t="str">
            <v>шт</v>
          </cell>
          <cell r="C54">
            <v>47</v>
          </cell>
          <cell r="E54">
            <v>10</v>
          </cell>
          <cell r="F54">
            <v>37</v>
          </cell>
          <cell r="G54">
            <v>0.4</v>
          </cell>
          <cell r="H54">
            <v>60</v>
          </cell>
          <cell r="I54">
            <v>10</v>
          </cell>
          <cell r="J54">
            <v>0</v>
          </cell>
          <cell r="M54">
            <v>3.3333333333333335</v>
          </cell>
          <cell r="N54">
            <v>3</v>
          </cell>
          <cell r="Q54">
            <v>12</v>
          </cell>
          <cell r="R54">
            <v>11.1</v>
          </cell>
          <cell r="S54">
            <v>4.4000000000000004</v>
          </cell>
          <cell r="T54">
            <v>0</v>
          </cell>
          <cell r="U54">
            <v>10.333333333333334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B55" t="str">
            <v>шт</v>
          </cell>
          <cell r="C55">
            <v>111</v>
          </cell>
          <cell r="D55">
            <v>4</v>
          </cell>
          <cell r="E55">
            <v>8</v>
          </cell>
          <cell r="F55">
            <v>106</v>
          </cell>
          <cell r="G55">
            <v>0.35</v>
          </cell>
          <cell r="H55">
            <v>40</v>
          </cell>
          <cell r="I55">
            <v>9</v>
          </cell>
          <cell r="J55">
            <v>-1</v>
          </cell>
          <cell r="M55">
            <v>2.6666666666666665</v>
          </cell>
          <cell r="Q55">
            <v>39.75</v>
          </cell>
          <cell r="R55">
            <v>39.75</v>
          </cell>
          <cell r="S55">
            <v>13.4</v>
          </cell>
          <cell r="T55">
            <v>13.2</v>
          </cell>
          <cell r="U55">
            <v>15.666666666666666</v>
          </cell>
          <cell r="V55" t="str">
            <v>необходимо увеличить продажи</v>
          </cell>
        </row>
        <row r="56">
          <cell r="A56" t="str">
            <v xml:space="preserve"> 300  Колбаса Сервелат Мясорубский с мелкорубленным окороком ТМ Стародворье, в/у 0,35кг  ПОКОМ</v>
          </cell>
          <cell r="B56" t="str">
            <v>шт</v>
          </cell>
          <cell r="C56">
            <v>-2</v>
          </cell>
          <cell r="F56">
            <v>-2</v>
          </cell>
          <cell r="G56">
            <v>0.35</v>
          </cell>
          <cell r="H56">
            <v>40</v>
          </cell>
          <cell r="J56">
            <v>0</v>
          </cell>
          <cell r="K56">
            <v>50</v>
          </cell>
          <cell r="M56">
            <v>0</v>
          </cell>
          <cell r="Q56" t="e">
            <v>#DIV/0!</v>
          </cell>
          <cell r="R56" t="e">
            <v>#DIV/0!</v>
          </cell>
          <cell r="S56">
            <v>0</v>
          </cell>
          <cell r="T56">
            <v>0</v>
          </cell>
          <cell r="U56">
            <v>0.66666666666666663</v>
          </cell>
          <cell r="V56" t="str">
            <v>Химич согласовал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B57" t="str">
            <v>шт</v>
          </cell>
          <cell r="C57">
            <v>177</v>
          </cell>
          <cell r="E57">
            <v>51</v>
          </cell>
          <cell r="F57">
            <v>126</v>
          </cell>
          <cell r="G57">
            <v>0.4</v>
          </cell>
          <cell r="H57">
            <v>40</v>
          </cell>
          <cell r="I57">
            <v>51</v>
          </cell>
          <cell r="J57">
            <v>0</v>
          </cell>
          <cell r="M57">
            <v>17</v>
          </cell>
          <cell r="N57">
            <v>78</v>
          </cell>
          <cell r="Q57">
            <v>12</v>
          </cell>
          <cell r="R57">
            <v>7.4117647058823533</v>
          </cell>
          <cell r="S57">
            <v>-1</v>
          </cell>
          <cell r="T57">
            <v>-1.4</v>
          </cell>
          <cell r="U57">
            <v>39.666666666666664</v>
          </cell>
        </row>
        <row r="58">
          <cell r="A58" t="str">
            <v xml:space="preserve"> 302  Сосиски Сочинки по-баварски,  0.4кг, ТМ Стародворье  ПОКОМ</v>
          </cell>
          <cell r="B58" t="str">
            <v>шт</v>
          </cell>
          <cell r="C58">
            <v>95</v>
          </cell>
          <cell r="E58">
            <v>54</v>
          </cell>
          <cell r="F58">
            <v>41</v>
          </cell>
          <cell r="G58">
            <v>0.4</v>
          </cell>
          <cell r="H58">
            <v>45</v>
          </cell>
          <cell r="I58">
            <v>54</v>
          </cell>
          <cell r="J58">
            <v>0</v>
          </cell>
          <cell r="M58">
            <v>18</v>
          </cell>
          <cell r="N58">
            <v>85</v>
          </cell>
          <cell r="Q58">
            <v>7</v>
          </cell>
          <cell r="R58">
            <v>2.2777777777777777</v>
          </cell>
          <cell r="S58">
            <v>-3.4</v>
          </cell>
          <cell r="T58">
            <v>2.4</v>
          </cell>
          <cell r="U58">
            <v>49.666666666666664</v>
          </cell>
        </row>
        <row r="59">
          <cell r="A59" t="str">
            <v xml:space="preserve"> 309  Сосиски Сочинки с сыром 0,4 кг ТМ Стародворье  ПОКОМ</v>
          </cell>
          <cell r="B59" t="str">
            <v>шт</v>
          </cell>
          <cell r="C59">
            <v>105</v>
          </cell>
          <cell r="E59">
            <v>1</v>
          </cell>
          <cell r="F59">
            <v>104</v>
          </cell>
          <cell r="G59">
            <v>0.4</v>
          </cell>
          <cell r="H59">
            <v>40</v>
          </cell>
          <cell r="I59">
            <v>1</v>
          </cell>
          <cell r="J59">
            <v>0</v>
          </cell>
          <cell r="M59">
            <v>0.33333333333333331</v>
          </cell>
          <cell r="Q59">
            <v>312</v>
          </cell>
          <cell r="R59">
            <v>312</v>
          </cell>
          <cell r="S59">
            <v>2.8</v>
          </cell>
          <cell r="T59">
            <v>0.8</v>
          </cell>
          <cell r="U59">
            <v>1.3333333333333333</v>
          </cell>
          <cell r="V59" t="str">
            <v>необходимо увеличить продажи</v>
          </cell>
        </row>
        <row r="60">
          <cell r="A60" t="str">
            <v xml:space="preserve"> 312  Ветчина Филейская ВЕС ТМ  Вязанка ТС Столичная  ПОКОМ</v>
          </cell>
          <cell r="B60" t="str">
            <v>кг</v>
          </cell>
          <cell r="C60">
            <v>-0.36499999999999999</v>
          </cell>
          <cell r="F60">
            <v>-0.36499999999999999</v>
          </cell>
          <cell r="G60">
            <v>1</v>
          </cell>
          <cell r="H60">
            <v>50</v>
          </cell>
          <cell r="J60">
            <v>0</v>
          </cell>
          <cell r="K60">
            <v>150</v>
          </cell>
          <cell r="M60">
            <v>0</v>
          </cell>
          <cell r="Q60" t="e">
            <v>#DIV/0!</v>
          </cell>
          <cell r="R60" t="e">
            <v>#DIV/0!</v>
          </cell>
          <cell r="S60">
            <v>13.0124</v>
          </cell>
          <cell r="T60">
            <v>13.812000000000001</v>
          </cell>
          <cell r="U60">
            <v>2.7066666666666666</v>
          </cell>
        </row>
        <row r="61">
          <cell r="A61" t="str">
            <v xml:space="preserve"> 315  Колбаса вареная Молокуша ТМ Вязанка ВЕС, ПОКОМ</v>
          </cell>
          <cell r="B61" t="str">
            <v>кг</v>
          </cell>
          <cell r="C61">
            <v>37.378999999999998</v>
          </cell>
          <cell r="E61">
            <v>7</v>
          </cell>
          <cell r="F61">
            <v>30.379000000000001</v>
          </cell>
          <cell r="G61">
            <v>1</v>
          </cell>
          <cell r="H61">
            <v>50</v>
          </cell>
          <cell r="I61">
            <v>6.55</v>
          </cell>
          <cell r="J61">
            <v>0.45000000000000018</v>
          </cell>
          <cell r="M61">
            <v>2.3333333333333335</v>
          </cell>
          <cell r="Q61">
            <v>13.019571428571428</v>
          </cell>
          <cell r="R61">
            <v>13.019571428571428</v>
          </cell>
          <cell r="S61">
            <v>2.1707999999999998</v>
          </cell>
          <cell r="T61">
            <v>2.2187999999999999</v>
          </cell>
          <cell r="U61">
            <v>5.5120000000000005</v>
          </cell>
        </row>
        <row r="62">
          <cell r="A62" t="str">
            <v xml:space="preserve"> 317 Колбаса Сервелат Рижский ТМ Зареченские, ВЕС  ПОКОМ</v>
          </cell>
          <cell r="B62" t="str">
            <v>кг</v>
          </cell>
          <cell r="G62">
            <v>1</v>
          </cell>
          <cell r="H62">
            <v>40</v>
          </cell>
          <cell r="J62">
            <v>0</v>
          </cell>
          <cell r="M62">
            <v>0</v>
          </cell>
          <cell r="N62">
            <v>20</v>
          </cell>
          <cell r="Q62" t="e">
            <v>#DIV/0!</v>
          </cell>
          <cell r="R62" t="e">
            <v>#DIV/0!</v>
          </cell>
          <cell r="S62">
            <v>7.469199999999999</v>
          </cell>
          <cell r="T62">
            <v>0</v>
          </cell>
          <cell r="U62">
            <v>0</v>
          </cell>
        </row>
        <row r="63">
          <cell r="A63" t="str">
            <v xml:space="preserve"> 318  Сосиски Датские ТМ Зареченские, ВЕС  ПОКОМ</v>
          </cell>
          <cell r="B63" t="str">
            <v>кг</v>
          </cell>
          <cell r="C63">
            <v>18.036999999999999</v>
          </cell>
          <cell r="E63">
            <v>2.5470000000000002</v>
          </cell>
          <cell r="F63">
            <v>15.49</v>
          </cell>
          <cell r="G63">
            <v>1</v>
          </cell>
          <cell r="H63">
            <v>40</v>
          </cell>
          <cell r="I63">
            <v>2.6</v>
          </cell>
          <cell r="J63">
            <v>-5.2999999999999936E-2</v>
          </cell>
          <cell r="M63">
            <v>0.84900000000000009</v>
          </cell>
          <cell r="Q63">
            <v>18.244994110718491</v>
          </cell>
          <cell r="R63">
            <v>18.244994110718491</v>
          </cell>
          <cell r="S63">
            <v>0</v>
          </cell>
          <cell r="T63">
            <v>0</v>
          </cell>
          <cell r="U63">
            <v>0.42766666666666664</v>
          </cell>
          <cell r="V63" t="str">
            <v>необходимо увеличить продажи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B64" t="str">
            <v>шт</v>
          </cell>
          <cell r="C64">
            <v>349</v>
          </cell>
          <cell r="D64">
            <v>5</v>
          </cell>
          <cell r="E64">
            <v>120</v>
          </cell>
          <cell r="F64">
            <v>230</v>
          </cell>
          <cell r="G64">
            <v>0.45</v>
          </cell>
          <cell r="H64">
            <v>50</v>
          </cell>
          <cell r="I64">
            <v>124</v>
          </cell>
          <cell r="J64">
            <v>-4</v>
          </cell>
          <cell r="K64">
            <v>300</v>
          </cell>
          <cell r="M64">
            <v>40</v>
          </cell>
          <cell r="Q64">
            <v>13.25</v>
          </cell>
          <cell r="R64">
            <v>13.25</v>
          </cell>
          <cell r="S64">
            <v>86.6</v>
          </cell>
          <cell r="T64">
            <v>11.4</v>
          </cell>
          <cell r="U64">
            <v>155.33333333333334</v>
          </cell>
        </row>
        <row r="65">
          <cell r="A65" t="str">
            <v xml:space="preserve"> 322  Колбаса вареная Молокуша 0,45кг ТМ Вязанка  ПОКОМ</v>
          </cell>
          <cell r="B65" t="str">
            <v>шт</v>
          </cell>
          <cell r="C65">
            <v>226</v>
          </cell>
          <cell r="D65">
            <v>5</v>
          </cell>
          <cell r="E65">
            <v>112</v>
          </cell>
          <cell r="F65">
            <v>114</v>
          </cell>
          <cell r="G65">
            <v>0.45</v>
          </cell>
          <cell r="H65">
            <v>50</v>
          </cell>
          <cell r="I65">
            <v>117</v>
          </cell>
          <cell r="J65">
            <v>-5</v>
          </cell>
          <cell r="K65">
            <v>200</v>
          </cell>
          <cell r="M65">
            <v>37.333333333333336</v>
          </cell>
          <cell r="N65">
            <v>134</v>
          </cell>
          <cell r="Q65">
            <v>12</v>
          </cell>
          <cell r="R65">
            <v>8.4107142857142847</v>
          </cell>
          <cell r="S65">
            <v>63.4</v>
          </cell>
          <cell r="T65">
            <v>2.2000000000000002</v>
          </cell>
          <cell r="U65">
            <v>116</v>
          </cell>
        </row>
        <row r="66">
          <cell r="A66" t="str">
            <v xml:space="preserve"> 324  Ветчина Филейская ТМ Вязанка Столичная 0,45 кг ПОКОМ</v>
          </cell>
          <cell r="B66" t="str">
            <v>шт</v>
          </cell>
          <cell r="C66">
            <v>-27</v>
          </cell>
          <cell r="D66">
            <v>2</v>
          </cell>
          <cell r="E66">
            <v>9</v>
          </cell>
          <cell r="F66">
            <v>-41</v>
          </cell>
          <cell r="G66">
            <v>0.45</v>
          </cell>
          <cell r="H66">
            <v>50</v>
          </cell>
          <cell r="I66">
            <v>16</v>
          </cell>
          <cell r="J66">
            <v>-7</v>
          </cell>
          <cell r="K66">
            <v>431.79999999999995</v>
          </cell>
          <cell r="M66">
            <v>3</v>
          </cell>
          <cell r="Q66">
            <v>130.26666666666665</v>
          </cell>
          <cell r="R66">
            <v>130.26666666666665</v>
          </cell>
          <cell r="S66">
            <v>36.799999999999997</v>
          </cell>
          <cell r="T66">
            <v>37.6</v>
          </cell>
          <cell r="U66">
            <v>64.666666666666671</v>
          </cell>
        </row>
        <row r="67">
          <cell r="A67" t="str">
            <v xml:space="preserve"> 328  Сардельки Сочинки Стародворье ТМ  0,4 кг ПОКОМ</v>
          </cell>
          <cell r="B67" t="str">
            <v>шт</v>
          </cell>
          <cell r="C67">
            <v>65</v>
          </cell>
          <cell r="E67">
            <v>-1</v>
          </cell>
          <cell r="F67">
            <v>64</v>
          </cell>
          <cell r="G67">
            <v>0.4</v>
          </cell>
          <cell r="H67">
            <v>40</v>
          </cell>
          <cell r="I67">
            <v>1</v>
          </cell>
          <cell r="J67">
            <v>-2</v>
          </cell>
          <cell r="M67">
            <v>-0.33333333333333331</v>
          </cell>
          <cell r="Q67">
            <v>-192</v>
          </cell>
          <cell r="R67">
            <v>-192</v>
          </cell>
          <cell r="S67">
            <v>-0.4</v>
          </cell>
          <cell r="T67">
            <v>0.4</v>
          </cell>
          <cell r="U67">
            <v>3</v>
          </cell>
          <cell r="V67" t="str">
            <v>необходимо увеличить продажи</v>
          </cell>
        </row>
        <row r="68">
          <cell r="A68" t="str">
            <v xml:space="preserve"> 329  Сардельки Сочинки с сыром Стародворье ТМ, 0,4 кг. ПОКОМ</v>
          </cell>
          <cell r="B68" t="str">
            <v>шт</v>
          </cell>
          <cell r="C68">
            <v>79</v>
          </cell>
          <cell r="E68">
            <v>0</v>
          </cell>
          <cell r="F68">
            <v>77</v>
          </cell>
          <cell r="G68">
            <v>0.4</v>
          </cell>
          <cell r="H68">
            <v>40</v>
          </cell>
          <cell r="I68">
            <v>2</v>
          </cell>
          <cell r="J68">
            <v>-2</v>
          </cell>
          <cell r="M68">
            <v>0</v>
          </cell>
          <cell r="Q68" t="e">
            <v>#DIV/0!</v>
          </cell>
          <cell r="R68" t="e">
            <v>#DIV/0!</v>
          </cell>
          <cell r="S68">
            <v>0</v>
          </cell>
          <cell r="T68">
            <v>0</v>
          </cell>
          <cell r="U68">
            <v>1.3333333333333333</v>
          </cell>
          <cell r="V68" t="str">
            <v>необходимо увеличить продажи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B69" t="str">
            <v>кг</v>
          </cell>
          <cell r="C69">
            <v>99.150999999999996</v>
          </cell>
          <cell r="D69">
            <v>9.9740000000000002</v>
          </cell>
          <cell r="E69">
            <v>10.914999999999999</v>
          </cell>
          <cell r="F69">
            <v>53.298000000000002</v>
          </cell>
          <cell r="G69">
            <v>1</v>
          </cell>
          <cell r="H69">
            <v>55</v>
          </cell>
          <cell r="I69">
            <v>10.6</v>
          </cell>
          <cell r="J69">
            <v>0.3149999999999995</v>
          </cell>
          <cell r="K69">
            <v>60</v>
          </cell>
          <cell r="M69">
            <v>3.6383333333333332</v>
          </cell>
          <cell r="Q69">
            <v>31.140082455336696</v>
          </cell>
          <cell r="R69">
            <v>31.140082455336696</v>
          </cell>
          <cell r="S69">
            <v>9.4461999999999993</v>
          </cell>
          <cell r="T69">
            <v>12.853</v>
          </cell>
          <cell r="U69">
            <v>21.163</v>
          </cell>
        </row>
        <row r="70">
          <cell r="A70" t="str">
            <v xml:space="preserve"> 334  Паштет Любительский ТМ Стародворье ламистер 0,1 кг  ПОКОМ</v>
          </cell>
          <cell r="B70" t="str">
            <v>шт</v>
          </cell>
          <cell r="C70">
            <v>258</v>
          </cell>
          <cell r="E70">
            <v>19</v>
          </cell>
          <cell r="F70">
            <v>239</v>
          </cell>
          <cell r="G70">
            <v>0.1</v>
          </cell>
          <cell r="H70">
            <v>730</v>
          </cell>
          <cell r="I70">
            <v>19</v>
          </cell>
          <cell r="J70">
            <v>0</v>
          </cell>
          <cell r="M70">
            <v>6.333333333333333</v>
          </cell>
          <cell r="Q70">
            <v>37.736842105263158</v>
          </cell>
          <cell r="R70">
            <v>37.736842105263158</v>
          </cell>
          <cell r="S70">
            <v>13.4</v>
          </cell>
          <cell r="T70">
            <v>6.4</v>
          </cell>
          <cell r="U70">
            <v>21</v>
          </cell>
          <cell r="V70" t="str">
            <v>необходимо увеличить продажи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-1</v>
          </cell>
          <cell r="E71">
            <v>-1</v>
          </cell>
          <cell r="F71">
            <v>-1</v>
          </cell>
          <cell r="G71">
            <v>0.6</v>
          </cell>
          <cell r="H71">
            <v>60</v>
          </cell>
          <cell r="I71">
            <v>1</v>
          </cell>
          <cell r="J71">
            <v>-2</v>
          </cell>
          <cell r="K71">
            <v>40</v>
          </cell>
          <cell r="M71">
            <v>-0.33333333333333331</v>
          </cell>
          <cell r="Q71">
            <v>-117</v>
          </cell>
          <cell r="R71">
            <v>-117</v>
          </cell>
          <cell r="S71">
            <v>3.2</v>
          </cell>
          <cell r="T71">
            <v>4.5999999999999996</v>
          </cell>
          <cell r="U71">
            <v>3.6666666666666665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C72">
            <v>8</v>
          </cell>
          <cell r="E72">
            <v>4</v>
          </cell>
          <cell r="F72">
            <v>3</v>
          </cell>
          <cell r="G72">
            <v>0.6</v>
          </cell>
          <cell r="H72">
            <v>60</v>
          </cell>
          <cell r="I72">
            <v>5</v>
          </cell>
          <cell r="J72">
            <v>-1</v>
          </cell>
          <cell r="K72">
            <v>35</v>
          </cell>
          <cell r="M72">
            <v>1.3333333333333333</v>
          </cell>
          <cell r="Q72">
            <v>28.5</v>
          </cell>
          <cell r="R72">
            <v>28.5</v>
          </cell>
          <cell r="S72">
            <v>3</v>
          </cell>
          <cell r="T72">
            <v>3.8</v>
          </cell>
          <cell r="U72">
            <v>3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17</v>
          </cell>
          <cell r="E73">
            <v>14</v>
          </cell>
          <cell r="F73">
            <v>3</v>
          </cell>
          <cell r="G73">
            <v>0.6</v>
          </cell>
          <cell r="H73">
            <v>60</v>
          </cell>
          <cell r="I73">
            <v>14</v>
          </cell>
          <cell r="J73">
            <v>0</v>
          </cell>
          <cell r="K73">
            <v>35</v>
          </cell>
          <cell r="M73">
            <v>4.666666666666667</v>
          </cell>
          <cell r="N73">
            <v>18</v>
          </cell>
          <cell r="Q73">
            <v>12</v>
          </cell>
          <cell r="R73">
            <v>8.1428571428571423</v>
          </cell>
          <cell r="S73">
            <v>3.2</v>
          </cell>
          <cell r="T73">
            <v>3.4</v>
          </cell>
          <cell r="U73">
            <v>3.3333333333333335</v>
          </cell>
        </row>
        <row r="74">
          <cell r="A74" t="str">
            <v xml:space="preserve"> 380  Колбаса Филейбургская с филе сочного окорока 0,13кг с/в ТМ Баварушка  ПОКОМ</v>
          </cell>
          <cell r="B74" t="str">
            <v>шт</v>
          </cell>
          <cell r="C74">
            <v>-1</v>
          </cell>
          <cell r="F74">
            <v>-1</v>
          </cell>
          <cell r="G74">
            <v>0</v>
          </cell>
          <cell r="H74">
            <v>150</v>
          </cell>
          <cell r="J74">
            <v>0</v>
          </cell>
          <cell r="M74">
            <v>0</v>
          </cell>
          <cell r="Q74" t="e">
            <v>#DIV/0!</v>
          </cell>
          <cell r="R74" t="e">
            <v>#DIV/0!</v>
          </cell>
          <cell r="S74">
            <v>5.4</v>
          </cell>
          <cell r="T74">
            <v>3.2</v>
          </cell>
          <cell r="U74">
            <v>2.3333333333333335</v>
          </cell>
          <cell r="V74" t="str">
            <v>устар.</v>
          </cell>
        </row>
        <row r="75">
          <cell r="A75" t="str">
            <v xml:space="preserve"> 385  Колбаски Филейбургские с филе сочного окорока, 0,28кг ТМ Баварушка  ПОКОМ</v>
          </cell>
          <cell r="B75" t="str">
            <v>шт</v>
          </cell>
          <cell r="C75">
            <v>162</v>
          </cell>
          <cell r="D75">
            <v>3</v>
          </cell>
          <cell r="E75">
            <v>15</v>
          </cell>
          <cell r="F75">
            <v>150</v>
          </cell>
          <cell r="G75">
            <v>0.28000000000000003</v>
          </cell>
          <cell r="H75">
            <v>35</v>
          </cell>
          <cell r="I75">
            <v>15</v>
          </cell>
          <cell r="J75">
            <v>0</v>
          </cell>
          <cell r="M75">
            <v>5</v>
          </cell>
          <cell r="Q75">
            <v>30</v>
          </cell>
          <cell r="R75">
            <v>30</v>
          </cell>
          <cell r="S75">
            <v>8.6</v>
          </cell>
          <cell r="T75">
            <v>2.8</v>
          </cell>
          <cell r="U75">
            <v>8.3333333333333339</v>
          </cell>
          <cell r="V75" t="str">
            <v>необходимо увеличить продажи</v>
          </cell>
        </row>
        <row r="76">
          <cell r="A76" t="str">
            <v xml:space="preserve"> 410  Сосиски Баварские с сыром ТМ Стародворье 0,35 кг. ПОКОМ</v>
          </cell>
          <cell r="B76" t="str">
            <v>шт</v>
          </cell>
          <cell r="C76">
            <v>102</v>
          </cell>
          <cell r="D76">
            <v>2</v>
          </cell>
          <cell r="E76">
            <v>19</v>
          </cell>
          <cell r="F76">
            <v>85</v>
          </cell>
          <cell r="G76">
            <v>0.35</v>
          </cell>
          <cell r="H76">
            <v>40</v>
          </cell>
          <cell r="I76">
            <v>19</v>
          </cell>
          <cell r="J76">
            <v>0</v>
          </cell>
          <cell r="M76">
            <v>6.333333333333333</v>
          </cell>
          <cell r="Q76">
            <v>13.421052631578949</v>
          </cell>
          <cell r="R76">
            <v>13.421052631578949</v>
          </cell>
          <cell r="S76">
            <v>8.4</v>
          </cell>
          <cell r="T76">
            <v>2</v>
          </cell>
          <cell r="U76">
            <v>20</v>
          </cell>
        </row>
        <row r="77">
          <cell r="A77" t="str">
            <v xml:space="preserve"> 413  Ветчина Сливушка с индейкой ТМ Вязанка  0,3 кг. ПОКОМ</v>
          </cell>
          <cell r="B77" t="str">
            <v>шт</v>
          </cell>
          <cell r="C77">
            <v>43</v>
          </cell>
          <cell r="D77">
            <v>3</v>
          </cell>
          <cell r="E77">
            <v>13</v>
          </cell>
          <cell r="F77">
            <v>33</v>
          </cell>
          <cell r="G77">
            <v>0.3</v>
          </cell>
          <cell r="H77">
            <v>50</v>
          </cell>
          <cell r="I77">
            <v>13</v>
          </cell>
          <cell r="J77">
            <v>0</v>
          </cell>
          <cell r="K77">
            <v>342</v>
          </cell>
          <cell r="M77">
            <v>4.333333333333333</v>
          </cell>
          <cell r="Q77">
            <v>86.538461538461547</v>
          </cell>
          <cell r="R77">
            <v>86.538461538461547</v>
          </cell>
          <cell r="S77">
            <v>35</v>
          </cell>
          <cell r="T77">
            <v>15.2</v>
          </cell>
          <cell r="U77">
            <v>42.333333333333336</v>
          </cell>
        </row>
        <row r="78">
          <cell r="A78" t="str">
            <v xml:space="preserve"> 414  Колбаса Филейбургская с филе сочного окорока 0,11 кг ТМ Баварушка ПОКОМ</v>
          </cell>
          <cell r="B78" t="str">
            <v>шт</v>
          </cell>
          <cell r="C78">
            <v>60</v>
          </cell>
          <cell r="F78">
            <v>60</v>
          </cell>
          <cell r="G78">
            <v>0.11</v>
          </cell>
          <cell r="H78">
            <v>150</v>
          </cell>
          <cell r="J78">
            <v>0</v>
          </cell>
          <cell r="M78">
            <v>0</v>
          </cell>
          <cell r="Q78" t="e">
            <v>#DIV/0!</v>
          </cell>
          <cell r="R78" t="e">
            <v>#DIV/0!</v>
          </cell>
          <cell r="S78">
            <v>0</v>
          </cell>
          <cell r="T78">
            <v>0</v>
          </cell>
          <cell r="U78">
            <v>0</v>
          </cell>
          <cell r="V78" t="str">
            <v>новинка / пора продавать!!!</v>
          </cell>
        </row>
        <row r="79">
          <cell r="A79" t="str">
            <v>БОНУС_Колбаса вареная Филейская ТМ Вязанка ТС Классическая ВЕС  ПОКОМ</v>
          </cell>
          <cell r="B79" t="str">
            <v>кг</v>
          </cell>
          <cell r="C79">
            <v>-34.938000000000002</v>
          </cell>
          <cell r="D79">
            <v>34.938000000000002</v>
          </cell>
          <cell r="G79">
            <v>0</v>
          </cell>
          <cell r="H79">
            <v>0</v>
          </cell>
          <cell r="J79">
            <v>0</v>
          </cell>
          <cell r="M79">
            <v>0</v>
          </cell>
          <cell r="Q79" t="e">
            <v>#DIV/0!</v>
          </cell>
          <cell r="R79" t="e">
            <v>#DIV/0!</v>
          </cell>
          <cell r="S79">
            <v>1.6519999999999999</v>
          </cell>
          <cell r="T79">
            <v>2.1280000000000001</v>
          </cell>
          <cell r="U79">
            <v>4.0726666666666667</v>
          </cell>
        </row>
        <row r="80">
          <cell r="A80" t="str">
            <v>БОНУС_Колбаса Докторская Особая ТМ Особый рецепт,  0,5кг, ПОКОМ</v>
          </cell>
          <cell r="B80" t="str">
            <v>шт</v>
          </cell>
          <cell r="C80">
            <v>-311</v>
          </cell>
          <cell r="D80">
            <v>317</v>
          </cell>
          <cell r="E80">
            <v>8</v>
          </cell>
          <cell r="F80">
            <v>-2</v>
          </cell>
          <cell r="G80">
            <v>0</v>
          </cell>
          <cell r="H80">
            <v>0</v>
          </cell>
          <cell r="I80">
            <v>8</v>
          </cell>
          <cell r="J80">
            <v>0</v>
          </cell>
          <cell r="M80">
            <v>2.6666666666666665</v>
          </cell>
          <cell r="Q80">
            <v>-0.75</v>
          </cell>
          <cell r="R80">
            <v>-0.75</v>
          </cell>
          <cell r="S80">
            <v>27.2</v>
          </cell>
          <cell r="T80">
            <v>13.4</v>
          </cell>
          <cell r="U80">
            <v>51.333333333333336</v>
          </cell>
        </row>
        <row r="81">
          <cell r="A81" t="str">
            <v>БОНУС_Колбаса Сервелат Филедворский, фиброуз, в/у 0,35 кг срез,  ПОКОМ</v>
          </cell>
          <cell r="B81" t="str">
            <v>шт</v>
          </cell>
          <cell r="C81">
            <v>-38</v>
          </cell>
          <cell r="D81">
            <v>38</v>
          </cell>
          <cell r="E81">
            <v>1</v>
          </cell>
          <cell r="F81">
            <v>-1</v>
          </cell>
          <cell r="G81">
            <v>0</v>
          </cell>
          <cell r="H81">
            <v>0</v>
          </cell>
          <cell r="I81">
            <v>1</v>
          </cell>
          <cell r="J81">
            <v>0</v>
          </cell>
          <cell r="M81">
            <v>0.33333333333333331</v>
          </cell>
          <cell r="Q81">
            <v>-3</v>
          </cell>
          <cell r="R81">
            <v>-3</v>
          </cell>
          <cell r="S81">
            <v>4.8</v>
          </cell>
          <cell r="T81">
            <v>1.2</v>
          </cell>
          <cell r="U81">
            <v>7.666666666666667</v>
          </cell>
        </row>
        <row r="82">
          <cell r="A82" t="str">
            <v>БОНУС_Сосиски Сочинки с сочной грудинкой, МГС 0.4кг,   ПОКОМ</v>
          </cell>
          <cell r="B82" t="str">
            <v>шт</v>
          </cell>
          <cell r="C82">
            <v>-71</v>
          </cell>
          <cell r="D82">
            <v>73</v>
          </cell>
          <cell r="E82">
            <v>4</v>
          </cell>
          <cell r="F82">
            <v>-2</v>
          </cell>
          <cell r="G82">
            <v>0</v>
          </cell>
          <cell r="H82">
            <v>0</v>
          </cell>
          <cell r="I82">
            <v>4</v>
          </cell>
          <cell r="J82">
            <v>0</v>
          </cell>
          <cell r="M82">
            <v>1.3333333333333333</v>
          </cell>
          <cell r="Q82">
            <v>-1.5</v>
          </cell>
          <cell r="R82">
            <v>-1.5</v>
          </cell>
          <cell r="S82">
            <v>5.4</v>
          </cell>
          <cell r="T82">
            <v>2.2000000000000002</v>
          </cell>
          <cell r="U82">
            <v>14</v>
          </cell>
        </row>
        <row r="83">
          <cell r="A83" t="str">
            <v xml:space="preserve"> Вареные колбасы «Докторская ГОСТ» Фикс.вес 0,6 Вектор ТМ «Дугушка»</v>
          </cell>
          <cell r="B83" t="str">
            <v>шт</v>
          </cell>
          <cell r="G83">
            <v>0.6</v>
          </cell>
          <cell r="H83">
            <v>55</v>
          </cell>
          <cell r="J83">
            <v>0</v>
          </cell>
          <cell r="K83">
            <v>18</v>
          </cell>
          <cell r="M83">
            <v>0</v>
          </cell>
          <cell r="Q83" t="e">
            <v>#DIV/0!</v>
          </cell>
          <cell r="R83" t="e">
            <v>#DIV/0!</v>
          </cell>
          <cell r="S83">
            <v>0</v>
          </cell>
          <cell r="T83">
            <v>0</v>
          </cell>
          <cell r="U83">
            <v>0</v>
          </cell>
          <cell r="V83" t="str">
            <v>Химич согласовал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09.01.2024 - 15.01.2024</v>
          </cell>
        </row>
        <row r="3">
          <cell r="A3" t="str">
            <v>Отбор:</v>
          </cell>
          <cell r="C3" t="str">
            <v>Организация В списке "ЛП ООО; Общий прайс" И
Номенклатура В группе из списка "Вязанка Логистический Партнер(К...; Вязанка Логистический Партнер(Ш...; Логистический Партнер кг; Логистический Партнер Шт; ПОКОМ Логистический Партн..."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26.6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35.75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</row>
        <row r="12">
          <cell r="A12" t="str">
            <v xml:space="preserve"> 022  Колбаса Вязанка со шпиком, вектор 0,5кг, ПОКОМ</v>
          </cell>
          <cell r="D12">
            <v>208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356</v>
          </cell>
        </row>
        <row r="14">
          <cell r="A14" t="str">
            <v xml:space="preserve"> 024  Колбаса Классическая, Вязанка вектор 0,5кг, ПОКОМ</v>
          </cell>
          <cell r="D14">
            <v>1</v>
          </cell>
        </row>
        <row r="15">
          <cell r="A15" t="str">
            <v xml:space="preserve"> 029  Сосиски Венские, Вязанка NDX МГС, 0.5кг, ПОКОМ</v>
          </cell>
          <cell r="D15">
            <v>40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255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230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114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97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11</v>
          </cell>
        </row>
        <row r="21">
          <cell r="A21" t="str">
            <v xml:space="preserve"> 054  Колбаса вареная Филейбургская с филе сочного окорока, 0,45 кг, БАВАРУШКА ПОКОМ</v>
          </cell>
          <cell r="D21">
            <v>4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63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22</v>
          </cell>
        </row>
        <row r="24">
          <cell r="A24" t="str">
            <v xml:space="preserve"> 060  Колбаса Докторская стародворская  0,5 кг,ПОКОМ</v>
          </cell>
          <cell r="D24">
            <v>48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35</v>
          </cell>
        </row>
        <row r="26">
          <cell r="A26" t="str">
            <v xml:space="preserve"> 068  Колбаса Особая ТМ Особый рецепт, 0,5 кг, ПОКОМ</v>
          </cell>
          <cell r="D26">
            <v>10</v>
          </cell>
        </row>
        <row r="27">
          <cell r="A27" t="str">
            <v xml:space="preserve"> 079  Колбаса Сервелат Кремлевский,  0.35 кг, ПОКОМ</v>
          </cell>
          <cell r="D27">
            <v>275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34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92</v>
          </cell>
        </row>
        <row r="30">
          <cell r="A30" t="str">
            <v xml:space="preserve"> 094  Сосиски Баварские,  0.35кг, ТМ Колбасный стандарт ПОКОМ</v>
          </cell>
          <cell r="D30">
            <v>307</v>
          </cell>
        </row>
        <row r="31">
          <cell r="A31" t="str">
            <v xml:space="preserve"> 102  Сосиски Ганноверские, амилюкс МГС, 0.6кг, ТМ Стародворье    ПОКОМ</v>
          </cell>
          <cell r="D31">
            <v>235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284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271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245</v>
          </cell>
        </row>
        <row r="35">
          <cell r="A35" t="str">
            <v xml:space="preserve"> 201  Ветчина Нежная ТМ Особый рецепт, (2,5кг), ПОКОМ</v>
          </cell>
          <cell r="D35">
            <v>137.66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265.81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42.5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60.1</v>
          </cell>
        </row>
        <row r="39">
          <cell r="A39" t="str">
            <v xml:space="preserve"> 239  Колбаса Салями запеч Дугушка, оболочка вектор, ВЕС, ТМ Стародворье  ПОКОМ</v>
          </cell>
          <cell r="D39">
            <v>0.6</v>
          </cell>
        </row>
        <row r="40">
          <cell r="A40" t="str">
            <v xml:space="preserve"> 240  Колбаса Салями охотничья, ВЕС. ПОКОМ</v>
          </cell>
          <cell r="D40">
            <v>8.4</v>
          </cell>
        </row>
        <row r="41">
          <cell r="A41" t="str">
            <v xml:space="preserve"> 243  Колбаса Сервелат Зернистый, ВЕС.  ПОКОМ</v>
          </cell>
          <cell r="D41">
            <v>3.5</v>
          </cell>
        </row>
        <row r="42">
          <cell r="A42" t="str">
            <v xml:space="preserve"> 244  Колбаса Сервелат Кремлевский, ВЕС. ПОКОМ</v>
          </cell>
          <cell r="D42">
            <v>222.529</v>
          </cell>
        </row>
        <row r="43">
          <cell r="A43" t="str">
            <v xml:space="preserve"> 247  Сардельки Нежные, ВЕС.  ПОКОМ</v>
          </cell>
          <cell r="D43">
            <v>3.9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64.599999999999994</v>
          </cell>
        </row>
        <row r="45">
          <cell r="A45" t="str">
            <v xml:space="preserve"> 251  Сосиски Баварские, ВЕС.  ПОКОМ</v>
          </cell>
          <cell r="D45">
            <v>65.099999999999994</v>
          </cell>
        </row>
        <row r="46">
          <cell r="A46" t="str">
            <v xml:space="preserve"> 253  Сосиски Ганноверские   ПОКОМ</v>
          </cell>
          <cell r="D46">
            <v>227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12.6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266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243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218</v>
          </cell>
        </row>
        <row r="51">
          <cell r="A51" t="str">
            <v xml:space="preserve"> 278  Сосиски Сочинки с сочным окороком, МГС 0.4кг,   ПОКОМ</v>
          </cell>
          <cell r="D51">
            <v>94</v>
          </cell>
        </row>
        <row r="52">
          <cell r="A52" t="str">
            <v xml:space="preserve"> 279  Колбаса Докторский гарант, Вязанка вектор, 0,4 кг.  ПОКОМ</v>
          </cell>
          <cell r="D52">
            <v>168</v>
          </cell>
        </row>
        <row r="53">
          <cell r="A53" t="str">
            <v xml:space="preserve"> 281  Сосиски Молочные для завтрака ТМ Особый рецепт, 0,4кг  ПОКОМ</v>
          </cell>
          <cell r="D53">
            <v>87</v>
          </cell>
        </row>
        <row r="54">
          <cell r="A54" t="str">
            <v xml:space="preserve"> 283  Сосиски Сочинки, ВЕС, ТМ Стародворье ПОКОМ</v>
          </cell>
          <cell r="D54">
            <v>128.26499999999999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56</v>
          </cell>
        </row>
        <row r="56">
          <cell r="A56" t="str">
            <v xml:space="preserve"> 288  Колбаса Докторская оригинальная Особая ТМ Особый рецепт,  0,4кг, ПОКОМ</v>
          </cell>
          <cell r="D56">
            <v>9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124</v>
          </cell>
        </row>
        <row r="58">
          <cell r="A58" t="str">
            <v xml:space="preserve"> 300  Колбаса Сервелат Мясорубский с мелкорубленным окороком ТМ Стародворье, в/у 0,35кг  ПОКОМ</v>
          </cell>
          <cell r="D58">
            <v>2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153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85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87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6.6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17.05</v>
          </cell>
        </row>
        <row r="64">
          <cell r="A64" t="str">
            <v xml:space="preserve"> 317 Колбаса Сервелат Рижский ТМ Зареченские, ВЕС  ПОКОМ</v>
          </cell>
          <cell r="D64">
            <v>40.6</v>
          </cell>
        </row>
        <row r="65">
          <cell r="A65" t="str">
            <v xml:space="preserve"> 318  Сосиски Датские ТМ Зареченские, ВЕС  ПОКОМ</v>
          </cell>
          <cell r="D65">
            <v>6.5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416</v>
          </cell>
        </row>
        <row r="67">
          <cell r="A67" t="str">
            <v xml:space="preserve"> 321  Колбаса Сервелат Пражский ТМ Зареченские, ВЕС ПОКОМ</v>
          </cell>
          <cell r="D67">
            <v>0.6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308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150</v>
          </cell>
        </row>
        <row r="70">
          <cell r="A70" t="str">
            <v xml:space="preserve"> 328  Сардельки Сочинки Стародворье ТМ  0,4 кг ПОКОМ</v>
          </cell>
          <cell r="D70">
            <v>67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9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103.4</v>
          </cell>
        </row>
        <row r="73">
          <cell r="A73" t="str">
            <v xml:space="preserve"> 334  Паштет Любительский ТМ Стародворье ламистер 0,1 кг  ПОКОМ</v>
          </cell>
          <cell r="D73">
            <v>52</v>
          </cell>
        </row>
        <row r="74">
          <cell r="A74" t="str">
            <v xml:space="preserve"> 338  Паштет печеночный с морковью ТМ Стародворье ламистер 0,1 кг.  ПОКОМ</v>
          </cell>
          <cell r="D74">
            <v>3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16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11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30</v>
          </cell>
        </row>
        <row r="78">
          <cell r="A78" t="str">
            <v xml:space="preserve"> 380  Колбаса Филейбургская с филе сочного окорока 0,13кг с/в ТМ Баварушка  ПОКОМ</v>
          </cell>
          <cell r="D78">
            <v>2</v>
          </cell>
        </row>
        <row r="79">
          <cell r="A79" t="str">
            <v xml:space="preserve"> 385  Колбаски Филейбургские с филе сочного окорока, 0,28кг ТМ Баварушка  ПОКОМ</v>
          </cell>
          <cell r="D79">
            <v>108</v>
          </cell>
        </row>
        <row r="80">
          <cell r="A80" t="str">
            <v xml:space="preserve"> 392  Колбаса Докторская Дугушка ТМ Стародворье ТС Дугушка 0,6 кг. ПОКОМ</v>
          </cell>
          <cell r="D80">
            <v>15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65</v>
          </cell>
        </row>
        <row r="82">
          <cell r="A82" t="str">
            <v xml:space="preserve"> 413  Ветчина Сливушка с индейкой ТМ Вязанка  0,3 кг. ПОКОМ</v>
          </cell>
          <cell r="D82">
            <v>76</v>
          </cell>
        </row>
        <row r="83">
          <cell r="A83" t="str">
            <v xml:space="preserve"> 414  Колбаса Филейбургская с филе сочного окорока 0,11 кг.с/к. ТМ Баварушка ПОКОМ</v>
          </cell>
          <cell r="D83">
            <v>5</v>
          </cell>
        </row>
        <row r="84">
          <cell r="A84" t="str">
            <v>БОНУС_Колбаса вареная Филейская ТМ Вязанка ТС Классическая ВЕС  ПОКОМ</v>
          </cell>
          <cell r="D84">
            <v>6.75</v>
          </cell>
        </row>
        <row r="85">
          <cell r="A85" t="str">
            <v>БОНУС_Колбаса Докторская Особая ТМ Особый рецепт,  0,5кг, ПОКОМ</v>
          </cell>
          <cell r="D85">
            <v>91</v>
          </cell>
        </row>
        <row r="86">
          <cell r="A86" t="str">
            <v>БОНУС_Колбаса Сервелат Филедворский, фиброуз, в/у 0,35 кг срез,  ПОКОМ</v>
          </cell>
          <cell r="D86">
            <v>14</v>
          </cell>
        </row>
        <row r="87">
          <cell r="A87" t="str">
            <v>БОНУС_Пельмени Бульмени с говядиной и свининой Горячая штучка 0,43  ПОКОМ</v>
          </cell>
          <cell r="D87">
            <v>14</v>
          </cell>
        </row>
        <row r="88">
          <cell r="A88" t="str">
            <v>БОНУС_Пельмени Отборные из свинины и говядины 0,9 кг ТМ Стародворье ТС Медвежье ушко  ПОКОМ</v>
          </cell>
          <cell r="D88">
            <v>11</v>
          </cell>
        </row>
        <row r="89">
          <cell r="A89" t="str">
            <v>БОНУС_Сосиски Сочинки с сочной грудинкой, МГС 0.4кг,   ПОКОМ</v>
          </cell>
          <cell r="D89">
            <v>19</v>
          </cell>
        </row>
        <row r="90">
          <cell r="A90" t="str">
            <v>Вареники замороженные постные Благолепные с картофелем и грибами классическая форма, ВЕС,  ПОКОМ</v>
          </cell>
          <cell r="D90">
            <v>5</v>
          </cell>
        </row>
        <row r="91">
          <cell r="A91" t="str">
            <v>Готовые бельмеши сочные с мясом ТМ Горячая штучка 0,3кг зам  ПОКОМ</v>
          </cell>
          <cell r="D91">
            <v>100</v>
          </cell>
        </row>
        <row r="92">
          <cell r="A92" t="str">
            <v>Готовые чебупели острые с мясом Горячая штучка 0,3 кг зам  ПОКОМ</v>
          </cell>
          <cell r="D92">
            <v>116</v>
          </cell>
        </row>
        <row r="93">
          <cell r="A93" t="str">
            <v>Готовые чебупели с ветчиной и сыром Горячая штучка 0,3кг зам  ПОКОМ</v>
          </cell>
          <cell r="D93">
            <v>171</v>
          </cell>
        </row>
        <row r="94">
          <cell r="A94" t="str">
            <v>Готовые чебупели с мясом ТМ Горячая штучка Без свинины 0,3 кг ПОКОМ</v>
          </cell>
          <cell r="D94">
            <v>22</v>
          </cell>
        </row>
        <row r="95">
          <cell r="A95" t="str">
            <v>Готовые чебупели сочные с мясом ТМ Горячая штучка  0,3кг зам  ПОКОМ</v>
          </cell>
          <cell r="D95">
            <v>163</v>
          </cell>
        </row>
        <row r="96">
          <cell r="A96" t="str">
            <v>Готовые чебуреки с мясом ТМ Горячая штучка 0,09 кг флоу-пак ПОКОМ</v>
          </cell>
          <cell r="D96">
            <v>35</v>
          </cell>
        </row>
        <row r="97">
          <cell r="A97" t="str">
            <v>Готовые чебуреки со свининой и говядиной Гор.шт.0,36 кг зам.  ПОКОМ</v>
          </cell>
          <cell r="D97">
            <v>33</v>
          </cell>
        </row>
        <row r="98">
          <cell r="A98" t="str">
            <v>Жар-боллы с курочкой и сыром, ВЕС  ПОКОМ</v>
          </cell>
          <cell r="D98">
            <v>3</v>
          </cell>
        </row>
        <row r="99">
          <cell r="A99" t="str">
            <v>Жар-ладушки с мясом. ВЕС  ПОКОМ</v>
          </cell>
          <cell r="D99">
            <v>3.7</v>
          </cell>
        </row>
        <row r="100">
          <cell r="A100" t="str">
            <v>ЖАР-мени ВЕС ТМ Зареченские  ПОКОМ</v>
          </cell>
          <cell r="D100">
            <v>21</v>
          </cell>
        </row>
        <row r="101">
          <cell r="A101" t="str">
            <v>Круггетсы с сырным соусом ТМ Горячая штучка 0,25 кг зам  ПОКОМ</v>
          </cell>
          <cell r="D101">
            <v>137</v>
          </cell>
        </row>
        <row r="102">
          <cell r="A102" t="str">
            <v>Круггетсы сочные ТМ Горячая штучка ТС Круггетсы 0,25 кг зам  ПОКОМ</v>
          </cell>
          <cell r="D102">
            <v>141</v>
          </cell>
        </row>
        <row r="103">
          <cell r="A103" t="str">
            <v>Мини-сосиски в тесте "Фрайпики" 3,7кг ВЕС,  ПОКОМ</v>
          </cell>
          <cell r="D103">
            <v>7.4</v>
          </cell>
        </row>
        <row r="104">
          <cell r="A104" t="str">
            <v>Наггетсы из печи 0,25кг ТМ Вязанка ТС Няняггетсы Сливушки замор.  ПОКОМ</v>
          </cell>
          <cell r="D104">
            <v>80</v>
          </cell>
        </row>
        <row r="105">
          <cell r="A105" t="str">
            <v>Наггетсы Нагетосы Сочная курочка в хрустящей панировке ТМ Горячая штучка 0,25 кг зам  ПОКОМ</v>
          </cell>
          <cell r="D105">
            <v>22</v>
          </cell>
        </row>
        <row r="106">
          <cell r="A106" t="str">
            <v>Наггетсы Нагетосы Сочная курочка ТМ Горячая штучка 0,25 кг зам  ПОКОМ</v>
          </cell>
          <cell r="D106">
            <v>41</v>
          </cell>
        </row>
        <row r="107">
          <cell r="A107" t="str">
            <v>Наггетсы с индейкой 0,25кг ТМ Вязанка ТС Няняггетсы Сливушки НД2 замор.  ПОКОМ</v>
          </cell>
          <cell r="D107">
            <v>44</v>
          </cell>
        </row>
        <row r="108">
          <cell r="A108" t="str">
            <v>Наггетсы с куриным филе и сыром ТМ Вязанка 0,25 кг ПОКОМ</v>
          </cell>
          <cell r="D108">
            <v>32</v>
          </cell>
        </row>
        <row r="109">
          <cell r="A109" t="str">
            <v>Наггетсы хрустящие п/ф ВЕС ПОКОМ</v>
          </cell>
          <cell r="D109">
            <v>24</v>
          </cell>
        </row>
        <row r="110">
          <cell r="A110" t="str">
            <v>Пекерсы с индейкой в сливочном соусе ТМ Горячая штучка 0,25 кг зам  ПОКОМ</v>
          </cell>
          <cell r="D110">
            <v>7</v>
          </cell>
        </row>
        <row r="111">
          <cell r="A111" t="str">
            <v>Пельмени Grandmeni с говядиной ТМ Горячая  0,75 кг. ПОКОМ</v>
          </cell>
          <cell r="D111">
            <v>1</v>
          </cell>
        </row>
        <row r="112">
          <cell r="A112" t="str">
            <v>Пельмени Бигбули с мясом, Горячая штучка 0,43кг  ПОКОМ</v>
          </cell>
          <cell r="D112">
            <v>64</v>
          </cell>
        </row>
        <row r="113">
          <cell r="A113" t="str">
            <v>Пельмени Бигбули с мясом, Горячая штучка 0,9кг  ПОКОМ</v>
          </cell>
          <cell r="D113">
            <v>32</v>
          </cell>
        </row>
        <row r="114">
          <cell r="A114" t="str">
            <v>Пельмени Бульмени с говядиной и свининой 2,7кг Наваристые Горячая штучка ВЕС  ПОКОМ</v>
          </cell>
          <cell r="D114">
            <v>2.7</v>
          </cell>
        </row>
        <row r="115">
          <cell r="A115" t="str">
            <v>Пельмени Бульмени с говядиной и свининой 5кг Наваристые Горячая штучка ВЕС  ПОКОМ</v>
          </cell>
          <cell r="D115">
            <v>10</v>
          </cell>
        </row>
        <row r="116">
          <cell r="A116" t="str">
            <v>Пельмени Бульмени с говядиной и свининой Горячая шт. 0,9 кг  ПОКОМ</v>
          </cell>
          <cell r="D116">
            <v>133</v>
          </cell>
        </row>
        <row r="117">
          <cell r="A117" t="str">
            <v>Пельмени Бульмени с говядиной и свининой Горячая штучка 0,43  ПОКОМ</v>
          </cell>
          <cell r="D117">
            <v>89</v>
          </cell>
        </row>
        <row r="118">
          <cell r="A118" t="str">
            <v>Пельмени Бульмени со сливочным маслом Горячая штучка 0,9 кг  ПОКОМ</v>
          </cell>
          <cell r="D118">
            <v>36</v>
          </cell>
        </row>
        <row r="119">
          <cell r="A119" t="str">
            <v>Пельмени Бульмени со сливочным маслом ТМ Горячая шт. 0,43 кг  ПОКОМ</v>
          </cell>
          <cell r="D119">
            <v>118</v>
          </cell>
        </row>
        <row r="120">
          <cell r="A120" t="str">
            <v>Пельмени Быстромени сфера, ВЕС  ПОКОМ</v>
          </cell>
          <cell r="D120">
            <v>10</v>
          </cell>
        </row>
        <row r="121">
          <cell r="A121" t="str">
            <v>Пельмени Мясорубские ТМ Стародворье фоупак равиоли 0,7 кг  ПОКОМ</v>
          </cell>
          <cell r="D121">
            <v>81</v>
          </cell>
        </row>
        <row r="122">
          <cell r="A122" t="str">
            <v>Пельмени Отборные из свинины и говядины 0,9 кг ТМ Стародворье ТС Медвежье ушко  ПОКОМ</v>
          </cell>
          <cell r="D122">
            <v>15</v>
          </cell>
        </row>
        <row r="123">
          <cell r="A123" t="str">
            <v>Пельмени Отборные с говядиной 0,43 кг ТМ Стародворье ТС Медвежье ушко</v>
          </cell>
          <cell r="D123">
            <v>3</v>
          </cell>
        </row>
        <row r="124">
          <cell r="A124" t="str">
            <v>Пельмени Отборные с говядиной 0,9 кг НОВА ТМ Стародворье ТС Медвежье ушко  ПОКОМ</v>
          </cell>
          <cell r="D124">
            <v>8</v>
          </cell>
        </row>
        <row r="125">
          <cell r="A125" t="str">
            <v>Пельмени Отборные с говядиной и свининой 0,43 кг ТМ Стародворье ТС Медвежье ушко</v>
          </cell>
          <cell r="D125">
            <v>11</v>
          </cell>
        </row>
        <row r="126">
          <cell r="A126" t="str">
            <v>Пельмени Со свининой и говядиной ТМ Особый рецепт Любимая ложка 1,0 кг  ПОКОМ</v>
          </cell>
          <cell r="D126">
            <v>38</v>
          </cell>
        </row>
        <row r="127">
          <cell r="A127" t="str">
            <v>Хотстеры ТМ Горячая штучка ТС Хотстеры 0,25 кг зам  ПОКОМ</v>
          </cell>
          <cell r="D127">
            <v>53</v>
          </cell>
        </row>
        <row r="128">
          <cell r="A128" t="str">
            <v>Хрустящие крылышки острые к пиву ТМ Горячая штучка 0,3кг зам  ПОКОМ</v>
          </cell>
          <cell r="D128">
            <v>25</v>
          </cell>
        </row>
        <row r="129">
          <cell r="A129" t="str">
            <v>Хрустящие крылышки ТМ Горячая штучка 0,3 кг зам  ПОКОМ</v>
          </cell>
          <cell r="D129">
            <v>104</v>
          </cell>
        </row>
        <row r="130">
          <cell r="A130" t="str">
            <v>Чебупай сочное яблоко ТМ Горячая штучка 0,2 кг зам.  ПОКОМ</v>
          </cell>
          <cell r="D130">
            <v>2</v>
          </cell>
        </row>
        <row r="131">
          <cell r="A131" t="str">
            <v>Чебупай спелая вишня ТМ Горячая штучка 0,2 кг зам.  ПОКОМ</v>
          </cell>
          <cell r="D131">
            <v>4</v>
          </cell>
        </row>
        <row r="132">
          <cell r="A132" t="str">
            <v>Чебупели Курочка гриль ТМ Горячая штучка, 0,3 кг зам  ПОКОМ</v>
          </cell>
          <cell r="D132">
            <v>14</v>
          </cell>
        </row>
        <row r="133">
          <cell r="A133" t="str">
            <v>Чебупицца курочка по-итальянски Горячая штучка 0,25 кг зам  ПОКОМ</v>
          </cell>
          <cell r="D133">
            <v>182</v>
          </cell>
        </row>
        <row r="134">
          <cell r="A134" t="str">
            <v>Чебупицца Пепперони ТМ Горячая штучка ТС Чебупицца 0.25кг зам  ПОКОМ</v>
          </cell>
          <cell r="D134">
            <v>261</v>
          </cell>
        </row>
        <row r="135">
          <cell r="A135" t="str">
            <v>Чебуреки Мясные вес 2,7  ПОКОМ</v>
          </cell>
          <cell r="D135">
            <v>8.1</v>
          </cell>
        </row>
        <row r="136">
          <cell r="A136" t="str">
            <v>Чебуреки сочные ВЕС ТМ Зареченские  ПОКОМ</v>
          </cell>
          <cell r="D136">
            <v>10</v>
          </cell>
        </row>
        <row r="137">
          <cell r="A137" t="str">
            <v>Итого</v>
          </cell>
          <cell r="D137">
            <v>10322.914000000001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84"/>
  <sheetViews>
    <sheetView tabSelected="1" workbookViewId="0">
      <pane ySplit="5" topLeftCell="A15" activePane="bottomLeft" state="frozen"/>
      <selection pane="bottomLeft" activeCell="W28" sqref="W28"/>
    </sheetView>
  </sheetViews>
  <sheetFormatPr defaultColWidth="10.5" defaultRowHeight="11.45" customHeight="1" outlineLevelRow="1" x14ac:dyDescent="0.2"/>
  <cols>
    <col min="1" max="1" width="58.1640625" style="1" customWidth="1"/>
    <col min="2" max="2" width="3.83203125" style="1" customWidth="1"/>
    <col min="3" max="6" width="7.6640625" style="1" customWidth="1"/>
    <col min="7" max="7" width="4.6640625" style="23" customWidth="1"/>
    <col min="8" max="8" width="5.6640625" style="2" customWidth="1"/>
    <col min="9" max="10" width="8" style="2" customWidth="1"/>
    <col min="11" max="12" width="1.1640625" style="2" customWidth="1"/>
    <col min="13" max="16" width="8" style="2" customWidth="1"/>
    <col min="17" max="17" width="36.83203125" style="2" customWidth="1"/>
    <col min="18" max="19" width="5.5" style="2" customWidth="1"/>
    <col min="20" max="22" width="8.5" style="2" customWidth="1"/>
    <col min="23" max="23" width="43.33203125" style="2" customWidth="1"/>
    <col min="24" max="16384" width="10.5" style="2"/>
  </cols>
  <sheetData>
    <row r="1" spans="1:24" ht="12.95" customHeight="1" outlineLevel="1" x14ac:dyDescent="0.2">
      <c r="A1" s="3" t="s">
        <v>0</v>
      </c>
      <c r="B1" s="3"/>
      <c r="C1" s="3"/>
    </row>
    <row r="2" spans="1:24" ht="12.95" customHeight="1" outlineLevel="1" thickBot="1" x14ac:dyDescent="0.25">
      <c r="B2" s="3"/>
      <c r="C2" s="3"/>
    </row>
    <row r="3" spans="1:24" ht="26.1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90</v>
      </c>
      <c r="H3" s="12" t="s">
        <v>91</v>
      </c>
      <c r="I3" s="13" t="s">
        <v>92</v>
      </c>
      <c r="J3" s="13" t="s">
        <v>93</v>
      </c>
      <c r="K3" s="14" t="s">
        <v>94</v>
      </c>
      <c r="L3" s="14" t="s">
        <v>94</v>
      </c>
      <c r="M3" s="13" t="s">
        <v>95</v>
      </c>
      <c r="N3" s="13" t="s">
        <v>114</v>
      </c>
      <c r="O3" s="37" t="s">
        <v>96</v>
      </c>
      <c r="P3" s="15" t="s">
        <v>97</v>
      </c>
      <c r="Q3" s="16" t="s">
        <v>98</v>
      </c>
      <c r="R3" s="13" t="s">
        <v>99</v>
      </c>
      <c r="S3" s="13" t="s">
        <v>100</v>
      </c>
      <c r="T3" s="14" t="s">
        <v>95</v>
      </c>
      <c r="U3" s="14" t="s">
        <v>95</v>
      </c>
      <c r="V3" s="14" t="s">
        <v>95</v>
      </c>
      <c r="W3" s="13" t="s">
        <v>101</v>
      </c>
      <c r="X3" s="13" t="s">
        <v>102</v>
      </c>
    </row>
    <row r="4" spans="1:24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 t="s">
        <v>91</v>
      </c>
      <c r="I4" s="13"/>
      <c r="J4" s="13"/>
      <c r="K4" s="14"/>
      <c r="L4" s="14"/>
      <c r="M4" s="14" t="s">
        <v>108</v>
      </c>
      <c r="N4" s="13"/>
      <c r="O4" s="38"/>
      <c r="P4" s="15" t="s">
        <v>104</v>
      </c>
      <c r="Q4" s="16" t="s">
        <v>105</v>
      </c>
      <c r="R4" s="13"/>
      <c r="S4" s="13"/>
      <c r="T4" s="14" t="s">
        <v>106</v>
      </c>
      <c r="U4" s="14" t="s">
        <v>107</v>
      </c>
      <c r="V4" s="14" t="s">
        <v>103</v>
      </c>
      <c r="W4" s="13"/>
      <c r="X4" s="17"/>
    </row>
    <row r="5" spans="1:24" ht="11.1" customHeight="1" x14ac:dyDescent="0.2">
      <c r="A5" s="5" t="s">
        <v>9</v>
      </c>
      <c r="B5" s="5"/>
      <c r="C5" s="6"/>
      <c r="D5" s="7"/>
      <c r="E5" s="18">
        <f t="shared" ref="E5:F5" si="0">SUM(E6:E206)</f>
        <v>5508.378999999999</v>
      </c>
      <c r="F5" s="18">
        <f t="shared" si="0"/>
        <v>4613.0730000000003</v>
      </c>
      <c r="G5" s="11"/>
      <c r="H5" s="12"/>
      <c r="I5" s="18">
        <f t="shared" ref="I5:P5" si="1">SUM(I6:I206)</f>
        <v>7770.2140000000018</v>
      </c>
      <c r="J5" s="18">
        <f t="shared" si="1"/>
        <v>-2261.835</v>
      </c>
      <c r="K5" s="18">
        <f t="shared" si="1"/>
        <v>0</v>
      </c>
      <c r="L5" s="18">
        <f t="shared" si="1"/>
        <v>0</v>
      </c>
      <c r="M5" s="18">
        <f t="shared" si="1"/>
        <v>1101.6758</v>
      </c>
      <c r="N5" s="19">
        <f t="shared" si="1"/>
        <v>6343.7109999999984</v>
      </c>
      <c r="O5" s="39">
        <f t="shared" ref="O5" si="2">SUM(O6:O206)</f>
        <v>5242.6975999999995</v>
      </c>
      <c r="P5" s="20">
        <f t="shared" si="1"/>
        <v>4463</v>
      </c>
      <c r="Q5" s="21"/>
      <c r="R5" s="13"/>
      <c r="S5" s="13"/>
      <c r="T5" s="18">
        <f>SUM(T6:T206)</f>
        <v>447.76879999999983</v>
      </c>
      <c r="U5" s="18">
        <f>SUM(U6:U206)</f>
        <v>1794.1896666666667</v>
      </c>
      <c r="V5" s="18">
        <f>SUM(V6:V206)</f>
        <v>423.62966666666654</v>
      </c>
      <c r="W5" s="13"/>
      <c r="X5" s="18">
        <f>SUM(X6:X206)</f>
        <v>2743.9476000000004</v>
      </c>
    </row>
    <row r="6" spans="1:24" ht="11.1" customHeight="1" outlineLevel="1" x14ac:dyDescent="0.2">
      <c r="A6" s="8" t="s">
        <v>10</v>
      </c>
      <c r="B6" s="8" t="s">
        <v>11</v>
      </c>
      <c r="C6" s="9">
        <v>37.049999999999997</v>
      </c>
      <c r="D6" s="9"/>
      <c r="E6" s="9"/>
      <c r="F6" s="9">
        <v>37.005000000000003</v>
      </c>
      <c r="G6" s="23">
        <f>VLOOKUP(A6,[1]TDSheet!$A:$G,7,0)</f>
        <v>1</v>
      </c>
      <c r="H6" s="2">
        <f>VLOOKUP(A6,[1]TDSheet!$A:$H,8,0)</f>
        <v>50</v>
      </c>
      <c r="J6" s="2">
        <f>E6-I6</f>
        <v>0</v>
      </c>
      <c r="M6" s="2">
        <f>E6/5</f>
        <v>0</v>
      </c>
      <c r="N6" s="34"/>
      <c r="O6" s="40">
        <f>N6</f>
        <v>0</v>
      </c>
      <c r="P6" s="36"/>
      <c r="R6" s="2" t="e">
        <f>(F6+O6)/M6</f>
        <v>#DIV/0!</v>
      </c>
      <c r="S6" s="2" t="e">
        <f>F6/M6</f>
        <v>#DIV/0!</v>
      </c>
      <c r="T6" s="2">
        <f>VLOOKUP(A6,[1]TDSheet!$A:$T,20,0)</f>
        <v>0.87200000000000011</v>
      </c>
      <c r="U6" s="2">
        <f>VLOOKUP(A6,[1]TDSheet!$A:$U,21,0)</f>
        <v>0.93333333333333324</v>
      </c>
      <c r="V6" s="2">
        <f>VLOOKUP(A6,[1]TDSheet!$A:$M,13,0)</f>
        <v>1.8466666666666667</v>
      </c>
      <c r="W6" s="24" t="str">
        <f>VLOOKUP(A6,[1]TDSheet!$A:$V,22,0)</f>
        <v>необходимо увеличить продажи</v>
      </c>
      <c r="X6" s="2">
        <f>O6*G6</f>
        <v>0</v>
      </c>
    </row>
    <row r="7" spans="1:24" ht="11.1" customHeight="1" outlineLevel="1" x14ac:dyDescent="0.2">
      <c r="A7" s="8" t="s">
        <v>12</v>
      </c>
      <c r="B7" s="8" t="s">
        <v>11</v>
      </c>
      <c r="C7" s="9">
        <v>-2.5619999999999998</v>
      </c>
      <c r="D7" s="9">
        <v>92.858000000000004</v>
      </c>
      <c r="E7" s="9">
        <v>19.062000000000001</v>
      </c>
      <c r="F7" s="9">
        <v>63.231999999999999</v>
      </c>
      <c r="G7" s="23">
        <f>VLOOKUP(A7,[1]TDSheet!$A:$G,7,0)</f>
        <v>1</v>
      </c>
      <c r="H7" s="2">
        <f>VLOOKUP(A7,[1]TDSheet!$A:$H,8,0)</f>
        <v>50</v>
      </c>
      <c r="I7" s="2">
        <f>VLOOKUP(A7,[2]TDSheet!$A:$Q,4,0)</f>
        <v>26.6</v>
      </c>
      <c r="J7" s="2">
        <f t="shared" ref="J7:J70" si="3">E7-I7</f>
        <v>-7.5380000000000003</v>
      </c>
      <c r="M7" s="2">
        <f t="shared" ref="M7:M70" si="4">E7/5</f>
        <v>3.8124000000000002</v>
      </c>
      <c r="N7" s="34"/>
      <c r="O7" s="40">
        <v>15</v>
      </c>
      <c r="P7" s="36">
        <v>50</v>
      </c>
      <c r="Q7" s="33" t="s">
        <v>112</v>
      </c>
      <c r="R7" s="2">
        <f t="shared" ref="R7:R70" si="5">(F7+O7)/M7</f>
        <v>20.520407092645051</v>
      </c>
      <c r="S7" s="2">
        <f t="shared" ref="S7:S70" si="6">F7/M7</f>
        <v>16.585877662364915</v>
      </c>
      <c r="T7" s="2">
        <f>VLOOKUP(A7,[1]TDSheet!$A:$T,20,0)</f>
        <v>8.6546000000000003</v>
      </c>
      <c r="U7" s="2">
        <f>VLOOKUP(A7,[1]TDSheet!$A:$U,21,0)</f>
        <v>12.796666666666667</v>
      </c>
      <c r="V7" s="2">
        <f>VLOOKUP(A7,[1]TDSheet!$A:$M,13,0)</f>
        <v>-0.64100000000000001</v>
      </c>
      <c r="X7" s="2">
        <f t="shared" ref="X7:X70" si="7">O7*G7</f>
        <v>15</v>
      </c>
    </row>
    <row r="8" spans="1:24" ht="11.1" customHeight="1" outlineLevel="1" x14ac:dyDescent="0.2">
      <c r="A8" s="8" t="s">
        <v>13</v>
      </c>
      <c r="B8" s="8" t="s">
        <v>11</v>
      </c>
      <c r="C8" s="9">
        <v>46.871000000000002</v>
      </c>
      <c r="D8" s="9"/>
      <c r="E8" s="9">
        <v>38.390999999999998</v>
      </c>
      <c r="F8" s="9">
        <v>8.4499999999999993</v>
      </c>
      <c r="G8" s="23">
        <f>VLOOKUP(A8,[1]TDSheet!$A:$G,7,0)</f>
        <v>1</v>
      </c>
      <c r="H8" s="2">
        <f>VLOOKUP(A8,[1]TDSheet!$A:$H,8,0)</f>
        <v>45</v>
      </c>
      <c r="I8" s="2">
        <f>VLOOKUP(A8,[2]TDSheet!$A:$Q,4,0)</f>
        <v>35.75</v>
      </c>
      <c r="J8" s="2">
        <f t="shared" si="3"/>
        <v>2.6409999999999982</v>
      </c>
      <c r="M8" s="2">
        <f t="shared" si="4"/>
        <v>7.6781999999999995</v>
      </c>
      <c r="N8" s="34">
        <f>8*M8-F8</f>
        <v>52.9756</v>
      </c>
      <c r="O8" s="40">
        <v>8</v>
      </c>
      <c r="P8" s="36">
        <v>8</v>
      </c>
      <c r="Q8" s="33"/>
      <c r="R8" s="2">
        <f t="shared" si="5"/>
        <v>2.1424292151806412</v>
      </c>
      <c r="S8" s="2">
        <f t="shared" si="6"/>
        <v>1.1005183506551015</v>
      </c>
      <c r="T8" s="2">
        <f>VLOOKUP(A8,[1]TDSheet!$A:$T,20,0)</f>
        <v>2.3728000000000002</v>
      </c>
      <c r="U8" s="2">
        <f>VLOOKUP(A8,[1]TDSheet!$A:$U,21,0)</f>
        <v>0.63300000000000001</v>
      </c>
      <c r="V8" s="2">
        <f>VLOOKUP(A8,[1]TDSheet!$A:$M,13,0)</f>
        <v>0.47233333333333333</v>
      </c>
      <c r="X8" s="2">
        <f t="shared" si="7"/>
        <v>8</v>
      </c>
    </row>
    <row r="9" spans="1:24" ht="11.1" customHeight="1" outlineLevel="1" x14ac:dyDescent="0.2">
      <c r="A9" s="8" t="s">
        <v>14</v>
      </c>
      <c r="B9" s="8" t="s">
        <v>15</v>
      </c>
      <c r="C9" s="9">
        <v>161</v>
      </c>
      <c r="D9" s="9">
        <v>1</v>
      </c>
      <c r="E9" s="9">
        <v>86</v>
      </c>
      <c r="F9" s="9">
        <v>51</v>
      </c>
      <c r="G9" s="23">
        <f>VLOOKUP(A9,[1]TDSheet!$A:$G,7,0)</f>
        <v>0.5</v>
      </c>
      <c r="H9" s="2">
        <f>VLOOKUP(A9,[1]TDSheet!$A:$H,8,0)</f>
        <v>50</v>
      </c>
      <c r="I9" s="2">
        <f>VLOOKUP(A9,[2]TDSheet!$A:$Q,4,0)</f>
        <v>208</v>
      </c>
      <c r="J9" s="2">
        <f t="shared" si="3"/>
        <v>-122</v>
      </c>
      <c r="M9" s="2">
        <f t="shared" si="4"/>
        <v>17.2</v>
      </c>
      <c r="N9" s="34">
        <f>10*M9-F9</f>
        <v>121</v>
      </c>
      <c r="O9" s="40">
        <f t="shared" ref="O9:O70" si="8">N9</f>
        <v>121</v>
      </c>
      <c r="P9" s="36"/>
      <c r="R9" s="2">
        <f t="shared" si="5"/>
        <v>10</v>
      </c>
      <c r="S9" s="2">
        <f t="shared" si="6"/>
        <v>2.9651162790697674</v>
      </c>
      <c r="T9" s="2">
        <f>VLOOKUP(A9,[1]TDSheet!$A:$T,20,0)</f>
        <v>12.2</v>
      </c>
      <c r="U9" s="2">
        <f>VLOOKUP(A9,[1]TDSheet!$A:$U,21,0)</f>
        <v>29.666666666666668</v>
      </c>
      <c r="V9" s="2">
        <f>VLOOKUP(A9,[1]TDSheet!$A:$M,13,0)</f>
        <v>5.666666666666667</v>
      </c>
      <c r="X9" s="2">
        <f t="shared" si="7"/>
        <v>60.5</v>
      </c>
    </row>
    <row r="10" spans="1:24" ht="11.1" customHeight="1" outlineLevel="1" x14ac:dyDescent="0.2">
      <c r="A10" s="8" t="s">
        <v>16</v>
      </c>
      <c r="B10" s="8" t="s">
        <v>15</v>
      </c>
      <c r="C10" s="9">
        <v>103</v>
      </c>
      <c r="D10" s="9">
        <v>302</v>
      </c>
      <c r="E10" s="9">
        <v>286</v>
      </c>
      <c r="F10" s="9">
        <v>80</v>
      </c>
      <c r="G10" s="23">
        <f>VLOOKUP(A10,[1]TDSheet!$A:$G,7,0)</f>
        <v>0.4</v>
      </c>
      <c r="H10" s="2">
        <f>VLOOKUP(A10,[1]TDSheet!$A:$H,8,0)</f>
        <v>50</v>
      </c>
      <c r="I10" s="2">
        <f>VLOOKUP(A10,[2]TDSheet!$A:$Q,4,0)</f>
        <v>356</v>
      </c>
      <c r="J10" s="2">
        <f t="shared" si="3"/>
        <v>-70</v>
      </c>
      <c r="M10" s="2">
        <f t="shared" si="4"/>
        <v>57.2</v>
      </c>
      <c r="N10" s="34">
        <f>8*M10-F10</f>
        <v>377.6</v>
      </c>
      <c r="O10" s="40">
        <v>450</v>
      </c>
      <c r="P10" s="36">
        <v>450</v>
      </c>
      <c r="Q10" s="33" t="s">
        <v>112</v>
      </c>
      <c r="R10" s="2">
        <f t="shared" si="5"/>
        <v>9.265734265734265</v>
      </c>
      <c r="S10" s="2">
        <f t="shared" si="6"/>
        <v>1.3986013986013985</v>
      </c>
      <c r="T10" s="2">
        <f>VLOOKUP(A10,[1]TDSheet!$A:$T,20,0)</f>
        <v>53.2</v>
      </c>
      <c r="U10" s="2">
        <f>VLOOKUP(A10,[1]TDSheet!$A:$U,21,0)</f>
        <v>103.33333333333333</v>
      </c>
      <c r="V10" s="2">
        <f>VLOOKUP(A10,[1]TDSheet!$A:$M,13,0)</f>
        <v>37.333333333333336</v>
      </c>
      <c r="X10" s="2">
        <f t="shared" si="7"/>
        <v>180</v>
      </c>
    </row>
    <row r="11" spans="1:24" ht="11.1" customHeight="1" outlineLevel="1" x14ac:dyDescent="0.2">
      <c r="A11" s="8" t="s">
        <v>17</v>
      </c>
      <c r="B11" s="8" t="s">
        <v>15</v>
      </c>
      <c r="C11" s="9">
        <v>34</v>
      </c>
      <c r="D11" s="9"/>
      <c r="E11" s="9">
        <v>33</v>
      </c>
      <c r="F11" s="9">
        <v>-1</v>
      </c>
      <c r="G11" s="23">
        <f>VLOOKUP(A11,[1]TDSheet!$A:$G,7,0)</f>
        <v>0.5</v>
      </c>
      <c r="H11" s="2">
        <f>VLOOKUP(A11,[1]TDSheet!$A:$H,8,0)</f>
        <v>31</v>
      </c>
      <c r="I11" s="2">
        <f>VLOOKUP(A11,[2]TDSheet!$A:$Q,4,0)</f>
        <v>40</v>
      </c>
      <c r="J11" s="2">
        <f t="shared" si="3"/>
        <v>-7</v>
      </c>
      <c r="M11" s="2">
        <f t="shared" si="4"/>
        <v>6.6</v>
      </c>
      <c r="N11" s="34">
        <f>7*M11-F11</f>
        <v>47.199999999999996</v>
      </c>
      <c r="O11" s="40">
        <v>6</v>
      </c>
      <c r="P11" s="36">
        <v>6</v>
      </c>
      <c r="R11" s="2">
        <f t="shared" si="5"/>
        <v>0.75757575757575757</v>
      </c>
      <c r="S11" s="2">
        <f t="shared" si="6"/>
        <v>-0.15151515151515152</v>
      </c>
      <c r="T11" s="2">
        <f>VLOOKUP(A11,[1]TDSheet!$A:$T,20,0)</f>
        <v>0</v>
      </c>
      <c r="U11" s="2">
        <f>VLOOKUP(A11,[1]TDSheet!$A:$U,21,0)</f>
        <v>4.333333333333333</v>
      </c>
      <c r="V11" s="2">
        <f>VLOOKUP(A11,[1]TDSheet!$A:$M,13,0)</f>
        <v>0.33333333333333331</v>
      </c>
      <c r="X11" s="2">
        <f t="shared" si="7"/>
        <v>3</v>
      </c>
    </row>
    <row r="12" spans="1:24" ht="11.1" customHeight="1" outlineLevel="1" x14ac:dyDescent="0.2">
      <c r="A12" s="8" t="s">
        <v>18</v>
      </c>
      <c r="B12" s="8" t="s">
        <v>15</v>
      </c>
      <c r="C12" s="9">
        <v>317</v>
      </c>
      <c r="D12" s="9">
        <v>10</v>
      </c>
      <c r="E12" s="9">
        <v>239</v>
      </c>
      <c r="F12" s="9">
        <v>52</v>
      </c>
      <c r="G12" s="23">
        <f>VLOOKUP(A12,[1]TDSheet!$A:$G,7,0)</f>
        <v>0.45</v>
      </c>
      <c r="H12" s="2">
        <f>VLOOKUP(A12,[1]TDSheet!$A:$H,8,0)</f>
        <v>45</v>
      </c>
      <c r="I12" s="2">
        <f>VLOOKUP(A12,[2]TDSheet!$A:$Q,4,0)</f>
        <v>255</v>
      </c>
      <c r="J12" s="2">
        <f t="shared" si="3"/>
        <v>-16</v>
      </c>
      <c r="M12" s="2">
        <f t="shared" si="4"/>
        <v>47.8</v>
      </c>
      <c r="N12" s="34">
        <f>8*M12-F12</f>
        <v>330.4</v>
      </c>
      <c r="O12" s="40">
        <v>350</v>
      </c>
      <c r="P12" s="36">
        <v>350</v>
      </c>
      <c r="R12" s="2">
        <f t="shared" si="5"/>
        <v>8.4100418410041851</v>
      </c>
      <c r="S12" s="2">
        <f t="shared" si="6"/>
        <v>1.0878661087866111</v>
      </c>
      <c r="T12" s="2">
        <f>VLOOKUP(A12,[1]TDSheet!$A:$T,20,0)</f>
        <v>4.8</v>
      </c>
      <c r="U12" s="2">
        <f>VLOOKUP(A12,[1]TDSheet!$A:$U,21,0)</f>
        <v>86</v>
      </c>
      <c r="V12" s="2">
        <f>VLOOKUP(A12,[1]TDSheet!$A:$M,13,0)</f>
        <v>25</v>
      </c>
      <c r="X12" s="2">
        <f t="shared" si="7"/>
        <v>157.5</v>
      </c>
    </row>
    <row r="13" spans="1:24" ht="11.1" customHeight="1" outlineLevel="1" x14ac:dyDescent="0.2">
      <c r="A13" s="8" t="s">
        <v>19</v>
      </c>
      <c r="B13" s="8" t="s">
        <v>15</v>
      </c>
      <c r="C13" s="9">
        <v>22</v>
      </c>
      <c r="D13" s="9">
        <v>233</v>
      </c>
      <c r="E13" s="9">
        <v>131</v>
      </c>
      <c r="F13" s="9">
        <v>60</v>
      </c>
      <c r="G13" s="23">
        <f>VLOOKUP(A13,[1]TDSheet!$A:$G,7,0)</f>
        <v>0.45</v>
      </c>
      <c r="H13" s="2">
        <f>VLOOKUP(A13,[1]TDSheet!$A:$H,8,0)</f>
        <v>45</v>
      </c>
      <c r="I13" s="2">
        <f>VLOOKUP(A13,[2]TDSheet!$A:$Q,4,0)</f>
        <v>230</v>
      </c>
      <c r="J13" s="2">
        <f t="shared" si="3"/>
        <v>-99</v>
      </c>
      <c r="M13" s="2">
        <f t="shared" si="4"/>
        <v>26.2</v>
      </c>
      <c r="N13" s="34">
        <f>9*M13-F13</f>
        <v>175.79999999999998</v>
      </c>
      <c r="O13" s="40">
        <v>250</v>
      </c>
      <c r="P13" s="36">
        <v>350</v>
      </c>
      <c r="Q13" s="33" t="s">
        <v>112</v>
      </c>
      <c r="R13" s="2">
        <f t="shared" si="5"/>
        <v>11.83206106870229</v>
      </c>
      <c r="S13" s="2">
        <f t="shared" si="6"/>
        <v>2.2900763358778629</v>
      </c>
      <c r="T13" s="2">
        <f>VLOOKUP(A13,[1]TDSheet!$A:$T,20,0)</f>
        <v>2.8</v>
      </c>
      <c r="U13" s="2">
        <f>VLOOKUP(A13,[1]TDSheet!$A:$U,21,0)</f>
        <v>99.666666666666671</v>
      </c>
      <c r="V13" s="2">
        <f>VLOOKUP(A13,[1]TDSheet!$A:$M,13,0)</f>
        <v>23.666666666666668</v>
      </c>
      <c r="X13" s="2">
        <f t="shared" si="7"/>
        <v>112.5</v>
      </c>
    </row>
    <row r="14" spans="1:24" ht="11.1" customHeight="1" outlineLevel="1" x14ac:dyDescent="0.2">
      <c r="A14" s="8" t="s">
        <v>20</v>
      </c>
      <c r="B14" s="8" t="s">
        <v>15</v>
      </c>
      <c r="C14" s="9">
        <v>99</v>
      </c>
      <c r="D14" s="9">
        <v>1</v>
      </c>
      <c r="E14" s="9">
        <v>78</v>
      </c>
      <c r="F14" s="9">
        <v>13</v>
      </c>
      <c r="G14" s="23">
        <f>VLOOKUP(A14,[1]TDSheet!$A:$G,7,0)</f>
        <v>0.5</v>
      </c>
      <c r="H14" s="2">
        <f>VLOOKUP(A14,[1]TDSheet!$A:$H,8,0)</f>
        <v>40</v>
      </c>
      <c r="I14" s="2">
        <f>VLOOKUP(A14,[2]TDSheet!$A:$Q,4,0)</f>
        <v>114</v>
      </c>
      <c r="J14" s="2">
        <f t="shared" si="3"/>
        <v>-36</v>
      </c>
      <c r="M14" s="2">
        <f t="shared" si="4"/>
        <v>15.6</v>
      </c>
      <c r="N14" s="34">
        <f>8*M14-F14</f>
        <v>111.8</v>
      </c>
      <c r="O14" s="40">
        <v>12</v>
      </c>
      <c r="P14" s="36">
        <v>12</v>
      </c>
      <c r="R14" s="2">
        <f t="shared" si="5"/>
        <v>1.6025641025641026</v>
      </c>
      <c r="S14" s="2">
        <f t="shared" si="6"/>
        <v>0.83333333333333337</v>
      </c>
      <c r="T14" s="2">
        <f>VLOOKUP(A14,[1]TDSheet!$A:$T,20,0)</f>
        <v>-0.4</v>
      </c>
      <c r="U14" s="2">
        <f>VLOOKUP(A14,[1]TDSheet!$A:$U,21,0)</f>
        <v>10.333333333333334</v>
      </c>
      <c r="V14" s="2">
        <f>VLOOKUP(A14,[1]TDSheet!$A:$M,13,0)</f>
        <v>3.3333333333333335</v>
      </c>
      <c r="X14" s="2">
        <f t="shared" si="7"/>
        <v>6</v>
      </c>
    </row>
    <row r="15" spans="1:24" ht="11.1" customHeight="1" outlineLevel="1" x14ac:dyDescent="0.2">
      <c r="A15" s="8" t="s">
        <v>21</v>
      </c>
      <c r="B15" s="8" t="s">
        <v>15</v>
      </c>
      <c r="C15" s="9">
        <v>138</v>
      </c>
      <c r="D15" s="9">
        <v>16</v>
      </c>
      <c r="E15" s="9">
        <v>96</v>
      </c>
      <c r="F15" s="9">
        <v>40</v>
      </c>
      <c r="G15" s="23">
        <f>VLOOKUP(A15,[1]TDSheet!$A:$G,7,0)</f>
        <v>0.4</v>
      </c>
      <c r="H15" s="2">
        <f>VLOOKUP(A15,[1]TDSheet!$A:$H,8,0)</f>
        <v>50</v>
      </c>
      <c r="I15" s="2">
        <f>VLOOKUP(A15,[2]TDSheet!$A:$Q,4,0)</f>
        <v>97</v>
      </c>
      <c r="J15" s="2">
        <f t="shared" si="3"/>
        <v>-1</v>
      </c>
      <c r="M15" s="2">
        <f t="shared" si="4"/>
        <v>19.2</v>
      </c>
      <c r="N15" s="34">
        <f>9*M15-F15</f>
        <v>132.79999999999998</v>
      </c>
      <c r="O15" s="40">
        <v>40</v>
      </c>
      <c r="P15" s="36">
        <v>40</v>
      </c>
      <c r="R15" s="2">
        <f t="shared" si="5"/>
        <v>4.166666666666667</v>
      </c>
      <c r="S15" s="2">
        <f t="shared" si="6"/>
        <v>2.0833333333333335</v>
      </c>
      <c r="T15" s="2">
        <f>VLOOKUP(A15,[1]TDSheet!$A:$T,20,0)</f>
        <v>2.8</v>
      </c>
      <c r="U15" s="2">
        <f>VLOOKUP(A15,[1]TDSheet!$A:$U,21,0)</f>
        <v>10.666666666666666</v>
      </c>
      <c r="V15" s="2">
        <f>VLOOKUP(A15,[1]TDSheet!$A:$M,13,0)</f>
        <v>5.333333333333333</v>
      </c>
      <c r="X15" s="2">
        <f t="shared" si="7"/>
        <v>16</v>
      </c>
    </row>
    <row r="16" spans="1:24" ht="21.95" customHeight="1" outlineLevel="1" x14ac:dyDescent="0.2">
      <c r="A16" s="8" t="s">
        <v>22</v>
      </c>
      <c r="B16" s="8" t="s">
        <v>15</v>
      </c>
      <c r="C16" s="9">
        <v>121</v>
      </c>
      <c r="D16" s="9"/>
      <c r="E16" s="9">
        <v>11</v>
      </c>
      <c r="F16" s="9">
        <v>108</v>
      </c>
      <c r="G16" s="23">
        <f>VLOOKUP(A16,[1]TDSheet!$A:$G,7,0)</f>
        <v>0.17</v>
      </c>
      <c r="H16" s="2">
        <f>VLOOKUP(A16,[1]TDSheet!$A:$H,8,0)</f>
        <v>180</v>
      </c>
      <c r="I16" s="2">
        <f>VLOOKUP(A16,[2]TDSheet!$A:$Q,4,0)</f>
        <v>11</v>
      </c>
      <c r="J16" s="2">
        <f t="shared" si="3"/>
        <v>0</v>
      </c>
      <c r="M16" s="2">
        <f t="shared" si="4"/>
        <v>2.2000000000000002</v>
      </c>
      <c r="N16" s="34"/>
      <c r="O16" s="40">
        <f t="shared" si="8"/>
        <v>0</v>
      </c>
      <c r="P16" s="36"/>
      <c r="R16" s="2">
        <f t="shared" si="5"/>
        <v>49.090909090909086</v>
      </c>
      <c r="S16" s="2">
        <f t="shared" si="6"/>
        <v>49.090909090909086</v>
      </c>
      <c r="T16" s="2">
        <f>VLOOKUP(A16,[1]TDSheet!$A:$T,20,0)</f>
        <v>4</v>
      </c>
      <c r="U16" s="2">
        <f>VLOOKUP(A16,[1]TDSheet!$A:$U,21,0)</f>
        <v>5.666666666666667</v>
      </c>
      <c r="V16" s="2">
        <f>VLOOKUP(A16,[1]TDSheet!$A:$M,13,0)</f>
        <v>0.33333333333333331</v>
      </c>
      <c r="W16" s="24" t="str">
        <f>VLOOKUP(A16,[1]TDSheet!$A:$V,22,0)</f>
        <v>необходимо увеличить продажи</v>
      </c>
      <c r="X16" s="2">
        <f t="shared" si="7"/>
        <v>0</v>
      </c>
    </row>
    <row r="17" spans="1:24" ht="21.95" customHeight="1" outlineLevel="1" x14ac:dyDescent="0.2">
      <c r="A17" s="8" t="s">
        <v>23</v>
      </c>
      <c r="B17" s="8" t="s">
        <v>15</v>
      </c>
      <c r="C17" s="9">
        <v>14</v>
      </c>
      <c r="D17" s="9"/>
      <c r="E17" s="9">
        <v>4</v>
      </c>
      <c r="F17" s="9">
        <v>10</v>
      </c>
      <c r="G17" s="23">
        <f>VLOOKUP(A17,[1]TDSheet!$A:$G,7,0)</f>
        <v>0.4</v>
      </c>
      <c r="H17" s="2">
        <f>VLOOKUP(A17,[1]TDSheet!$A:$H,8,0)</f>
        <v>50</v>
      </c>
      <c r="I17" s="2">
        <f>VLOOKUP(A17,[2]TDSheet!$A:$Q,4,0)</f>
        <v>4</v>
      </c>
      <c r="J17" s="2">
        <f t="shared" si="3"/>
        <v>0</v>
      </c>
      <c r="M17" s="2">
        <f t="shared" si="4"/>
        <v>0.8</v>
      </c>
      <c r="N17" s="34"/>
      <c r="O17" s="40">
        <f t="shared" si="8"/>
        <v>0</v>
      </c>
      <c r="P17" s="36"/>
      <c r="R17" s="2">
        <f t="shared" si="5"/>
        <v>12.5</v>
      </c>
      <c r="S17" s="2">
        <f t="shared" si="6"/>
        <v>12.5</v>
      </c>
      <c r="T17" s="2">
        <f>VLOOKUP(A17,[1]TDSheet!$A:$T,20,0)</f>
        <v>-0.4</v>
      </c>
      <c r="U17" s="2">
        <f>VLOOKUP(A17,[1]TDSheet!$A:$U,21,0)</f>
        <v>2.6666666666666665</v>
      </c>
      <c r="V17" s="2">
        <f>VLOOKUP(A17,[1]TDSheet!$A:$M,13,0)</f>
        <v>0</v>
      </c>
      <c r="W17" s="24" t="str">
        <f>VLOOKUP(A17,[1]TDSheet!$A:$V,22,0)</f>
        <v>необходимо увеличить продажи</v>
      </c>
      <c r="X17" s="2">
        <f t="shared" si="7"/>
        <v>0</v>
      </c>
    </row>
    <row r="18" spans="1:24" ht="11.1" customHeight="1" outlineLevel="1" x14ac:dyDescent="0.2">
      <c r="A18" s="8" t="s">
        <v>24</v>
      </c>
      <c r="B18" s="8" t="s">
        <v>15</v>
      </c>
      <c r="C18" s="9">
        <v>115</v>
      </c>
      <c r="D18" s="9"/>
      <c r="E18" s="9">
        <v>57</v>
      </c>
      <c r="F18" s="9">
        <v>46</v>
      </c>
      <c r="G18" s="23">
        <f>VLOOKUP(A18,[1]TDSheet!$A:$G,7,0)</f>
        <v>0.45</v>
      </c>
      <c r="H18" s="2">
        <f>VLOOKUP(A18,[1]TDSheet!$A:$H,8,0)</f>
        <v>50</v>
      </c>
      <c r="I18" s="2">
        <f>VLOOKUP(A18,[2]TDSheet!$A:$Q,4,0)</f>
        <v>63</v>
      </c>
      <c r="J18" s="2">
        <f t="shared" si="3"/>
        <v>-6</v>
      </c>
      <c r="M18" s="2">
        <f t="shared" si="4"/>
        <v>11.4</v>
      </c>
      <c r="N18" s="34">
        <f>11*M18-F18</f>
        <v>79.400000000000006</v>
      </c>
      <c r="O18" s="40">
        <v>42</v>
      </c>
      <c r="P18" s="36">
        <v>42</v>
      </c>
      <c r="R18" s="2">
        <f t="shared" si="5"/>
        <v>7.7192982456140351</v>
      </c>
      <c r="S18" s="2">
        <f t="shared" si="6"/>
        <v>4.0350877192982457</v>
      </c>
      <c r="T18" s="2">
        <f>VLOOKUP(A18,[1]TDSheet!$A:$T,20,0)</f>
        <v>-0.2</v>
      </c>
      <c r="U18" s="2">
        <f>VLOOKUP(A18,[1]TDSheet!$A:$U,21,0)</f>
        <v>6.333333333333333</v>
      </c>
      <c r="V18" s="2">
        <f>VLOOKUP(A18,[1]TDSheet!$A:$M,13,0)</f>
        <v>-0.33333333333333331</v>
      </c>
      <c r="X18" s="2">
        <f t="shared" si="7"/>
        <v>18.900000000000002</v>
      </c>
    </row>
    <row r="19" spans="1:24" ht="11.1" customHeight="1" outlineLevel="1" x14ac:dyDescent="0.2">
      <c r="A19" s="8" t="s">
        <v>25</v>
      </c>
      <c r="B19" s="8" t="s">
        <v>15</v>
      </c>
      <c r="C19" s="9">
        <v>270</v>
      </c>
      <c r="D19" s="9"/>
      <c r="E19" s="31">
        <f>20+E82</f>
        <v>110</v>
      </c>
      <c r="F19" s="31">
        <f>244+F82</f>
        <v>149</v>
      </c>
      <c r="G19" s="23">
        <f>VLOOKUP(A19,[1]TDSheet!$A:$G,7,0)</f>
        <v>0.5</v>
      </c>
      <c r="H19" s="2">
        <f>VLOOKUP(A19,[1]TDSheet!$A:$H,8,0)</f>
        <v>60</v>
      </c>
      <c r="I19" s="2">
        <f>VLOOKUP(A19,[2]TDSheet!$A:$Q,4,0)</f>
        <v>22</v>
      </c>
      <c r="J19" s="2">
        <f t="shared" si="3"/>
        <v>88</v>
      </c>
      <c r="M19" s="2">
        <f t="shared" si="4"/>
        <v>22</v>
      </c>
      <c r="N19" s="34">
        <f>12*M19-F19</f>
        <v>115</v>
      </c>
      <c r="O19" s="40">
        <v>120</v>
      </c>
      <c r="P19" s="36">
        <v>120</v>
      </c>
      <c r="R19" s="2">
        <f t="shared" si="5"/>
        <v>12.227272727272727</v>
      </c>
      <c r="S19" s="2">
        <f t="shared" si="6"/>
        <v>6.7727272727272725</v>
      </c>
      <c r="T19" s="2">
        <f>VLOOKUP(A19,[1]TDSheet!$A:$T,20,0)</f>
        <v>2.8</v>
      </c>
      <c r="U19" s="2">
        <f>VLOOKUP(A19,[1]TDSheet!$A:$U,21,0)</f>
        <v>66.666666666666671</v>
      </c>
      <c r="V19" s="2">
        <f>VLOOKUP(A19,[1]TDSheet!$A:$M,13,0)</f>
        <v>5.333333333333333</v>
      </c>
      <c r="X19" s="2">
        <f t="shared" si="7"/>
        <v>60</v>
      </c>
    </row>
    <row r="20" spans="1:24" ht="11.1" customHeight="1" outlineLevel="1" x14ac:dyDescent="0.2">
      <c r="A20" s="8" t="s">
        <v>26</v>
      </c>
      <c r="B20" s="8" t="s">
        <v>15</v>
      </c>
      <c r="C20" s="9">
        <v>49</v>
      </c>
      <c r="D20" s="9">
        <v>5</v>
      </c>
      <c r="E20" s="9">
        <v>45</v>
      </c>
      <c r="F20" s="9">
        <v>1</v>
      </c>
      <c r="G20" s="23">
        <f>VLOOKUP(A20,[1]TDSheet!$A:$G,7,0)</f>
        <v>0.5</v>
      </c>
      <c r="H20" s="2">
        <f>VLOOKUP(A20,[1]TDSheet!$A:$H,8,0)</f>
        <v>55</v>
      </c>
      <c r="I20" s="2">
        <f>VLOOKUP(A20,[2]TDSheet!$A:$Q,4,0)</f>
        <v>48</v>
      </c>
      <c r="J20" s="2">
        <f t="shared" si="3"/>
        <v>-3</v>
      </c>
      <c r="M20" s="2">
        <f t="shared" si="4"/>
        <v>9</v>
      </c>
      <c r="N20" s="34">
        <f>7*M20-F20</f>
        <v>62</v>
      </c>
      <c r="O20" s="40">
        <v>30</v>
      </c>
      <c r="P20" s="36">
        <v>30</v>
      </c>
      <c r="R20" s="2">
        <f t="shared" si="5"/>
        <v>3.4444444444444446</v>
      </c>
      <c r="S20" s="2">
        <f t="shared" si="6"/>
        <v>0.1111111111111111</v>
      </c>
      <c r="T20" s="2">
        <f>VLOOKUP(A20,[1]TDSheet!$A:$T,20,0)</f>
        <v>4</v>
      </c>
      <c r="U20" s="2">
        <f>VLOOKUP(A20,[1]TDSheet!$A:$U,21,0)</f>
        <v>6.666666666666667</v>
      </c>
      <c r="V20" s="2">
        <f>VLOOKUP(A20,[1]TDSheet!$A:$M,13,0)</f>
        <v>0.33333333333333331</v>
      </c>
      <c r="X20" s="2">
        <f t="shared" si="7"/>
        <v>15</v>
      </c>
    </row>
    <row r="21" spans="1:24" ht="11.1" customHeight="1" outlineLevel="1" x14ac:dyDescent="0.2">
      <c r="A21" s="8" t="s">
        <v>27</v>
      </c>
      <c r="B21" s="8" t="s">
        <v>15</v>
      </c>
      <c r="C21" s="9">
        <v>79</v>
      </c>
      <c r="D21" s="9">
        <v>4</v>
      </c>
      <c r="E21" s="9">
        <v>18</v>
      </c>
      <c r="F21" s="9">
        <v>40</v>
      </c>
      <c r="G21" s="23">
        <f>VLOOKUP(A21,[1]TDSheet!$A:$G,7,0)</f>
        <v>0.3</v>
      </c>
      <c r="H21" s="2">
        <f>VLOOKUP(A21,[1]TDSheet!$A:$H,8,0)</f>
        <v>40</v>
      </c>
      <c r="I21" s="2">
        <f>VLOOKUP(A21,[2]TDSheet!$A:$Q,4,0)</f>
        <v>35</v>
      </c>
      <c r="J21" s="2">
        <f t="shared" si="3"/>
        <v>-17</v>
      </c>
      <c r="M21" s="2">
        <f t="shared" si="4"/>
        <v>3.6</v>
      </c>
      <c r="N21" s="34">
        <f t="shared" ref="N21" si="9">12*M21-F21</f>
        <v>3.2000000000000028</v>
      </c>
      <c r="O21" s="40">
        <f t="shared" si="8"/>
        <v>3.2000000000000028</v>
      </c>
      <c r="P21" s="36"/>
      <c r="R21" s="2">
        <f t="shared" si="5"/>
        <v>12</v>
      </c>
      <c r="S21" s="2">
        <f t="shared" si="6"/>
        <v>11.111111111111111</v>
      </c>
      <c r="T21" s="2">
        <f>VLOOKUP(A21,[1]TDSheet!$A:$T,20,0)</f>
        <v>-0.2</v>
      </c>
      <c r="U21" s="2">
        <f>VLOOKUP(A21,[1]TDSheet!$A:$U,21,0)</f>
        <v>5</v>
      </c>
      <c r="V21" s="2">
        <f>VLOOKUP(A21,[1]TDSheet!$A:$M,13,0)</f>
        <v>-0.33333333333333331</v>
      </c>
      <c r="X21" s="2">
        <f t="shared" si="7"/>
        <v>0.96000000000000085</v>
      </c>
    </row>
    <row r="22" spans="1:24" ht="11.1" customHeight="1" outlineLevel="1" x14ac:dyDescent="0.2">
      <c r="A22" s="8" t="s">
        <v>28</v>
      </c>
      <c r="B22" s="8" t="s">
        <v>15</v>
      </c>
      <c r="C22" s="9">
        <v>107</v>
      </c>
      <c r="D22" s="9"/>
      <c r="E22" s="9">
        <v>9</v>
      </c>
      <c r="F22" s="9">
        <v>91</v>
      </c>
      <c r="G22" s="23">
        <f>VLOOKUP(A22,[1]TDSheet!$A:$G,7,0)</f>
        <v>0.5</v>
      </c>
      <c r="H22" s="2">
        <f>VLOOKUP(A22,[1]TDSheet!$A:$H,8,0)</f>
        <v>60</v>
      </c>
      <c r="I22" s="2">
        <f>VLOOKUP(A22,[2]TDSheet!$A:$Q,4,0)</f>
        <v>10</v>
      </c>
      <c r="J22" s="2">
        <f t="shared" si="3"/>
        <v>-1</v>
      </c>
      <c r="M22" s="2">
        <f t="shared" si="4"/>
        <v>1.8</v>
      </c>
      <c r="N22" s="34"/>
      <c r="O22" s="40">
        <f t="shared" si="8"/>
        <v>0</v>
      </c>
      <c r="P22" s="36"/>
      <c r="R22" s="2">
        <f t="shared" si="5"/>
        <v>50.555555555555557</v>
      </c>
      <c r="S22" s="2">
        <f t="shared" si="6"/>
        <v>50.555555555555557</v>
      </c>
      <c r="T22" s="2">
        <f>VLOOKUP(A22,[1]TDSheet!$A:$T,20,0)</f>
        <v>0</v>
      </c>
      <c r="U22" s="2">
        <f>VLOOKUP(A22,[1]TDSheet!$A:$U,21,0)</f>
        <v>7.666666666666667</v>
      </c>
      <c r="V22" s="2">
        <f>VLOOKUP(A22,[1]TDSheet!$A:$M,13,0)</f>
        <v>3</v>
      </c>
      <c r="W22" s="24" t="str">
        <f>VLOOKUP(A22,[1]TDSheet!$A:$V,22,0)</f>
        <v>необходимо увеличить продажи</v>
      </c>
      <c r="X22" s="2">
        <f t="shared" si="7"/>
        <v>0</v>
      </c>
    </row>
    <row r="23" spans="1:24" ht="11.1" customHeight="1" outlineLevel="1" x14ac:dyDescent="0.2">
      <c r="A23" s="8" t="s">
        <v>29</v>
      </c>
      <c r="B23" s="8" t="s">
        <v>15</v>
      </c>
      <c r="C23" s="9">
        <v>239</v>
      </c>
      <c r="D23" s="9">
        <v>44</v>
      </c>
      <c r="E23" s="9">
        <v>146</v>
      </c>
      <c r="F23" s="9">
        <v>70</v>
      </c>
      <c r="G23" s="23">
        <f>VLOOKUP(A23,[1]TDSheet!$A:$G,7,0)</f>
        <v>0.35</v>
      </c>
      <c r="H23" s="2">
        <f>VLOOKUP(A23,[1]TDSheet!$A:$H,8,0)</f>
        <v>40</v>
      </c>
      <c r="I23" s="2">
        <f>VLOOKUP(A23,[2]TDSheet!$A:$Q,4,0)</f>
        <v>275</v>
      </c>
      <c r="J23" s="2">
        <f t="shared" si="3"/>
        <v>-129</v>
      </c>
      <c r="M23" s="2">
        <f t="shared" si="4"/>
        <v>29.2</v>
      </c>
      <c r="N23" s="34">
        <f>9*M23-F23</f>
        <v>192.8</v>
      </c>
      <c r="O23" s="40">
        <v>60</v>
      </c>
      <c r="P23" s="36">
        <v>60</v>
      </c>
      <c r="R23" s="2">
        <f t="shared" si="5"/>
        <v>4.4520547945205484</v>
      </c>
      <c r="S23" s="2">
        <f t="shared" si="6"/>
        <v>2.397260273972603</v>
      </c>
      <c r="T23" s="2">
        <f>VLOOKUP(A23,[1]TDSheet!$A:$T,20,0)</f>
        <v>1.4</v>
      </c>
      <c r="U23" s="2">
        <f>VLOOKUP(A23,[1]TDSheet!$A:$U,21,0)</f>
        <v>53</v>
      </c>
      <c r="V23" s="2">
        <f>VLOOKUP(A23,[1]TDSheet!$A:$M,13,0)</f>
        <v>4.333333333333333</v>
      </c>
      <c r="X23" s="2">
        <f t="shared" si="7"/>
        <v>21</v>
      </c>
    </row>
    <row r="24" spans="1:24" ht="11.1" customHeight="1" outlineLevel="1" x14ac:dyDescent="0.2">
      <c r="A24" s="8" t="s">
        <v>30</v>
      </c>
      <c r="B24" s="8" t="s">
        <v>15</v>
      </c>
      <c r="C24" s="9">
        <v>145</v>
      </c>
      <c r="D24" s="9">
        <v>2</v>
      </c>
      <c r="E24" s="9">
        <v>34</v>
      </c>
      <c r="F24" s="9">
        <v>110</v>
      </c>
      <c r="G24" s="23">
        <f>VLOOKUP(A24,[1]TDSheet!$A:$G,7,0)</f>
        <v>0.17</v>
      </c>
      <c r="H24" s="2">
        <f>VLOOKUP(A24,[1]TDSheet!$A:$H,8,0)</f>
        <v>120</v>
      </c>
      <c r="I24" s="2">
        <f>VLOOKUP(A24,[2]TDSheet!$A:$Q,4,0)</f>
        <v>34</v>
      </c>
      <c r="J24" s="2">
        <f t="shared" si="3"/>
        <v>0</v>
      </c>
      <c r="M24" s="2">
        <f t="shared" si="4"/>
        <v>6.8</v>
      </c>
      <c r="N24" s="34"/>
      <c r="O24" s="40">
        <f t="shared" si="8"/>
        <v>0</v>
      </c>
      <c r="P24" s="36"/>
      <c r="R24" s="2">
        <f t="shared" si="5"/>
        <v>16.176470588235293</v>
      </c>
      <c r="S24" s="2">
        <f t="shared" si="6"/>
        <v>16.176470588235293</v>
      </c>
      <c r="T24" s="2">
        <f>VLOOKUP(A24,[1]TDSheet!$A:$T,20,0)</f>
        <v>0.2</v>
      </c>
      <c r="U24" s="2">
        <f>VLOOKUP(A24,[1]TDSheet!$A:$U,21,0)</f>
        <v>18.666666666666668</v>
      </c>
      <c r="V24" s="2">
        <f>VLOOKUP(A24,[1]TDSheet!$A:$M,13,0)</f>
        <v>2.3333333333333335</v>
      </c>
      <c r="W24" s="24" t="str">
        <f>VLOOKUP(A24,[1]TDSheet!$A:$V,22,0)</f>
        <v>необходимо увеличить продажи</v>
      </c>
      <c r="X24" s="2">
        <f t="shared" si="7"/>
        <v>0</v>
      </c>
    </row>
    <row r="25" spans="1:24" ht="11.1" customHeight="1" outlineLevel="1" x14ac:dyDescent="0.2">
      <c r="A25" s="8" t="s">
        <v>31</v>
      </c>
      <c r="B25" s="8" t="s">
        <v>15</v>
      </c>
      <c r="C25" s="9">
        <v>78</v>
      </c>
      <c r="D25" s="9"/>
      <c r="E25" s="9">
        <v>56</v>
      </c>
      <c r="F25" s="9">
        <v>16</v>
      </c>
      <c r="G25" s="23">
        <f>VLOOKUP(A25,[1]TDSheet!$A:$G,7,0)</f>
        <v>0.38</v>
      </c>
      <c r="H25" s="2">
        <f>VLOOKUP(A25,[1]TDSheet!$A:$H,8,0)</f>
        <v>40</v>
      </c>
      <c r="I25" s="2">
        <f>VLOOKUP(A25,[2]TDSheet!$A:$Q,4,0)</f>
        <v>92</v>
      </c>
      <c r="J25" s="2">
        <f t="shared" si="3"/>
        <v>-36</v>
      </c>
      <c r="M25" s="2">
        <f t="shared" si="4"/>
        <v>11.2</v>
      </c>
      <c r="N25" s="34">
        <f>8*M25-F25</f>
        <v>73.599999999999994</v>
      </c>
      <c r="O25" s="40">
        <v>12</v>
      </c>
      <c r="P25" s="36">
        <v>12</v>
      </c>
      <c r="R25" s="2">
        <f t="shared" si="5"/>
        <v>2.5</v>
      </c>
      <c r="S25" s="2">
        <f t="shared" si="6"/>
        <v>1.4285714285714286</v>
      </c>
      <c r="T25" s="2">
        <f>VLOOKUP(A25,[1]TDSheet!$A:$T,20,0)</f>
        <v>3</v>
      </c>
      <c r="U25" s="2">
        <f>VLOOKUP(A25,[1]TDSheet!$A:$U,21,0)</f>
        <v>3.3333333333333335</v>
      </c>
      <c r="V25" s="2">
        <f>VLOOKUP(A25,[1]TDSheet!$A:$M,13,0)</f>
        <v>0.66666666666666663</v>
      </c>
      <c r="X25" s="2">
        <f t="shared" si="7"/>
        <v>4.5600000000000005</v>
      </c>
    </row>
    <row r="26" spans="1:24" ht="11.1" customHeight="1" outlineLevel="1" x14ac:dyDescent="0.2">
      <c r="A26" s="8" t="s">
        <v>32</v>
      </c>
      <c r="B26" s="8" t="s">
        <v>15</v>
      </c>
      <c r="C26" s="9">
        <v>301</v>
      </c>
      <c r="D26" s="9">
        <v>104</v>
      </c>
      <c r="E26" s="9">
        <v>222</v>
      </c>
      <c r="F26" s="9">
        <v>172</v>
      </c>
      <c r="G26" s="23">
        <f>VLOOKUP(A26,[1]TDSheet!$A:$G,7,0)</f>
        <v>0.35</v>
      </c>
      <c r="H26" s="2">
        <f>VLOOKUP(A26,[1]TDSheet!$A:$H,8,0)</f>
        <v>45</v>
      </c>
      <c r="I26" s="2">
        <f>VLOOKUP(A26,[2]TDSheet!$A:$Q,4,0)</f>
        <v>307</v>
      </c>
      <c r="J26" s="2">
        <f t="shared" si="3"/>
        <v>-85</v>
      </c>
      <c r="M26" s="2">
        <f t="shared" si="4"/>
        <v>44.4</v>
      </c>
      <c r="N26" s="34">
        <f>11*M26-F26</f>
        <v>316.39999999999998</v>
      </c>
      <c r="O26" s="40">
        <f t="shared" si="8"/>
        <v>316.39999999999998</v>
      </c>
      <c r="P26" s="36"/>
      <c r="R26" s="2">
        <f t="shared" si="5"/>
        <v>11</v>
      </c>
      <c r="S26" s="2">
        <f t="shared" si="6"/>
        <v>3.8738738738738738</v>
      </c>
      <c r="T26" s="2">
        <f>VLOOKUP(A26,[1]TDSheet!$A:$T,20,0)</f>
        <v>0.8</v>
      </c>
      <c r="U26" s="2">
        <f>VLOOKUP(A26,[1]TDSheet!$A:$U,21,0)</f>
        <v>53.666666666666664</v>
      </c>
      <c r="V26" s="2">
        <f>VLOOKUP(A26,[1]TDSheet!$A:$M,13,0)</f>
        <v>23.666666666666668</v>
      </c>
      <c r="X26" s="2">
        <f t="shared" si="7"/>
        <v>110.73999999999998</v>
      </c>
    </row>
    <row r="27" spans="1:24" ht="11.1" customHeight="1" outlineLevel="1" x14ac:dyDescent="0.2">
      <c r="A27" s="8" t="s">
        <v>33</v>
      </c>
      <c r="B27" s="8" t="s">
        <v>15</v>
      </c>
      <c r="C27" s="9">
        <v>103</v>
      </c>
      <c r="D27" s="9">
        <v>123</v>
      </c>
      <c r="E27" s="9">
        <v>122</v>
      </c>
      <c r="F27" s="9">
        <v>76</v>
      </c>
      <c r="G27" s="23">
        <f>VLOOKUP(A27,[1]TDSheet!$A:$G,7,0)</f>
        <v>0.6</v>
      </c>
      <c r="H27" s="2">
        <f>VLOOKUP(A27,[1]TDSheet!$A:$H,8,0)</f>
        <v>40</v>
      </c>
      <c r="I27" s="2">
        <f>VLOOKUP(A27,[2]TDSheet!$A:$Q,4,0)</f>
        <v>235</v>
      </c>
      <c r="J27" s="2">
        <f t="shared" si="3"/>
        <v>-113</v>
      </c>
      <c r="M27" s="2">
        <f t="shared" si="4"/>
        <v>24.4</v>
      </c>
      <c r="N27" s="34">
        <f>10*M27-F27</f>
        <v>168</v>
      </c>
      <c r="O27" s="40">
        <v>200</v>
      </c>
      <c r="P27" s="36">
        <v>200</v>
      </c>
      <c r="Q27" s="33" t="s">
        <v>112</v>
      </c>
      <c r="R27" s="2">
        <f t="shared" si="5"/>
        <v>11.311475409836067</v>
      </c>
      <c r="S27" s="2">
        <f t="shared" si="6"/>
        <v>3.1147540983606561</v>
      </c>
      <c r="T27" s="2">
        <f>VLOOKUP(A27,[1]TDSheet!$A:$T,20,0)</f>
        <v>4.5999999999999996</v>
      </c>
      <c r="U27" s="2">
        <f>VLOOKUP(A27,[1]TDSheet!$A:$U,21,0)</f>
        <v>60.333333333333336</v>
      </c>
      <c r="V27" s="2">
        <f>VLOOKUP(A27,[1]TDSheet!$A:$M,13,0)</f>
        <v>8.3333333333333339</v>
      </c>
      <c r="X27" s="2">
        <f t="shared" si="7"/>
        <v>120</v>
      </c>
    </row>
    <row r="28" spans="1:24" ht="21.95" customHeight="1" outlineLevel="1" x14ac:dyDescent="0.2">
      <c r="A28" s="8" t="s">
        <v>34</v>
      </c>
      <c r="B28" s="8" t="s">
        <v>15</v>
      </c>
      <c r="C28" s="9">
        <v>238</v>
      </c>
      <c r="D28" s="9"/>
      <c r="E28" s="9">
        <v>146</v>
      </c>
      <c r="F28" s="9">
        <v>68</v>
      </c>
      <c r="G28" s="23">
        <f>VLOOKUP(A28,[1]TDSheet!$A:$G,7,0)</f>
        <v>0.35</v>
      </c>
      <c r="H28" s="2">
        <f>VLOOKUP(A28,[1]TDSheet!$A:$H,8,0)</f>
        <v>45</v>
      </c>
      <c r="I28" s="2">
        <f>VLOOKUP(A28,[2]TDSheet!$A:$Q,4,0)</f>
        <v>284</v>
      </c>
      <c r="J28" s="2">
        <f t="shared" si="3"/>
        <v>-138</v>
      </c>
      <c r="M28" s="2">
        <f t="shared" si="4"/>
        <v>29.2</v>
      </c>
      <c r="N28" s="34">
        <f>9*M28-F28</f>
        <v>194.8</v>
      </c>
      <c r="O28" s="40">
        <v>72</v>
      </c>
      <c r="P28" s="36">
        <v>72</v>
      </c>
      <c r="R28" s="2">
        <f t="shared" si="5"/>
        <v>4.794520547945206</v>
      </c>
      <c r="S28" s="2">
        <f t="shared" si="6"/>
        <v>2.3287671232876712</v>
      </c>
      <c r="T28" s="2">
        <f>VLOOKUP(A28,[1]TDSheet!$A:$T,20,0)</f>
        <v>-0.4</v>
      </c>
      <c r="U28" s="2">
        <f>VLOOKUP(A28,[1]TDSheet!$A:$U,21,0)</f>
        <v>23</v>
      </c>
      <c r="V28" s="2">
        <f>VLOOKUP(A28,[1]TDSheet!$A:$M,13,0)</f>
        <v>-1.3333333333333333</v>
      </c>
      <c r="X28" s="2">
        <f t="shared" si="7"/>
        <v>25.2</v>
      </c>
    </row>
    <row r="29" spans="1:24" ht="21.95" customHeight="1" outlineLevel="1" x14ac:dyDescent="0.2">
      <c r="A29" s="8" t="s">
        <v>35</v>
      </c>
      <c r="B29" s="8" t="s">
        <v>15</v>
      </c>
      <c r="C29" s="9">
        <v>223</v>
      </c>
      <c r="D29" s="9"/>
      <c r="E29" s="9">
        <v>111</v>
      </c>
      <c r="F29" s="9">
        <v>81</v>
      </c>
      <c r="G29" s="23">
        <f>VLOOKUP(A29,[1]TDSheet!$A:$G,7,0)</f>
        <v>0.35</v>
      </c>
      <c r="H29" s="2">
        <f>VLOOKUP(A29,[1]TDSheet!$A:$H,8,0)</f>
        <v>45</v>
      </c>
      <c r="I29" s="2">
        <f>VLOOKUP(A29,[2]TDSheet!$A:$Q,4,0)</f>
        <v>271</v>
      </c>
      <c r="J29" s="2">
        <f t="shared" si="3"/>
        <v>-160</v>
      </c>
      <c r="M29" s="2">
        <f t="shared" si="4"/>
        <v>22.2</v>
      </c>
      <c r="N29" s="34">
        <f>11*M29-F29</f>
        <v>163.19999999999999</v>
      </c>
      <c r="O29" s="40">
        <v>72</v>
      </c>
      <c r="P29" s="36">
        <v>72</v>
      </c>
      <c r="R29" s="2">
        <f t="shared" si="5"/>
        <v>6.8918918918918921</v>
      </c>
      <c r="S29" s="2">
        <f t="shared" si="6"/>
        <v>3.6486486486486487</v>
      </c>
      <c r="T29" s="2">
        <f>VLOOKUP(A29,[1]TDSheet!$A:$T,20,0)</f>
        <v>1.8</v>
      </c>
      <c r="U29" s="2">
        <f>VLOOKUP(A29,[1]TDSheet!$A:$U,21,0)</f>
        <v>24.333333333333332</v>
      </c>
      <c r="V29" s="2">
        <f>VLOOKUP(A29,[1]TDSheet!$A:$M,13,0)</f>
        <v>1.6666666666666667</v>
      </c>
      <c r="X29" s="2">
        <f t="shared" si="7"/>
        <v>25.2</v>
      </c>
    </row>
    <row r="30" spans="1:24" ht="21.95" customHeight="1" outlineLevel="1" x14ac:dyDescent="0.2">
      <c r="A30" s="8" t="s">
        <v>36</v>
      </c>
      <c r="B30" s="8" t="s">
        <v>15</v>
      </c>
      <c r="C30" s="9">
        <v>170</v>
      </c>
      <c r="D30" s="9"/>
      <c r="E30" s="9">
        <v>111</v>
      </c>
      <c r="F30" s="9">
        <v>42</v>
      </c>
      <c r="G30" s="23">
        <f>VLOOKUP(A30,[1]TDSheet!$A:$G,7,0)</f>
        <v>0.35</v>
      </c>
      <c r="H30" s="2">
        <f>VLOOKUP(A30,[1]TDSheet!$A:$H,8,0)</f>
        <v>45</v>
      </c>
      <c r="I30" s="2">
        <f>VLOOKUP(A30,[2]TDSheet!$A:$Q,4,0)</f>
        <v>245</v>
      </c>
      <c r="J30" s="2">
        <f t="shared" si="3"/>
        <v>-134</v>
      </c>
      <c r="M30" s="2">
        <f t="shared" si="4"/>
        <v>22.2</v>
      </c>
      <c r="N30" s="34">
        <f>9*M30-F30</f>
        <v>157.79999999999998</v>
      </c>
      <c r="O30" s="40">
        <v>72</v>
      </c>
      <c r="P30" s="36">
        <v>72</v>
      </c>
      <c r="R30" s="2">
        <f t="shared" si="5"/>
        <v>5.1351351351351351</v>
      </c>
      <c r="S30" s="2">
        <f t="shared" si="6"/>
        <v>1.8918918918918919</v>
      </c>
      <c r="T30" s="2">
        <f>VLOOKUP(A30,[1]TDSheet!$A:$T,20,0)</f>
        <v>-0.8</v>
      </c>
      <c r="U30" s="2">
        <f>VLOOKUP(A30,[1]TDSheet!$A:$U,21,0)</f>
        <v>35.666666666666664</v>
      </c>
      <c r="V30" s="2">
        <f>VLOOKUP(A30,[1]TDSheet!$A:$M,13,0)</f>
        <v>6.666666666666667</v>
      </c>
      <c r="X30" s="2">
        <f t="shared" si="7"/>
        <v>25.2</v>
      </c>
    </row>
    <row r="31" spans="1:24" ht="11.1" customHeight="1" outlineLevel="1" x14ac:dyDescent="0.2">
      <c r="A31" s="8" t="s">
        <v>37</v>
      </c>
      <c r="B31" s="8" t="s">
        <v>11</v>
      </c>
      <c r="C31" s="9">
        <v>2.31</v>
      </c>
      <c r="D31" s="9">
        <v>361.31</v>
      </c>
      <c r="E31" s="9">
        <v>92.36</v>
      </c>
      <c r="F31" s="9">
        <v>248.96</v>
      </c>
      <c r="G31" s="23">
        <f>VLOOKUP(A31,[1]TDSheet!$A:$G,7,0)</f>
        <v>1</v>
      </c>
      <c r="H31" s="2">
        <f>VLOOKUP(A31,[1]TDSheet!$A:$H,8,0)</f>
        <v>50</v>
      </c>
      <c r="I31" s="2">
        <f>VLOOKUP(A31,[2]TDSheet!$A:$Q,4,0)</f>
        <v>137.66</v>
      </c>
      <c r="J31" s="2">
        <f t="shared" si="3"/>
        <v>-45.3</v>
      </c>
      <c r="M31" s="2">
        <f t="shared" si="4"/>
        <v>18.472000000000001</v>
      </c>
      <c r="N31" s="34"/>
      <c r="O31" s="40">
        <v>150</v>
      </c>
      <c r="P31" s="36">
        <v>150</v>
      </c>
      <c r="Q31" s="33" t="s">
        <v>113</v>
      </c>
      <c r="R31" s="2">
        <f t="shared" si="5"/>
        <v>21.598094413165875</v>
      </c>
      <c r="S31" s="2">
        <f t="shared" si="6"/>
        <v>13.477695972282373</v>
      </c>
      <c r="T31" s="2">
        <f>VLOOKUP(A31,[1]TDSheet!$A:$T,20,0)</f>
        <v>43.864999999999995</v>
      </c>
      <c r="U31" s="2">
        <f>VLOOKUP(A31,[1]TDSheet!$A:$U,21,0)</f>
        <v>24.546666666666667</v>
      </c>
      <c r="V31" s="2">
        <f>VLOOKUP(A31,[1]TDSheet!$A:$M,13,0)</f>
        <v>-0.26666666666666666</v>
      </c>
      <c r="X31" s="2">
        <f t="shared" si="7"/>
        <v>150</v>
      </c>
    </row>
    <row r="32" spans="1:24" ht="11.1" customHeight="1" outlineLevel="1" x14ac:dyDescent="0.2">
      <c r="A32" s="27" t="s">
        <v>38</v>
      </c>
      <c r="B32" s="8" t="s">
        <v>11</v>
      </c>
      <c r="C32" s="9">
        <v>13.164999999999999</v>
      </c>
      <c r="D32" s="9"/>
      <c r="E32" s="9"/>
      <c r="F32" s="31">
        <v>13.164999999999999</v>
      </c>
      <c r="G32" s="23">
        <f>VLOOKUP(A32,[1]TDSheet!$A:$G,7,0)</f>
        <v>0</v>
      </c>
      <c r="H32" s="2">
        <f>VLOOKUP(A32,[1]TDSheet!$A:$H,8,0)</f>
        <v>180</v>
      </c>
      <c r="J32" s="2">
        <f t="shared" si="3"/>
        <v>0</v>
      </c>
      <c r="M32" s="2">
        <f t="shared" si="4"/>
        <v>0</v>
      </c>
      <c r="N32" s="34"/>
      <c r="O32" s="40">
        <f t="shared" si="8"/>
        <v>0</v>
      </c>
      <c r="P32" s="36"/>
      <c r="R32" s="2" t="e">
        <f t="shared" si="5"/>
        <v>#DIV/0!</v>
      </c>
      <c r="S32" s="2" t="e">
        <f t="shared" si="6"/>
        <v>#DIV/0!</v>
      </c>
      <c r="T32" s="2">
        <f>VLOOKUP(A32,[1]TDSheet!$A:$T,20,0)</f>
        <v>0.39839999999999998</v>
      </c>
      <c r="U32" s="2">
        <f>VLOOKUP(A32,[1]TDSheet!$A:$U,21,0)</f>
        <v>0.91699999999999993</v>
      </c>
      <c r="V32" s="2">
        <f>VLOOKUP(A32,[1]TDSheet!$A:$M,13,0)</f>
        <v>0</v>
      </c>
      <c r="W32" s="2" t="str">
        <f>VLOOKUP(A32,[1]TDSheet!$A:$V,22,0)</f>
        <v>то же что и 226</v>
      </c>
      <c r="X32" s="2">
        <f t="shared" si="7"/>
        <v>0</v>
      </c>
    </row>
    <row r="33" spans="1:24" ht="11.1" customHeight="1" outlineLevel="1" x14ac:dyDescent="0.2">
      <c r="A33" s="8" t="s">
        <v>39</v>
      </c>
      <c r="B33" s="8" t="s">
        <v>11</v>
      </c>
      <c r="C33" s="9">
        <v>0.95</v>
      </c>
      <c r="D33" s="9">
        <v>611.32500000000005</v>
      </c>
      <c r="E33" s="9">
        <v>100.97</v>
      </c>
      <c r="F33" s="9">
        <v>360.62</v>
      </c>
      <c r="G33" s="23">
        <f>VLOOKUP(A33,[1]TDSheet!$A:$G,7,0)</f>
        <v>1</v>
      </c>
      <c r="H33" s="2">
        <f>VLOOKUP(A33,[1]TDSheet!$A:$H,8,0)</f>
        <v>60</v>
      </c>
      <c r="I33" s="2">
        <f>VLOOKUP(A33,[2]TDSheet!$A:$Q,4,0)</f>
        <v>265.81</v>
      </c>
      <c r="J33" s="2">
        <f t="shared" si="3"/>
        <v>-164.84</v>
      </c>
      <c r="M33" s="2">
        <f t="shared" si="4"/>
        <v>20.193999999999999</v>
      </c>
      <c r="N33" s="34"/>
      <c r="O33" s="40">
        <v>250</v>
      </c>
      <c r="P33" s="36">
        <v>250</v>
      </c>
      <c r="Q33" s="33" t="s">
        <v>113</v>
      </c>
      <c r="R33" s="2">
        <f t="shared" si="5"/>
        <v>30.237694364662772</v>
      </c>
      <c r="S33" s="2">
        <f t="shared" si="6"/>
        <v>17.857779538476777</v>
      </c>
      <c r="T33" s="2">
        <f>VLOOKUP(A33,[1]TDSheet!$A:$T,20,0)</f>
        <v>9.7919999999999998</v>
      </c>
      <c r="U33" s="2">
        <f>VLOOKUP(A33,[1]TDSheet!$A:$U,21,0)</f>
        <v>0</v>
      </c>
      <c r="V33" s="2">
        <f>VLOOKUP(A33,[1]TDSheet!$A:$M,13,0)</f>
        <v>0</v>
      </c>
      <c r="X33" s="2">
        <f t="shared" si="7"/>
        <v>250</v>
      </c>
    </row>
    <row r="34" spans="1:24" ht="21.95" customHeight="1" outlineLevel="1" x14ac:dyDescent="0.2">
      <c r="A34" s="27" t="s">
        <v>40</v>
      </c>
      <c r="B34" s="8" t="s">
        <v>11</v>
      </c>
      <c r="C34" s="9">
        <v>4.9950000000000001</v>
      </c>
      <c r="D34" s="9"/>
      <c r="E34" s="9"/>
      <c r="F34" s="31">
        <f>4.995+F32</f>
        <v>18.16</v>
      </c>
      <c r="G34" s="23">
        <f>VLOOKUP(A34,[1]TDSheet!$A:$G,7,0)</f>
        <v>1</v>
      </c>
      <c r="H34" s="2">
        <f>VLOOKUP(A34,[1]TDSheet!$A:$H,8,0)</f>
        <v>180</v>
      </c>
      <c r="J34" s="2">
        <f t="shared" si="3"/>
        <v>0</v>
      </c>
      <c r="M34" s="2">
        <f t="shared" si="4"/>
        <v>0</v>
      </c>
      <c r="N34" s="34"/>
      <c r="O34" s="40">
        <f t="shared" si="8"/>
        <v>0</v>
      </c>
      <c r="P34" s="36"/>
      <c r="R34" s="2" t="e">
        <f t="shared" si="5"/>
        <v>#DIV/0!</v>
      </c>
      <c r="S34" s="2" t="e">
        <f t="shared" si="6"/>
        <v>#DIV/0!</v>
      </c>
      <c r="T34" s="2">
        <f>VLOOKUP(A34,[1]TDSheet!$A:$T,20,0)</f>
        <v>0</v>
      </c>
      <c r="U34" s="2">
        <f>VLOOKUP(A34,[1]TDSheet!$A:$U,21,0)</f>
        <v>0.91699999999999993</v>
      </c>
      <c r="V34" s="2">
        <f>VLOOKUP(A34,[1]TDSheet!$A:$M,13,0)</f>
        <v>0</v>
      </c>
      <c r="W34" s="24" t="str">
        <f>VLOOKUP(A34,[1]TDSheet!$A:$V,22,0)</f>
        <v>то же что и 207/ необходимо увеличить продажи</v>
      </c>
      <c r="X34" s="2">
        <f t="shared" si="7"/>
        <v>0</v>
      </c>
    </row>
    <row r="35" spans="1:24" ht="11.1" customHeight="1" outlineLevel="1" x14ac:dyDescent="0.2">
      <c r="A35" s="8" t="s">
        <v>41</v>
      </c>
      <c r="B35" s="8" t="s">
        <v>11</v>
      </c>
      <c r="C35" s="9">
        <v>23.05</v>
      </c>
      <c r="D35" s="9">
        <v>116.955</v>
      </c>
      <c r="E35" s="9">
        <v>34.822000000000003</v>
      </c>
      <c r="F35" s="9">
        <v>100.265</v>
      </c>
      <c r="G35" s="23">
        <f>VLOOKUP(A35,[1]TDSheet!$A:$G,7,0)</f>
        <v>1</v>
      </c>
      <c r="H35" s="2">
        <f>VLOOKUP(A35,[1]TDSheet!$A:$H,8,0)</f>
        <v>60</v>
      </c>
      <c r="I35" s="2">
        <f>VLOOKUP(A35,[2]TDSheet!$A:$Q,4,0)</f>
        <v>42.5</v>
      </c>
      <c r="J35" s="2">
        <f t="shared" si="3"/>
        <v>-7.6779999999999973</v>
      </c>
      <c r="M35" s="2">
        <f t="shared" si="4"/>
        <v>6.9644000000000004</v>
      </c>
      <c r="N35" s="34"/>
      <c r="O35" s="40">
        <f t="shared" si="8"/>
        <v>0</v>
      </c>
      <c r="P35" s="36"/>
      <c r="R35" s="2">
        <f t="shared" si="5"/>
        <v>14.39678938602033</v>
      </c>
      <c r="S35" s="2">
        <f t="shared" si="6"/>
        <v>14.39678938602033</v>
      </c>
      <c r="T35" s="2">
        <f>VLOOKUP(A35,[1]TDSheet!$A:$T,20,0)</f>
        <v>-0.21000000000000002</v>
      </c>
      <c r="U35" s="2">
        <f>VLOOKUP(A35,[1]TDSheet!$A:$U,21,0)</f>
        <v>48.844000000000001</v>
      </c>
      <c r="V35" s="2">
        <f>VLOOKUP(A35,[1]TDSheet!$A:$M,13,0)</f>
        <v>15.693333333333333</v>
      </c>
      <c r="X35" s="2">
        <f t="shared" si="7"/>
        <v>0</v>
      </c>
    </row>
    <row r="36" spans="1:24" ht="11.1" customHeight="1" outlineLevel="1" x14ac:dyDescent="0.2">
      <c r="A36" s="8" t="s">
        <v>42</v>
      </c>
      <c r="B36" s="8" t="s">
        <v>11</v>
      </c>
      <c r="C36" s="9">
        <v>86.23</v>
      </c>
      <c r="D36" s="9">
        <v>6.34</v>
      </c>
      <c r="E36" s="9">
        <v>55.045000000000002</v>
      </c>
      <c r="F36" s="9">
        <v>30.13</v>
      </c>
      <c r="G36" s="23">
        <f>VLOOKUP(A36,[1]TDSheet!$A:$G,7,0)</f>
        <v>1</v>
      </c>
      <c r="H36" s="2">
        <f>VLOOKUP(A36,[1]TDSheet!$A:$H,8,0)</f>
        <v>60</v>
      </c>
      <c r="I36" s="2">
        <f>VLOOKUP(A36,[2]TDSheet!$A:$Q,4,0)</f>
        <v>60.1</v>
      </c>
      <c r="J36" s="2">
        <f t="shared" si="3"/>
        <v>-5.0549999999999997</v>
      </c>
      <c r="M36" s="2">
        <f t="shared" si="4"/>
        <v>11.009</v>
      </c>
      <c r="N36" s="34">
        <f>10*M36-F36</f>
        <v>79.960000000000008</v>
      </c>
      <c r="O36" s="40">
        <f t="shared" si="8"/>
        <v>79.960000000000008</v>
      </c>
      <c r="P36" s="36"/>
      <c r="R36" s="2">
        <f t="shared" si="5"/>
        <v>10</v>
      </c>
      <c r="S36" s="2">
        <f t="shared" si="6"/>
        <v>2.7368516668180578</v>
      </c>
      <c r="T36" s="2">
        <f>VLOOKUP(A36,[1]TDSheet!$A:$T,20,0)</f>
        <v>0.48399999999999999</v>
      </c>
      <c r="U36" s="2">
        <f>VLOOKUP(A36,[1]TDSheet!$A:$U,21,0)</f>
        <v>19.473333333333333</v>
      </c>
      <c r="V36" s="2">
        <f>VLOOKUP(A36,[1]TDSheet!$A:$M,13,0)</f>
        <v>11.613333333333335</v>
      </c>
      <c r="X36" s="2">
        <f t="shared" si="7"/>
        <v>79.960000000000008</v>
      </c>
    </row>
    <row r="37" spans="1:24" ht="11.1" customHeight="1" outlineLevel="1" x14ac:dyDescent="0.2">
      <c r="A37" s="8" t="s">
        <v>43</v>
      </c>
      <c r="B37" s="8" t="s">
        <v>11</v>
      </c>
      <c r="C37" s="9">
        <v>12.911</v>
      </c>
      <c r="D37" s="9"/>
      <c r="E37" s="9">
        <v>8.9390000000000001</v>
      </c>
      <c r="F37" s="9">
        <v>3.972</v>
      </c>
      <c r="G37" s="23">
        <f>VLOOKUP(A37,[1]TDSheet!$A:$G,7,0)</f>
        <v>1</v>
      </c>
      <c r="H37" s="2">
        <f>VLOOKUP(A37,[1]TDSheet!$A:$H,8,0)</f>
        <v>180</v>
      </c>
      <c r="I37" s="2">
        <f>VLOOKUP(A37,[2]TDSheet!$A:$Q,4,0)</f>
        <v>8.4</v>
      </c>
      <c r="J37" s="2">
        <f t="shared" si="3"/>
        <v>0.5389999999999997</v>
      </c>
      <c r="M37" s="2">
        <f t="shared" si="4"/>
        <v>1.7878000000000001</v>
      </c>
      <c r="N37" s="34">
        <f>9*M37-F37</f>
        <v>12.1182</v>
      </c>
      <c r="O37" s="40">
        <f t="shared" si="8"/>
        <v>12.1182</v>
      </c>
      <c r="P37" s="36"/>
      <c r="R37" s="2">
        <f t="shared" si="5"/>
        <v>9</v>
      </c>
      <c r="S37" s="2">
        <f t="shared" si="6"/>
        <v>2.2217250251706004</v>
      </c>
      <c r="T37" s="2">
        <f>VLOOKUP(A37,[1]TDSheet!$A:$T,20,0)</f>
        <v>0.73440000000000005</v>
      </c>
      <c r="U37" s="2">
        <f>VLOOKUP(A37,[1]TDSheet!$A:$U,21,0)</f>
        <v>4.8043333333333331</v>
      </c>
      <c r="V37" s="2">
        <f>VLOOKUP(A37,[1]TDSheet!$A:$M,13,0)</f>
        <v>0.247</v>
      </c>
      <c r="X37" s="2">
        <f t="shared" si="7"/>
        <v>12.1182</v>
      </c>
    </row>
    <row r="38" spans="1:24" ht="11.1" customHeight="1" outlineLevel="1" x14ac:dyDescent="0.2">
      <c r="A38" s="8" t="s">
        <v>44</v>
      </c>
      <c r="B38" s="8" t="s">
        <v>11</v>
      </c>
      <c r="C38" s="9">
        <v>6.2779999999999996</v>
      </c>
      <c r="D38" s="9"/>
      <c r="E38" s="9">
        <v>3.4860000000000002</v>
      </c>
      <c r="F38" s="9">
        <v>2.7919999999999998</v>
      </c>
      <c r="G38" s="23">
        <f>VLOOKUP(A38,[1]TDSheet!$A:$G,7,0)</f>
        <v>1</v>
      </c>
      <c r="H38" s="2">
        <f>VLOOKUP(A38,[1]TDSheet!$A:$H,8,0)</f>
        <v>35</v>
      </c>
      <c r="I38" s="2">
        <f>VLOOKUP(A38,[2]TDSheet!$A:$Q,4,0)</f>
        <v>3.5</v>
      </c>
      <c r="J38" s="2">
        <f t="shared" si="3"/>
        <v>-1.399999999999979E-2</v>
      </c>
      <c r="M38" s="2">
        <f t="shared" si="4"/>
        <v>0.69720000000000004</v>
      </c>
      <c r="N38" s="34">
        <f>11*M38-F38</f>
        <v>4.8772000000000002</v>
      </c>
      <c r="O38" s="40">
        <v>8</v>
      </c>
      <c r="P38" s="36">
        <v>8</v>
      </c>
      <c r="R38" s="2">
        <f t="shared" si="5"/>
        <v>15.479059093516923</v>
      </c>
      <c r="S38" s="2">
        <f t="shared" si="6"/>
        <v>4.0045897877223178</v>
      </c>
      <c r="T38" s="2">
        <f>VLOOKUP(A38,[1]TDSheet!$A:$T,20,0)</f>
        <v>0</v>
      </c>
      <c r="U38" s="2">
        <f>VLOOKUP(A38,[1]TDSheet!$A:$U,21,0)</f>
        <v>0.93400000000000005</v>
      </c>
      <c r="V38" s="2">
        <f>VLOOKUP(A38,[1]TDSheet!$A:$M,13,0)</f>
        <v>0.46433333333333332</v>
      </c>
      <c r="X38" s="2">
        <f t="shared" si="7"/>
        <v>8</v>
      </c>
    </row>
    <row r="39" spans="1:24" ht="11.1" customHeight="1" outlineLevel="1" x14ac:dyDescent="0.2">
      <c r="A39" s="8" t="s">
        <v>45</v>
      </c>
      <c r="B39" s="8" t="s">
        <v>11</v>
      </c>
      <c r="C39" s="9">
        <v>205.642</v>
      </c>
      <c r="D39" s="9">
        <v>1.4139999999999999</v>
      </c>
      <c r="E39" s="9">
        <v>191.39099999999999</v>
      </c>
      <c r="F39" s="9">
        <v>14.211</v>
      </c>
      <c r="G39" s="23">
        <f>VLOOKUP(A39,[1]TDSheet!$A:$G,7,0)</f>
        <v>1</v>
      </c>
      <c r="H39" s="2">
        <f>VLOOKUP(A39,[1]TDSheet!$A:$H,8,0)</f>
        <v>40</v>
      </c>
      <c r="I39" s="2">
        <f>VLOOKUP(A39,[2]TDSheet!$A:$Q,4,0)</f>
        <v>222.529</v>
      </c>
      <c r="J39" s="2">
        <f t="shared" si="3"/>
        <v>-31.138000000000005</v>
      </c>
      <c r="M39" s="2">
        <f t="shared" si="4"/>
        <v>38.278199999999998</v>
      </c>
      <c r="N39" s="34">
        <f>7*M39-F39</f>
        <v>253.7364</v>
      </c>
      <c r="O39" s="40">
        <v>0</v>
      </c>
      <c r="P39" s="36">
        <v>0</v>
      </c>
      <c r="Q39" s="33" t="s">
        <v>111</v>
      </c>
      <c r="R39" s="2">
        <f t="shared" si="5"/>
        <v>0.37125570167876237</v>
      </c>
      <c r="S39" s="2">
        <f t="shared" si="6"/>
        <v>0.37125570167876237</v>
      </c>
      <c r="T39" s="2">
        <f>VLOOKUP(A39,[1]TDSheet!$A:$T,20,0)</f>
        <v>2.3957999999999999</v>
      </c>
      <c r="U39" s="2">
        <f>VLOOKUP(A39,[1]TDSheet!$A:$U,21,0)</f>
        <v>5.6016666666666666</v>
      </c>
      <c r="V39" s="2">
        <f>VLOOKUP(A39,[1]TDSheet!$A:$M,13,0)</f>
        <v>0</v>
      </c>
      <c r="X39" s="2">
        <f t="shared" si="7"/>
        <v>0</v>
      </c>
    </row>
    <row r="40" spans="1:24" ht="11.1" customHeight="1" outlineLevel="1" x14ac:dyDescent="0.2">
      <c r="A40" s="8" t="s">
        <v>46</v>
      </c>
      <c r="B40" s="8" t="s">
        <v>11</v>
      </c>
      <c r="C40" s="10"/>
      <c r="D40" s="9">
        <v>15.167999999999999</v>
      </c>
      <c r="E40" s="9">
        <v>0.20799999999999999</v>
      </c>
      <c r="F40" s="9">
        <v>12.621</v>
      </c>
      <c r="G40" s="23">
        <f>VLOOKUP(A40,[1]TDSheet!$A:$G,7,0)</f>
        <v>1</v>
      </c>
      <c r="H40" s="2">
        <f>VLOOKUP(A40,[1]TDSheet!$A:$H,8,0)</f>
        <v>30</v>
      </c>
      <c r="I40" s="2">
        <f>VLOOKUP(A40,[2]TDSheet!$A:$Q,4,0)</f>
        <v>3.9</v>
      </c>
      <c r="J40" s="2">
        <f t="shared" si="3"/>
        <v>-3.6919999999999997</v>
      </c>
      <c r="M40" s="2">
        <f t="shared" si="4"/>
        <v>4.1599999999999998E-2</v>
      </c>
      <c r="N40" s="34"/>
      <c r="O40" s="40">
        <v>0</v>
      </c>
      <c r="P40" s="36">
        <v>8</v>
      </c>
      <c r="R40" s="2">
        <f t="shared" si="5"/>
        <v>303.38942307692309</v>
      </c>
      <c r="S40" s="2">
        <f t="shared" si="6"/>
        <v>303.38942307692309</v>
      </c>
      <c r="T40" s="2">
        <f>VLOOKUP(A40,[1]TDSheet!$A:$T,20,0)</f>
        <v>0</v>
      </c>
      <c r="U40" s="2">
        <f>VLOOKUP(A40,[1]TDSheet!$A:$U,21,0)</f>
        <v>0</v>
      </c>
      <c r="V40" s="2">
        <f>VLOOKUP(A40,[1]TDSheet!$A:$M,13,0)</f>
        <v>0.45633333333333331</v>
      </c>
      <c r="X40" s="2">
        <f t="shared" si="7"/>
        <v>0</v>
      </c>
    </row>
    <row r="41" spans="1:24" ht="11.1" customHeight="1" outlineLevel="1" x14ac:dyDescent="0.2">
      <c r="A41" s="8" t="s">
        <v>47</v>
      </c>
      <c r="B41" s="8" t="s">
        <v>11</v>
      </c>
      <c r="C41" s="9">
        <v>37.142000000000003</v>
      </c>
      <c r="D41" s="9"/>
      <c r="E41" s="9">
        <v>33.21</v>
      </c>
      <c r="F41" s="9">
        <v>-4.0000000000000001E-3</v>
      </c>
      <c r="G41" s="23">
        <f>VLOOKUP(A41,[1]TDSheet!$A:$G,7,0)</f>
        <v>1</v>
      </c>
      <c r="H41" s="2">
        <f>VLOOKUP(A41,[1]TDSheet!$A:$H,8,0)</f>
        <v>30</v>
      </c>
      <c r="I41" s="2">
        <f>VLOOKUP(A41,[2]TDSheet!$A:$Q,4,0)</f>
        <v>64.599999999999994</v>
      </c>
      <c r="J41" s="2">
        <f t="shared" si="3"/>
        <v>-31.389999999999993</v>
      </c>
      <c r="M41" s="2">
        <f t="shared" si="4"/>
        <v>6.6420000000000003</v>
      </c>
      <c r="N41" s="34">
        <f t="shared" ref="N41:N42" si="10">7*M41-F41</f>
        <v>46.497999999999998</v>
      </c>
      <c r="O41" s="40">
        <v>16</v>
      </c>
      <c r="P41" s="36">
        <v>16</v>
      </c>
      <c r="R41" s="2">
        <f t="shared" si="5"/>
        <v>2.4083107497741643</v>
      </c>
      <c r="S41" s="2">
        <f t="shared" si="6"/>
        <v>-6.0222824450466728E-4</v>
      </c>
      <c r="T41" s="2">
        <f>VLOOKUP(A41,[1]TDSheet!$A:$T,20,0)</f>
        <v>1.7847999999999999</v>
      </c>
      <c r="U41" s="2">
        <f>VLOOKUP(A41,[1]TDSheet!$A:$U,21,0)</f>
        <v>2.194</v>
      </c>
      <c r="V41" s="2">
        <f>VLOOKUP(A41,[1]TDSheet!$A:$M,13,0)</f>
        <v>0.45966666666666667</v>
      </c>
      <c r="X41" s="2">
        <f t="shared" si="7"/>
        <v>16</v>
      </c>
    </row>
    <row r="42" spans="1:24" ht="11.1" customHeight="1" outlineLevel="1" x14ac:dyDescent="0.2">
      <c r="A42" s="8" t="s">
        <v>48</v>
      </c>
      <c r="B42" s="8" t="s">
        <v>11</v>
      </c>
      <c r="C42" s="9">
        <v>62.088999999999999</v>
      </c>
      <c r="D42" s="9"/>
      <c r="E42" s="9">
        <v>59.219000000000001</v>
      </c>
      <c r="F42" s="9">
        <v>2.87</v>
      </c>
      <c r="G42" s="23">
        <f>VLOOKUP(A42,[1]TDSheet!$A:$G,7,0)</f>
        <v>1</v>
      </c>
      <c r="H42" s="2">
        <f>VLOOKUP(A42,[1]TDSheet!$A:$H,8,0)</f>
        <v>45</v>
      </c>
      <c r="I42" s="2">
        <f>VLOOKUP(A42,[2]TDSheet!$A:$Q,4,0)</f>
        <v>65.099999999999994</v>
      </c>
      <c r="J42" s="2">
        <f t="shared" si="3"/>
        <v>-5.8809999999999931</v>
      </c>
      <c r="M42" s="2">
        <f t="shared" si="4"/>
        <v>11.8438</v>
      </c>
      <c r="N42" s="34">
        <f t="shared" si="10"/>
        <v>80.036599999999993</v>
      </c>
      <c r="O42" s="40">
        <v>16</v>
      </c>
      <c r="P42" s="36">
        <v>16</v>
      </c>
      <c r="R42" s="2">
        <f t="shared" si="5"/>
        <v>1.593238656512268</v>
      </c>
      <c r="S42" s="2">
        <f t="shared" si="6"/>
        <v>0.24232087674563907</v>
      </c>
      <c r="T42" s="2">
        <f>VLOOKUP(A42,[1]TDSheet!$A:$T,20,0)</f>
        <v>1.6488</v>
      </c>
      <c r="U42" s="2">
        <f>VLOOKUP(A42,[1]TDSheet!$A:$U,21,0)</f>
        <v>0.45766666666666667</v>
      </c>
      <c r="V42" s="2">
        <f>VLOOKUP(A42,[1]TDSheet!$A:$M,13,0)</f>
        <v>1.8086666666666666</v>
      </c>
      <c r="X42" s="2">
        <f t="shared" si="7"/>
        <v>16</v>
      </c>
    </row>
    <row r="43" spans="1:24" ht="11.1" customHeight="1" outlineLevel="1" x14ac:dyDescent="0.2">
      <c r="A43" s="8" t="s">
        <v>49</v>
      </c>
      <c r="B43" s="8" t="s">
        <v>11</v>
      </c>
      <c r="C43" s="9">
        <v>244.27500000000001</v>
      </c>
      <c r="D43" s="9"/>
      <c r="E43" s="9">
        <v>175.709</v>
      </c>
      <c r="F43" s="9">
        <v>36.356000000000002</v>
      </c>
      <c r="G43" s="23">
        <f>VLOOKUP(A43,[1]TDSheet!$A:$G,7,0)</f>
        <v>1</v>
      </c>
      <c r="H43" s="2">
        <f>VLOOKUP(A43,[1]TDSheet!$A:$H,8,0)</f>
        <v>40</v>
      </c>
      <c r="I43" s="2">
        <f>VLOOKUP(A43,[2]TDSheet!$A:$Q,4,0)</f>
        <v>227</v>
      </c>
      <c r="J43" s="2">
        <f t="shared" si="3"/>
        <v>-51.290999999999997</v>
      </c>
      <c r="M43" s="2">
        <f t="shared" si="4"/>
        <v>35.141800000000003</v>
      </c>
      <c r="N43" s="34">
        <f>8*M43-F43</f>
        <v>244.77840000000003</v>
      </c>
      <c r="O43" s="40">
        <v>120</v>
      </c>
      <c r="P43" s="36">
        <v>120</v>
      </c>
      <c r="R43" s="2">
        <f t="shared" si="5"/>
        <v>4.4492883119248301</v>
      </c>
      <c r="S43" s="2">
        <f t="shared" si="6"/>
        <v>1.0345514458565013</v>
      </c>
      <c r="T43" s="2">
        <f>VLOOKUP(A43,[1]TDSheet!$A:$T,20,0)</f>
        <v>15.313800000000001</v>
      </c>
      <c r="U43" s="2">
        <f>VLOOKUP(A43,[1]TDSheet!$A:$U,21,0)</f>
        <v>9.5883333333333329</v>
      </c>
      <c r="V43" s="2">
        <f>VLOOKUP(A43,[1]TDSheet!$A:$M,13,0)</f>
        <v>14.020333333333333</v>
      </c>
      <c r="X43" s="2">
        <f t="shared" si="7"/>
        <v>120</v>
      </c>
    </row>
    <row r="44" spans="1:24" ht="21.95" customHeight="1" outlineLevel="1" x14ac:dyDescent="0.2">
      <c r="A44" s="8" t="s">
        <v>50</v>
      </c>
      <c r="B44" s="8" t="s">
        <v>11</v>
      </c>
      <c r="C44" s="9">
        <v>44.887</v>
      </c>
      <c r="D44" s="9">
        <v>2.5000000000000001E-2</v>
      </c>
      <c r="E44" s="9">
        <v>12.519</v>
      </c>
      <c r="F44" s="9">
        <v>10.766</v>
      </c>
      <c r="G44" s="23">
        <f>VLOOKUP(A44,[1]TDSheet!$A:$G,7,0)</f>
        <v>1</v>
      </c>
      <c r="H44" s="2">
        <f>VLOOKUP(A44,[1]TDSheet!$A:$H,8,0)</f>
        <v>40</v>
      </c>
      <c r="I44" s="2">
        <f>VLOOKUP(A44,[2]TDSheet!$A:$Q,4,0)</f>
        <v>12.6</v>
      </c>
      <c r="J44" s="2">
        <f t="shared" si="3"/>
        <v>-8.0999999999999517E-2</v>
      </c>
      <c r="M44" s="2">
        <f t="shared" si="4"/>
        <v>2.5038</v>
      </c>
      <c r="N44" s="34">
        <f>11*M44-F44</f>
        <v>16.775800000000004</v>
      </c>
      <c r="O44" s="40">
        <v>16</v>
      </c>
      <c r="P44" s="36">
        <v>16</v>
      </c>
      <c r="R44" s="2">
        <f t="shared" si="5"/>
        <v>10.690150970524801</v>
      </c>
      <c r="S44" s="2">
        <f t="shared" si="6"/>
        <v>4.2998642064062622</v>
      </c>
      <c r="T44" s="2">
        <f>VLOOKUP(A44,[1]TDSheet!$A:$T,20,0)</f>
        <v>2.9821999999999997</v>
      </c>
      <c r="U44" s="2">
        <f>VLOOKUP(A44,[1]TDSheet!$A:$U,21,0)</f>
        <v>0</v>
      </c>
      <c r="V44" s="2">
        <f>VLOOKUP(A44,[1]TDSheet!$A:$M,13,0)</f>
        <v>4.9733333333333336</v>
      </c>
      <c r="X44" s="2">
        <f t="shared" si="7"/>
        <v>16</v>
      </c>
    </row>
    <row r="45" spans="1:24" ht="11.1" customHeight="1" outlineLevel="1" x14ac:dyDescent="0.2">
      <c r="A45" s="8" t="s">
        <v>51</v>
      </c>
      <c r="B45" s="8" t="s">
        <v>15</v>
      </c>
      <c r="C45" s="9">
        <v>241</v>
      </c>
      <c r="D45" s="9"/>
      <c r="E45" s="31">
        <f>164+E83</f>
        <v>178</v>
      </c>
      <c r="F45" s="31">
        <f>69+F83</f>
        <v>55</v>
      </c>
      <c r="G45" s="23">
        <f>VLOOKUP(A45,[1]TDSheet!$A:$G,7,0)</f>
        <v>0.35</v>
      </c>
      <c r="H45" s="2">
        <f>VLOOKUP(A45,[1]TDSheet!$A:$H,8,0)</f>
        <v>40</v>
      </c>
      <c r="I45" s="2">
        <f>VLOOKUP(A45,[2]TDSheet!$A:$Q,4,0)</f>
        <v>266</v>
      </c>
      <c r="J45" s="2">
        <f t="shared" si="3"/>
        <v>-88</v>
      </c>
      <c r="M45" s="2">
        <f t="shared" si="4"/>
        <v>35.6</v>
      </c>
      <c r="N45" s="34">
        <f>9*M45-F45</f>
        <v>265.40000000000003</v>
      </c>
      <c r="O45" s="40">
        <v>72</v>
      </c>
      <c r="P45" s="36">
        <v>72</v>
      </c>
      <c r="R45" s="2">
        <f t="shared" si="5"/>
        <v>3.5674157303370784</v>
      </c>
      <c r="S45" s="2">
        <f t="shared" si="6"/>
        <v>1.544943820224719</v>
      </c>
      <c r="T45" s="2">
        <f>VLOOKUP(A45,[1]TDSheet!$A:$T,20,0)</f>
        <v>6.4</v>
      </c>
      <c r="U45" s="2">
        <f>VLOOKUP(A45,[1]TDSheet!$A:$U,21,0)</f>
        <v>18</v>
      </c>
      <c r="V45" s="2">
        <f>VLOOKUP(A45,[1]TDSheet!$A:$M,13,0)</f>
        <v>2.6666666666666665</v>
      </c>
      <c r="X45" s="2">
        <f t="shared" si="7"/>
        <v>25.2</v>
      </c>
    </row>
    <row r="46" spans="1:24" ht="11.1" customHeight="1" outlineLevel="1" x14ac:dyDescent="0.2">
      <c r="A46" s="8" t="s">
        <v>52</v>
      </c>
      <c r="B46" s="8" t="s">
        <v>15</v>
      </c>
      <c r="C46" s="9">
        <v>126</v>
      </c>
      <c r="D46" s="9">
        <v>54</v>
      </c>
      <c r="E46" s="31">
        <f>93+E84</f>
        <v>110</v>
      </c>
      <c r="F46" s="31">
        <f>67+F84</f>
        <v>46</v>
      </c>
      <c r="G46" s="23">
        <f>VLOOKUP(A46,[1]TDSheet!$A:$G,7,0)</f>
        <v>0.4</v>
      </c>
      <c r="H46" s="2">
        <f>VLOOKUP(A46,[1]TDSheet!$A:$H,8,0)</f>
        <v>45</v>
      </c>
      <c r="I46" s="2">
        <f>VLOOKUP(A46,[2]TDSheet!$A:$Q,4,0)</f>
        <v>243</v>
      </c>
      <c r="J46" s="2">
        <f t="shared" si="3"/>
        <v>-133</v>
      </c>
      <c r="M46" s="2">
        <f t="shared" si="4"/>
        <v>22</v>
      </c>
      <c r="N46" s="34">
        <f>9*M46-F46</f>
        <v>152</v>
      </c>
      <c r="O46" s="40">
        <f t="shared" si="8"/>
        <v>152</v>
      </c>
      <c r="P46" s="36"/>
      <c r="R46" s="2">
        <f t="shared" si="5"/>
        <v>9</v>
      </c>
      <c r="S46" s="2">
        <f t="shared" si="6"/>
        <v>2.0909090909090908</v>
      </c>
      <c r="T46" s="2">
        <f>VLOOKUP(A46,[1]TDSheet!$A:$T,20,0)</f>
        <v>11</v>
      </c>
      <c r="U46" s="2">
        <f>VLOOKUP(A46,[1]TDSheet!$A:$U,21,0)</f>
        <v>35</v>
      </c>
      <c r="V46" s="2">
        <f>VLOOKUP(A46,[1]TDSheet!$A:$M,13,0)</f>
        <v>7.333333333333333</v>
      </c>
      <c r="X46" s="2">
        <f t="shared" si="7"/>
        <v>60.800000000000004</v>
      </c>
    </row>
    <row r="47" spans="1:24" ht="11.1" customHeight="1" outlineLevel="1" x14ac:dyDescent="0.2">
      <c r="A47" s="8" t="s">
        <v>53</v>
      </c>
      <c r="B47" s="8" t="s">
        <v>15</v>
      </c>
      <c r="C47" s="9">
        <v>97</v>
      </c>
      <c r="D47" s="9">
        <v>300</v>
      </c>
      <c r="E47" s="9">
        <v>187</v>
      </c>
      <c r="F47" s="9">
        <v>188</v>
      </c>
      <c r="G47" s="23">
        <f>VLOOKUP(A47,[1]TDSheet!$A:$G,7,0)</f>
        <v>0.45</v>
      </c>
      <c r="H47" s="2">
        <f>VLOOKUP(A47,[1]TDSheet!$A:$H,8,0)</f>
        <v>50</v>
      </c>
      <c r="I47" s="2">
        <f>VLOOKUP(A47,[2]TDSheet!$A:$Q,4,0)</f>
        <v>218</v>
      </c>
      <c r="J47" s="2">
        <f t="shared" si="3"/>
        <v>-31</v>
      </c>
      <c r="M47" s="2">
        <f t="shared" si="4"/>
        <v>37.4</v>
      </c>
      <c r="N47" s="34">
        <f t="shared" ref="N47" si="11">12*M47-F47</f>
        <v>260.79999999999995</v>
      </c>
      <c r="O47" s="40">
        <f t="shared" si="8"/>
        <v>260.79999999999995</v>
      </c>
      <c r="P47" s="36"/>
      <c r="R47" s="2">
        <f t="shared" si="5"/>
        <v>12</v>
      </c>
      <c r="S47" s="2">
        <f t="shared" si="6"/>
        <v>5.0267379679144391</v>
      </c>
      <c r="T47" s="2">
        <f>VLOOKUP(A47,[1]TDSheet!$A:$T,20,0)</f>
        <v>28.8</v>
      </c>
      <c r="U47" s="2">
        <f>VLOOKUP(A47,[1]TDSheet!$A:$U,21,0)</f>
        <v>77.666666666666671</v>
      </c>
      <c r="V47" s="2">
        <f>VLOOKUP(A47,[1]TDSheet!$A:$M,13,0)</f>
        <v>17</v>
      </c>
      <c r="X47" s="2">
        <f t="shared" si="7"/>
        <v>117.35999999999999</v>
      </c>
    </row>
    <row r="48" spans="1:24" ht="11.1" customHeight="1" outlineLevel="1" x14ac:dyDescent="0.2">
      <c r="A48" s="8" t="s">
        <v>54</v>
      </c>
      <c r="B48" s="8" t="s">
        <v>15</v>
      </c>
      <c r="C48" s="9">
        <v>-5</v>
      </c>
      <c r="D48" s="9"/>
      <c r="E48" s="9"/>
      <c r="F48" s="9">
        <v>-5</v>
      </c>
      <c r="G48" s="23">
        <f>VLOOKUP(A48,[1]TDSheet!$A:$G,7,0)</f>
        <v>0</v>
      </c>
      <c r="H48" s="2" t="e">
        <f>VLOOKUP(A48,[1]TDSheet!$A:$H,8,0)</f>
        <v>#N/A</v>
      </c>
      <c r="J48" s="2">
        <f t="shared" si="3"/>
        <v>0</v>
      </c>
      <c r="M48" s="2">
        <f t="shared" si="4"/>
        <v>0</v>
      </c>
      <c r="N48" s="34"/>
      <c r="O48" s="40">
        <f t="shared" si="8"/>
        <v>0</v>
      </c>
      <c r="P48" s="36"/>
      <c r="R48" s="2" t="e">
        <f t="shared" si="5"/>
        <v>#DIV/0!</v>
      </c>
      <c r="S48" s="2" t="e">
        <f t="shared" si="6"/>
        <v>#DIV/0!</v>
      </c>
      <c r="T48" s="2">
        <f>VLOOKUP(A48,[1]TDSheet!$A:$T,20,0)</f>
        <v>0</v>
      </c>
      <c r="U48" s="2">
        <f>VLOOKUP(A48,[1]TDSheet!$A:$U,21,0)</f>
        <v>1.6666666666666667</v>
      </c>
      <c r="V48" s="2">
        <f>VLOOKUP(A48,[1]TDSheet!$A:$M,13,0)</f>
        <v>0</v>
      </c>
      <c r="X48" s="2">
        <f t="shared" si="7"/>
        <v>0</v>
      </c>
    </row>
    <row r="49" spans="1:24" ht="11.1" customHeight="1" outlineLevel="1" x14ac:dyDescent="0.2">
      <c r="A49" s="8" t="s">
        <v>55</v>
      </c>
      <c r="B49" s="8" t="s">
        <v>15</v>
      </c>
      <c r="C49" s="9">
        <v>3</v>
      </c>
      <c r="D49" s="9">
        <v>215</v>
      </c>
      <c r="E49" s="9">
        <v>34</v>
      </c>
      <c r="F49" s="9">
        <v>145</v>
      </c>
      <c r="G49" s="23">
        <f>VLOOKUP(A49,[1]TDSheet!$A:$G,7,0)</f>
        <v>0.4</v>
      </c>
      <c r="H49" s="2">
        <f>VLOOKUP(A49,[1]TDSheet!$A:$H,8,0)</f>
        <v>45</v>
      </c>
      <c r="I49" s="2">
        <f>VLOOKUP(A49,[2]TDSheet!$A:$Q,4,0)</f>
        <v>94</v>
      </c>
      <c r="J49" s="2">
        <f t="shared" si="3"/>
        <v>-60</v>
      </c>
      <c r="M49" s="2">
        <f t="shared" si="4"/>
        <v>6.8</v>
      </c>
      <c r="N49" s="34"/>
      <c r="O49" s="40">
        <f t="shared" si="8"/>
        <v>0</v>
      </c>
      <c r="P49" s="36"/>
      <c r="R49" s="2">
        <f t="shared" si="5"/>
        <v>21.323529411764707</v>
      </c>
      <c r="S49" s="2">
        <f t="shared" si="6"/>
        <v>21.323529411764707</v>
      </c>
      <c r="T49" s="2">
        <f>VLOOKUP(A49,[1]TDSheet!$A:$T,20,0)</f>
        <v>17.2</v>
      </c>
      <c r="U49" s="2">
        <f>VLOOKUP(A49,[1]TDSheet!$A:$U,21,0)</f>
        <v>48</v>
      </c>
      <c r="V49" s="2">
        <f>VLOOKUP(A49,[1]TDSheet!$A:$M,13,0)</f>
        <v>13.333333333333334</v>
      </c>
      <c r="X49" s="2">
        <f t="shared" si="7"/>
        <v>0</v>
      </c>
    </row>
    <row r="50" spans="1:24" ht="11.1" customHeight="1" outlineLevel="1" x14ac:dyDescent="0.2">
      <c r="A50" s="8" t="s">
        <v>56</v>
      </c>
      <c r="B50" s="8" t="s">
        <v>15</v>
      </c>
      <c r="C50" s="9">
        <v>112</v>
      </c>
      <c r="D50" s="9">
        <v>340</v>
      </c>
      <c r="E50" s="9">
        <v>151</v>
      </c>
      <c r="F50" s="9">
        <v>278</v>
      </c>
      <c r="G50" s="23">
        <f>VLOOKUP(A50,[1]TDSheet!$A:$G,7,0)</f>
        <v>0.4</v>
      </c>
      <c r="H50" s="2">
        <f>VLOOKUP(A50,[1]TDSheet!$A:$H,8,0)</f>
        <v>50</v>
      </c>
      <c r="I50" s="2">
        <f>VLOOKUP(A50,[2]TDSheet!$A:$Q,4,0)</f>
        <v>168</v>
      </c>
      <c r="J50" s="2">
        <f t="shared" si="3"/>
        <v>-17</v>
      </c>
      <c r="M50" s="2">
        <f t="shared" si="4"/>
        <v>30.2</v>
      </c>
      <c r="N50" s="34">
        <f t="shared" ref="N50:N69" si="12">12*M50-F50</f>
        <v>84.399999999999977</v>
      </c>
      <c r="O50" s="40">
        <v>90</v>
      </c>
      <c r="P50" s="36">
        <v>90</v>
      </c>
      <c r="R50" s="2">
        <f t="shared" si="5"/>
        <v>12.185430463576159</v>
      </c>
      <c r="S50" s="2">
        <f t="shared" si="6"/>
        <v>9.2052980132450326</v>
      </c>
      <c r="T50" s="2">
        <f>VLOOKUP(A50,[1]TDSheet!$A:$T,20,0)</f>
        <v>28.8</v>
      </c>
      <c r="U50" s="2">
        <f>VLOOKUP(A50,[1]TDSheet!$A:$U,21,0)</f>
        <v>67.666666666666671</v>
      </c>
      <c r="V50" s="2">
        <f>VLOOKUP(A50,[1]TDSheet!$A:$M,13,0)</f>
        <v>10.333333333333334</v>
      </c>
      <c r="X50" s="2">
        <f t="shared" si="7"/>
        <v>36</v>
      </c>
    </row>
    <row r="51" spans="1:24" ht="11.1" customHeight="1" outlineLevel="1" x14ac:dyDescent="0.2">
      <c r="A51" s="8" t="s">
        <v>57</v>
      </c>
      <c r="B51" s="8" t="s">
        <v>15</v>
      </c>
      <c r="C51" s="9">
        <v>101</v>
      </c>
      <c r="D51" s="9"/>
      <c r="E51" s="9">
        <v>87</v>
      </c>
      <c r="F51" s="9">
        <v>14</v>
      </c>
      <c r="G51" s="23">
        <f>VLOOKUP(A51,[1]TDSheet!$A:$G,7,0)</f>
        <v>0.4</v>
      </c>
      <c r="H51" s="2">
        <f>VLOOKUP(A51,[1]TDSheet!$A:$H,8,0)</f>
        <v>40</v>
      </c>
      <c r="I51" s="2">
        <f>VLOOKUP(A51,[2]TDSheet!$A:$Q,4,0)</f>
        <v>87</v>
      </c>
      <c r="J51" s="2">
        <f t="shared" si="3"/>
        <v>0</v>
      </c>
      <c r="M51" s="2">
        <f t="shared" si="4"/>
        <v>17.399999999999999</v>
      </c>
      <c r="N51" s="34">
        <f>8*M51-F51</f>
        <v>125.19999999999999</v>
      </c>
      <c r="O51" s="40">
        <v>30</v>
      </c>
      <c r="P51" s="36">
        <v>30</v>
      </c>
      <c r="R51" s="2">
        <f t="shared" si="5"/>
        <v>2.5287356321839081</v>
      </c>
      <c r="S51" s="2">
        <f t="shared" si="6"/>
        <v>0.8045977011494253</v>
      </c>
      <c r="T51" s="2">
        <f>VLOOKUP(A51,[1]TDSheet!$A:$T,20,0)</f>
        <v>3</v>
      </c>
      <c r="U51" s="2">
        <f>VLOOKUP(A51,[1]TDSheet!$A:$U,21,0)</f>
        <v>2.3333333333333335</v>
      </c>
      <c r="V51" s="2">
        <f>VLOOKUP(A51,[1]TDSheet!$A:$M,13,0)</f>
        <v>0.66666666666666663</v>
      </c>
      <c r="X51" s="2">
        <f t="shared" si="7"/>
        <v>12</v>
      </c>
    </row>
    <row r="52" spans="1:24" ht="11.1" customHeight="1" outlineLevel="1" x14ac:dyDescent="0.2">
      <c r="A52" s="8" t="s">
        <v>58</v>
      </c>
      <c r="B52" s="8" t="s">
        <v>11</v>
      </c>
      <c r="C52" s="9">
        <v>83.137</v>
      </c>
      <c r="D52" s="9"/>
      <c r="E52" s="9">
        <v>82.421000000000006</v>
      </c>
      <c r="F52" s="9">
        <v>-3.7999999999999999E-2</v>
      </c>
      <c r="G52" s="23">
        <f>VLOOKUP(A52,[1]TDSheet!$A:$G,7,0)</f>
        <v>1</v>
      </c>
      <c r="H52" s="2">
        <f>VLOOKUP(A52,[1]TDSheet!$A:$H,8,0)</f>
        <v>45</v>
      </c>
      <c r="I52" s="2">
        <f>VLOOKUP(A52,[2]TDSheet!$A:$Q,4,0)</f>
        <v>128.26499999999999</v>
      </c>
      <c r="J52" s="2">
        <f t="shared" si="3"/>
        <v>-45.84399999999998</v>
      </c>
      <c r="M52" s="2">
        <f t="shared" si="4"/>
        <v>16.484200000000001</v>
      </c>
      <c r="N52" s="34">
        <f>7*M52-F52</f>
        <v>115.42740000000001</v>
      </c>
      <c r="O52" s="40">
        <v>8</v>
      </c>
      <c r="P52" s="36">
        <v>8</v>
      </c>
      <c r="R52" s="2">
        <f t="shared" si="5"/>
        <v>0.48300797126945799</v>
      </c>
      <c r="S52" s="2">
        <f t="shared" si="6"/>
        <v>-2.3052377428082645E-3</v>
      </c>
      <c r="T52" s="2">
        <f>VLOOKUP(A52,[1]TDSheet!$A:$T,20,0)</f>
        <v>1.4683999999999999</v>
      </c>
      <c r="U52" s="2">
        <f>VLOOKUP(A52,[1]TDSheet!$A:$U,21,0)</f>
        <v>0</v>
      </c>
      <c r="V52" s="2">
        <f>VLOOKUP(A52,[1]TDSheet!$A:$M,13,0)</f>
        <v>-5.3333333333333332E-3</v>
      </c>
      <c r="X52" s="2">
        <f t="shared" si="7"/>
        <v>8</v>
      </c>
    </row>
    <row r="53" spans="1:24" ht="11.1" customHeight="1" outlineLevel="1" x14ac:dyDescent="0.2">
      <c r="A53" s="8" t="s">
        <v>59</v>
      </c>
      <c r="B53" s="8" t="s">
        <v>15</v>
      </c>
      <c r="C53" s="9">
        <v>198</v>
      </c>
      <c r="D53" s="9"/>
      <c r="E53" s="9">
        <v>56</v>
      </c>
      <c r="F53" s="9">
        <v>136</v>
      </c>
      <c r="G53" s="23">
        <f>VLOOKUP(A53,[1]TDSheet!$A:$G,7,0)</f>
        <v>0.1</v>
      </c>
      <c r="H53" s="2">
        <f>VLOOKUP(A53,[1]TDSheet!$A:$H,8,0)</f>
        <v>730</v>
      </c>
      <c r="I53" s="2">
        <f>VLOOKUP(A53,[2]TDSheet!$A:$Q,4,0)</f>
        <v>56</v>
      </c>
      <c r="J53" s="2">
        <f t="shared" si="3"/>
        <v>0</v>
      </c>
      <c r="M53" s="2">
        <f t="shared" si="4"/>
        <v>11.2</v>
      </c>
      <c r="N53" s="34"/>
      <c r="O53" s="40">
        <f t="shared" si="8"/>
        <v>0</v>
      </c>
      <c r="P53" s="36"/>
      <c r="R53" s="2">
        <f t="shared" si="5"/>
        <v>12.142857142857144</v>
      </c>
      <c r="S53" s="2">
        <f t="shared" si="6"/>
        <v>12.142857142857144</v>
      </c>
      <c r="T53" s="2">
        <f>VLOOKUP(A53,[1]TDSheet!$A:$T,20,0)</f>
        <v>8.1999999999999993</v>
      </c>
      <c r="U53" s="2">
        <f>VLOOKUP(A53,[1]TDSheet!$A:$U,21,0)</f>
        <v>26</v>
      </c>
      <c r="V53" s="2">
        <f>VLOOKUP(A53,[1]TDSheet!$A:$M,13,0)</f>
        <v>5.666666666666667</v>
      </c>
      <c r="X53" s="2">
        <f t="shared" si="7"/>
        <v>0</v>
      </c>
    </row>
    <row r="54" spans="1:24" ht="11.1" customHeight="1" outlineLevel="1" x14ac:dyDescent="0.2">
      <c r="A54" s="8" t="s">
        <v>60</v>
      </c>
      <c r="B54" s="8" t="s">
        <v>15</v>
      </c>
      <c r="C54" s="9">
        <v>37</v>
      </c>
      <c r="D54" s="9"/>
      <c r="E54" s="9">
        <v>8</v>
      </c>
      <c r="F54" s="9">
        <v>28</v>
      </c>
      <c r="G54" s="23">
        <f>VLOOKUP(A54,[1]TDSheet!$A:$G,7,0)</f>
        <v>0.4</v>
      </c>
      <c r="H54" s="2">
        <f>VLOOKUP(A54,[1]TDSheet!$A:$H,8,0)</f>
        <v>60</v>
      </c>
      <c r="I54" s="2">
        <f>VLOOKUP(A54,[2]TDSheet!$A:$Q,4,0)</f>
        <v>9</v>
      </c>
      <c r="J54" s="2">
        <f t="shared" si="3"/>
        <v>-1</v>
      </c>
      <c r="M54" s="2">
        <f t="shared" si="4"/>
        <v>1.6</v>
      </c>
      <c r="N54" s="34"/>
      <c r="O54" s="40">
        <f t="shared" si="8"/>
        <v>0</v>
      </c>
      <c r="P54" s="36"/>
      <c r="R54" s="2">
        <f t="shared" si="5"/>
        <v>17.5</v>
      </c>
      <c r="S54" s="2">
        <f t="shared" si="6"/>
        <v>17.5</v>
      </c>
      <c r="T54" s="2">
        <f>VLOOKUP(A54,[1]TDSheet!$A:$T,20,0)</f>
        <v>0</v>
      </c>
      <c r="U54" s="2">
        <f>VLOOKUP(A54,[1]TDSheet!$A:$U,21,0)</f>
        <v>10.333333333333334</v>
      </c>
      <c r="V54" s="2">
        <f>VLOOKUP(A54,[1]TDSheet!$A:$M,13,0)</f>
        <v>3.3333333333333335</v>
      </c>
      <c r="X54" s="2">
        <f t="shared" si="7"/>
        <v>0</v>
      </c>
    </row>
    <row r="55" spans="1:24" ht="21.95" customHeight="1" outlineLevel="1" x14ac:dyDescent="0.2">
      <c r="A55" s="8" t="s">
        <v>61</v>
      </c>
      <c r="B55" s="8" t="s">
        <v>15</v>
      </c>
      <c r="C55" s="9">
        <v>106</v>
      </c>
      <c r="D55" s="9"/>
      <c r="E55" s="9">
        <v>29</v>
      </c>
      <c r="F55" s="9">
        <v>62</v>
      </c>
      <c r="G55" s="23">
        <f>VLOOKUP(A55,[1]TDSheet!$A:$G,7,0)</f>
        <v>0.35</v>
      </c>
      <c r="H55" s="2">
        <f>VLOOKUP(A55,[1]TDSheet!$A:$H,8,0)</f>
        <v>40</v>
      </c>
      <c r="I55" s="2">
        <f>VLOOKUP(A55,[2]TDSheet!$A:$Q,4,0)</f>
        <v>124</v>
      </c>
      <c r="J55" s="2">
        <f t="shared" si="3"/>
        <v>-95</v>
      </c>
      <c r="M55" s="2">
        <f t="shared" si="4"/>
        <v>5.8</v>
      </c>
      <c r="N55" s="34">
        <f t="shared" si="12"/>
        <v>7.5999999999999943</v>
      </c>
      <c r="O55" s="40">
        <f t="shared" si="8"/>
        <v>7.5999999999999943</v>
      </c>
      <c r="P55" s="36"/>
      <c r="R55" s="2">
        <f t="shared" si="5"/>
        <v>12</v>
      </c>
      <c r="S55" s="2">
        <f t="shared" si="6"/>
        <v>10.689655172413794</v>
      </c>
      <c r="T55" s="2">
        <f>VLOOKUP(A55,[1]TDSheet!$A:$T,20,0)</f>
        <v>13.2</v>
      </c>
      <c r="U55" s="2">
        <f>VLOOKUP(A55,[1]TDSheet!$A:$U,21,0)</f>
        <v>15.666666666666666</v>
      </c>
      <c r="V55" s="2">
        <f>VLOOKUP(A55,[1]TDSheet!$A:$M,13,0)</f>
        <v>2.6666666666666665</v>
      </c>
      <c r="X55" s="2">
        <f t="shared" si="7"/>
        <v>2.6599999999999979</v>
      </c>
    </row>
    <row r="56" spans="1:24" ht="21.95" customHeight="1" outlineLevel="1" x14ac:dyDescent="0.2">
      <c r="A56" s="8" t="s">
        <v>62</v>
      </c>
      <c r="B56" s="8" t="s">
        <v>15</v>
      </c>
      <c r="C56" s="9">
        <v>-2</v>
      </c>
      <c r="D56" s="9">
        <v>54</v>
      </c>
      <c r="E56" s="9">
        <v>2</v>
      </c>
      <c r="F56" s="9">
        <v>50</v>
      </c>
      <c r="G56" s="23">
        <f>VLOOKUP(A56,[1]TDSheet!$A:$G,7,0)</f>
        <v>0.35</v>
      </c>
      <c r="H56" s="2">
        <f>VLOOKUP(A56,[1]TDSheet!$A:$H,8,0)</f>
        <v>40</v>
      </c>
      <c r="I56" s="2">
        <f>VLOOKUP(A56,[2]TDSheet!$A:$Q,4,0)</f>
        <v>2</v>
      </c>
      <c r="J56" s="2">
        <f t="shared" si="3"/>
        <v>0</v>
      </c>
      <c r="M56" s="2">
        <f t="shared" si="4"/>
        <v>0.4</v>
      </c>
      <c r="N56" s="34"/>
      <c r="O56" s="40">
        <f t="shared" si="8"/>
        <v>0</v>
      </c>
      <c r="P56" s="36">
        <v>12</v>
      </c>
      <c r="R56" s="2">
        <f t="shared" si="5"/>
        <v>125</v>
      </c>
      <c r="S56" s="2">
        <f t="shared" si="6"/>
        <v>125</v>
      </c>
      <c r="T56" s="2">
        <f>VLOOKUP(A56,[1]TDSheet!$A:$T,20,0)</f>
        <v>0</v>
      </c>
      <c r="U56" s="2">
        <f>VLOOKUP(A56,[1]TDSheet!$A:$U,21,0)</f>
        <v>0.66666666666666663</v>
      </c>
      <c r="V56" s="2">
        <f>VLOOKUP(A56,[1]TDSheet!$A:$M,13,0)</f>
        <v>0</v>
      </c>
      <c r="W56" s="30" t="str">
        <f>VLOOKUP(A56,[1]TDSheet!$A:$V,22,0)</f>
        <v>Химич согласовал</v>
      </c>
      <c r="X56" s="2">
        <f t="shared" si="7"/>
        <v>0</v>
      </c>
    </row>
    <row r="57" spans="1:24" ht="11.1" customHeight="1" outlineLevel="1" x14ac:dyDescent="0.2">
      <c r="A57" s="8" t="s">
        <v>63</v>
      </c>
      <c r="B57" s="8" t="s">
        <v>15</v>
      </c>
      <c r="C57" s="9">
        <v>126</v>
      </c>
      <c r="D57" s="9"/>
      <c r="E57" s="9">
        <v>79</v>
      </c>
      <c r="F57" s="9">
        <v>22</v>
      </c>
      <c r="G57" s="23">
        <f>VLOOKUP(A57,[1]TDSheet!$A:$G,7,0)</f>
        <v>0.4</v>
      </c>
      <c r="H57" s="2">
        <f>VLOOKUP(A57,[1]TDSheet!$A:$H,8,0)</f>
        <v>40</v>
      </c>
      <c r="I57" s="2">
        <f>VLOOKUP(A57,[2]TDSheet!$A:$Q,4,0)</f>
        <v>153</v>
      </c>
      <c r="J57" s="2">
        <f t="shared" si="3"/>
        <v>-74</v>
      </c>
      <c r="M57" s="2">
        <f t="shared" si="4"/>
        <v>15.8</v>
      </c>
      <c r="N57" s="34">
        <f>8*M57-F57</f>
        <v>104.4</v>
      </c>
      <c r="O57" s="40">
        <v>135</v>
      </c>
      <c r="P57" s="36">
        <v>150</v>
      </c>
      <c r="Q57" s="33" t="s">
        <v>112</v>
      </c>
      <c r="R57" s="2">
        <f t="shared" si="5"/>
        <v>9.9367088607594933</v>
      </c>
      <c r="S57" s="2">
        <f t="shared" si="6"/>
        <v>1.3924050632911391</v>
      </c>
      <c r="T57" s="2">
        <f>VLOOKUP(A57,[1]TDSheet!$A:$T,20,0)</f>
        <v>-1.4</v>
      </c>
      <c r="U57" s="2">
        <f>VLOOKUP(A57,[1]TDSheet!$A:$U,21,0)</f>
        <v>39.666666666666664</v>
      </c>
      <c r="V57" s="2">
        <f>VLOOKUP(A57,[1]TDSheet!$A:$M,13,0)</f>
        <v>17</v>
      </c>
      <c r="X57" s="2">
        <f t="shared" si="7"/>
        <v>54</v>
      </c>
    </row>
    <row r="58" spans="1:24" ht="11.1" customHeight="1" outlineLevel="1" x14ac:dyDescent="0.2">
      <c r="A58" s="8" t="s">
        <v>64</v>
      </c>
      <c r="B58" s="8" t="s">
        <v>15</v>
      </c>
      <c r="C58" s="9">
        <v>41</v>
      </c>
      <c r="D58" s="9"/>
      <c r="E58" s="9">
        <v>37</v>
      </c>
      <c r="F58" s="9">
        <v>-7</v>
      </c>
      <c r="G58" s="23">
        <f>VLOOKUP(A58,[1]TDSheet!$A:$G,7,0)</f>
        <v>0.4</v>
      </c>
      <c r="H58" s="2">
        <f>VLOOKUP(A58,[1]TDSheet!$A:$H,8,0)</f>
        <v>45</v>
      </c>
      <c r="I58" s="2">
        <f>VLOOKUP(A58,[2]TDSheet!$A:$Q,4,0)</f>
        <v>85</v>
      </c>
      <c r="J58" s="2">
        <f t="shared" si="3"/>
        <v>-48</v>
      </c>
      <c r="M58" s="2">
        <f t="shared" si="4"/>
        <v>7.4</v>
      </c>
      <c r="N58" s="34">
        <f>7*M58-F58</f>
        <v>58.800000000000004</v>
      </c>
      <c r="O58" s="40">
        <v>120</v>
      </c>
      <c r="P58" s="36">
        <v>150</v>
      </c>
      <c r="Q58" s="33" t="s">
        <v>112</v>
      </c>
      <c r="R58" s="2">
        <f t="shared" si="5"/>
        <v>15.27027027027027</v>
      </c>
      <c r="S58" s="2">
        <f t="shared" si="6"/>
        <v>-0.94594594594594594</v>
      </c>
      <c r="T58" s="2">
        <f>VLOOKUP(A58,[1]TDSheet!$A:$T,20,0)</f>
        <v>2.4</v>
      </c>
      <c r="U58" s="2">
        <f>VLOOKUP(A58,[1]TDSheet!$A:$U,21,0)</f>
        <v>49.666666666666664</v>
      </c>
      <c r="V58" s="2">
        <f>VLOOKUP(A58,[1]TDSheet!$A:$M,13,0)</f>
        <v>18</v>
      </c>
      <c r="X58" s="2">
        <f t="shared" si="7"/>
        <v>48</v>
      </c>
    </row>
    <row r="59" spans="1:24" ht="11.1" customHeight="1" outlineLevel="1" x14ac:dyDescent="0.2">
      <c r="A59" s="8" t="s">
        <v>65</v>
      </c>
      <c r="B59" s="8" t="s">
        <v>15</v>
      </c>
      <c r="C59" s="9">
        <v>104</v>
      </c>
      <c r="D59" s="9"/>
      <c r="E59" s="9">
        <v>91</v>
      </c>
      <c r="F59" s="9">
        <v>13</v>
      </c>
      <c r="G59" s="23">
        <f>VLOOKUP(A59,[1]TDSheet!$A:$G,7,0)</f>
        <v>0.4</v>
      </c>
      <c r="H59" s="2">
        <f>VLOOKUP(A59,[1]TDSheet!$A:$H,8,0)</f>
        <v>40</v>
      </c>
      <c r="I59" s="2">
        <f>VLOOKUP(A59,[2]TDSheet!$A:$Q,4,0)</f>
        <v>87</v>
      </c>
      <c r="J59" s="2">
        <f t="shared" si="3"/>
        <v>4</v>
      </c>
      <c r="M59" s="2">
        <f t="shared" si="4"/>
        <v>18.2</v>
      </c>
      <c r="N59" s="34">
        <f>8*M59-F59</f>
        <v>132.6</v>
      </c>
      <c r="O59" s="40">
        <v>0</v>
      </c>
      <c r="P59" s="36">
        <v>0</v>
      </c>
      <c r="R59" s="2">
        <f t="shared" si="5"/>
        <v>0.7142857142857143</v>
      </c>
      <c r="S59" s="2">
        <f t="shared" si="6"/>
        <v>0.7142857142857143</v>
      </c>
      <c r="T59" s="2">
        <f>VLOOKUP(A59,[1]TDSheet!$A:$T,20,0)</f>
        <v>0.8</v>
      </c>
      <c r="U59" s="2">
        <f>VLOOKUP(A59,[1]TDSheet!$A:$U,21,0)</f>
        <v>1.3333333333333333</v>
      </c>
      <c r="V59" s="2">
        <f>VLOOKUP(A59,[1]TDSheet!$A:$M,13,0)</f>
        <v>0.33333333333333331</v>
      </c>
      <c r="X59" s="2">
        <f t="shared" si="7"/>
        <v>0</v>
      </c>
    </row>
    <row r="60" spans="1:24" ht="11.1" customHeight="1" outlineLevel="1" x14ac:dyDescent="0.2">
      <c r="A60" s="8" t="s">
        <v>66</v>
      </c>
      <c r="B60" s="8" t="s">
        <v>11</v>
      </c>
      <c r="C60" s="9">
        <v>-0.36499999999999999</v>
      </c>
      <c r="D60" s="9">
        <v>151.74199999999999</v>
      </c>
      <c r="E60" s="9">
        <v>5.4180000000000001</v>
      </c>
      <c r="F60" s="9">
        <v>144.59200000000001</v>
      </c>
      <c r="G60" s="23">
        <f>VLOOKUP(A60,[1]TDSheet!$A:$G,7,0)</f>
        <v>1</v>
      </c>
      <c r="H60" s="2">
        <f>VLOOKUP(A60,[1]TDSheet!$A:$H,8,0)</f>
        <v>50</v>
      </c>
      <c r="I60" s="2">
        <f>VLOOKUP(A60,[2]TDSheet!$A:$Q,4,0)</f>
        <v>6.6</v>
      </c>
      <c r="J60" s="2">
        <f t="shared" si="3"/>
        <v>-1.1819999999999995</v>
      </c>
      <c r="M60" s="2">
        <f t="shared" si="4"/>
        <v>1.0836000000000001</v>
      </c>
      <c r="N60" s="34"/>
      <c r="O60" s="40">
        <f t="shared" si="8"/>
        <v>0</v>
      </c>
      <c r="P60" s="36"/>
      <c r="R60" s="2">
        <f t="shared" si="5"/>
        <v>133.43669250645993</v>
      </c>
      <c r="S60" s="2">
        <f t="shared" si="6"/>
        <v>133.43669250645993</v>
      </c>
      <c r="T60" s="2">
        <f>VLOOKUP(A60,[1]TDSheet!$A:$T,20,0)</f>
        <v>13.812000000000001</v>
      </c>
      <c r="U60" s="2">
        <f>VLOOKUP(A60,[1]TDSheet!$A:$U,21,0)</f>
        <v>2.7066666666666666</v>
      </c>
      <c r="V60" s="2">
        <f>VLOOKUP(A60,[1]TDSheet!$A:$M,13,0)</f>
        <v>0</v>
      </c>
      <c r="X60" s="2">
        <f t="shared" si="7"/>
        <v>0</v>
      </c>
    </row>
    <row r="61" spans="1:24" ht="11.1" customHeight="1" outlineLevel="1" x14ac:dyDescent="0.2">
      <c r="A61" s="8" t="s">
        <v>67</v>
      </c>
      <c r="B61" s="8" t="s">
        <v>11</v>
      </c>
      <c r="C61" s="9">
        <v>30.379000000000001</v>
      </c>
      <c r="D61" s="9"/>
      <c r="E61" s="9">
        <v>16.797000000000001</v>
      </c>
      <c r="F61" s="9">
        <v>12.182</v>
      </c>
      <c r="G61" s="23">
        <f>VLOOKUP(A61,[1]TDSheet!$A:$G,7,0)</f>
        <v>1</v>
      </c>
      <c r="H61" s="2">
        <f>VLOOKUP(A61,[1]TDSheet!$A:$H,8,0)</f>
        <v>50</v>
      </c>
      <c r="I61" s="2">
        <f>VLOOKUP(A61,[2]TDSheet!$A:$Q,4,0)</f>
        <v>17.05</v>
      </c>
      <c r="J61" s="2">
        <f t="shared" si="3"/>
        <v>-0.25300000000000011</v>
      </c>
      <c r="M61" s="2">
        <f t="shared" si="4"/>
        <v>3.3593999999999999</v>
      </c>
      <c r="N61" s="34">
        <f>11*M61-F61</f>
        <v>24.7714</v>
      </c>
      <c r="O61" s="40">
        <f t="shared" si="8"/>
        <v>24.7714</v>
      </c>
      <c r="P61" s="36"/>
      <c r="R61" s="2">
        <f t="shared" si="5"/>
        <v>11</v>
      </c>
      <c r="S61" s="2">
        <f t="shared" si="6"/>
        <v>3.6262427814490685</v>
      </c>
      <c r="T61" s="2">
        <f>VLOOKUP(A61,[1]TDSheet!$A:$T,20,0)</f>
        <v>2.2187999999999999</v>
      </c>
      <c r="U61" s="2">
        <f>VLOOKUP(A61,[1]TDSheet!$A:$U,21,0)</f>
        <v>5.5120000000000005</v>
      </c>
      <c r="V61" s="2">
        <f>VLOOKUP(A61,[1]TDSheet!$A:$M,13,0)</f>
        <v>2.3333333333333335</v>
      </c>
      <c r="X61" s="2">
        <f t="shared" si="7"/>
        <v>24.7714</v>
      </c>
    </row>
    <row r="62" spans="1:24" ht="11.1" customHeight="1" outlineLevel="1" x14ac:dyDescent="0.2">
      <c r="A62" s="22" t="s">
        <v>109</v>
      </c>
      <c r="B62" s="8" t="s">
        <v>11</v>
      </c>
      <c r="C62" s="9"/>
      <c r="D62" s="9"/>
      <c r="E62" s="9"/>
      <c r="F62" s="9"/>
      <c r="G62" s="23">
        <f>VLOOKUP(A62,[1]TDSheet!$A:$G,7,0)</f>
        <v>1</v>
      </c>
      <c r="H62" s="2">
        <f>VLOOKUP(A62,[1]TDSheet!$A:$H,8,0)</f>
        <v>40</v>
      </c>
      <c r="I62" s="2">
        <f>VLOOKUP(A62,[2]TDSheet!$A:$Q,4,0)</f>
        <v>40.6</v>
      </c>
      <c r="J62" s="2">
        <f t="shared" si="3"/>
        <v>-40.6</v>
      </c>
      <c r="M62" s="2">
        <f t="shared" si="4"/>
        <v>0</v>
      </c>
      <c r="N62" s="35">
        <v>30</v>
      </c>
      <c r="O62" s="40">
        <v>0</v>
      </c>
      <c r="P62" s="36">
        <v>0</v>
      </c>
      <c r="R62" s="2" t="e">
        <f t="shared" si="5"/>
        <v>#DIV/0!</v>
      </c>
      <c r="S62" s="2" t="e">
        <f t="shared" si="6"/>
        <v>#DIV/0!</v>
      </c>
      <c r="T62" s="2">
        <f>VLOOKUP(A62,[1]TDSheet!$A:$T,20,0)</f>
        <v>0</v>
      </c>
      <c r="U62" s="2">
        <f>VLOOKUP(A62,[1]TDSheet!$A:$U,21,0)</f>
        <v>0</v>
      </c>
      <c r="V62" s="2">
        <f>VLOOKUP(A62,[1]TDSheet!$A:$M,13,0)</f>
        <v>0</v>
      </c>
      <c r="X62" s="2">
        <f t="shared" si="7"/>
        <v>0</v>
      </c>
    </row>
    <row r="63" spans="1:24" ht="11.1" customHeight="1" outlineLevel="1" x14ac:dyDescent="0.2">
      <c r="A63" s="8" t="s">
        <v>68</v>
      </c>
      <c r="B63" s="8" t="s">
        <v>11</v>
      </c>
      <c r="C63" s="9">
        <v>15.49</v>
      </c>
      <c r="D63" s="9"/>
      <c r="E63" s="9">
        <v>6.47</v>
      </c>
      <c r="F63" s="9">
        <v>9.02</v>
      </c>
      <c r="G63" s="23">
        <f>VLOOKUP(A63,[1]TDSheet!$A:$G,7,0)</f>
        <v>1</v>
      </c>
      <c r="H63" s="2">
        <f>VLOOKUP(A63,[1]TDSheet!$A:$H,8,0)</f>
        <v>40</v>
      </c>
      <c r="I63" s="2">
        <f>VLOOKUP(A63,[2]TDSheet!$A:$Q,4,0)</f>
        <v>6.5</v>
      </c>
      <c r="J63" s="2">
        <f t="shared" si="3"/>
        <v>-3.0000000000000249E-2</v>
      </c>
      <c r="M63" s="2">
        <f t="shared" si="4"/>
        <v>1.294</v>
      </c>
      <c r="N63" s="34">
        <f t="shared" si="12"/>
        <v>6.5080000000000009</v>
      </c>
      <c r="O63" s="40">
        <v>12</v>
      </c>
      <c r="P63" s="36">
        <v>15</v>
      </c>
      <c r="R63" s="2">
        <f t="shared" si="5"/>
        <v>16.244204018547141</v>
      </c>
      <c r="S63" s="2">
        <f t="shared" si="6"/>
        <v>6.9706336939721787</v>
      </c>
      <c r="T63" s="2">
        <f>VLOOKUP(A63,[1]TDSheet!$A:$T,20,0)</f>
        <v>0</v>
      </c>
      <c r="U63" s="2">
        <f>VLOOKUP(A63,[1]TDSheet!$A:$U,21,0)</f>
        <v>0.42766666666666664</v>
      </c>
      <c r="V63" s="2">
        <f>VLOOKUP(A63,[1]TDSheet!$A:$M,13,0)</f>
        <v>0.84900000000000009</v>
      </c>
      <c r="X63" s="2">
        <f t="shared" si="7"/>
        <v>12</v>
      </c>
    </row>
    <row r="64" spans="1:24" ht="11.1" customHeight="1" outlineLevel="1" x14ac:dyDescent="0.2">
      <c r="A64" s="8" t="s">
        <v>69</v>
      </c>
      <c r="B64" s="8" t="s">
        <v>15</v>
      </c>
      <c r="C64" s="9">
        <v>230</v>
      </c>
      <c r="D64" s="9">
        <v>303</v>
      </c>
      <c r="E64" s="9">
        <v>399</v>
      </c>
      <c r="F64" s="9">
        <v>100</v>
      </c>
      <c r="G64" s="23">
        <f>VLOOKUP(A64,[1]TDSheet!$A:$G,7,0)</f>
        <v>0.45</v>
      </c>
      <c r="H64" s="2">
        <f>VLOOKUP(A64,[1]TDSheet!$A:$H,8,0)</f>
        <v>50</v>
      </c>
      <c r="I64" s="2">
        <f>VLOOKUP(A64,[2]TDSheet!$A:$Q,4,0)</f>
        <v>416</v>
      </c>
      <c r="J64" s="2">
        <f t="shared" si="3"/>
        <v>-17</v>
      </c>
      <c r="M64" s="2">
        <f t="shared" si="4"/>
        <v>79.8</v>
      </c>
      <c r="N64" s="34">
        <f>8*M64-F64</f>
        <v>538.4</v>
      </c>
      <c r="O64" s="40">
        <v>600</v>
      </c>
      <c r="P64" s="36">
        <v>600</v>
      </c>
      <c r="Q64" s="33" t="s">
        <v>112</v>
      </c>
      <c r="R64" s="2">
        <f t="shared" si="5"/>
        <v>8.7719298245614041</v>
      </c>
      <c r="S64" s="2">
        <f t="shared" si="6"/>
        <v>1.2531328320802007</v>
      </c>
      <c r="T64" s="2">
        <f>VLOOKUP(A64,[1]TDSheet!$A:$T,20,0)</f>
        <v>11.4</v>
      </c>
      <c r="U64" s="2">
        <f>VLOOKUP(A64,[1]TDSheet!$A:$U,21,0)</f>
        <v>155.33333333333334</v>
      </c>
      <c r="V64" s="2">
        <f>VLOOKUP(A64,[1]TDSheet!$A:$M,13,0)</f>
        <v>40</v>
      </c>
      <c r="X64" s="2">
        <f t="shared" si="7"/>
        <v>270</v>
      </c>
    </row>
    <row r="65" spans="1:24" ht="11.1" customHeight="1" outlineLevel="1" x14ac:dyDescent="0.2">
      <c r="A65" s="8" t="s">
        <v>70</v>
      </c>
      <c r="B65" s="8" t="s">
        <v>15</v>
      </c>
      <c r="C65" s="9">
        <v>114</v>
      </c>
      <c r="D65" s="9">
        <v>202</v>
      </c>
      <c r="E65" s="9">
        <v>271</v>
      </c>
      <c r="F65" s="9">
        <v>15</v>
      </c>
      <c r="G65" s="23">
        <f>VLOOKUP(A65,[1]TDSheet!$A:$G,7,0)</f>
        <v>0.45</v>
      </c>
      <c r="H65" s="2">
        <f>VLOOKUP(A65,[1]TDSheet!$A:$H,8,0)</f>
        <v>50</v>
      </c>
      <c r="I65" s="2">
        <f>VLOOKUP(A65,[2]TDSheet!$A:$Q,4,0)</f>
        <v>308</v>
      </c>
      <c r="J65" s="2">
        <f t="shared" si="3"/>
        <v>-37</v>
      </c>
      <c r="M65" s="2">
        <f t="shared" si="4"/>
        <v>54.2</v>
      </c>
      <c r="N65" s="34">
        <f>7*M65-F65</f>
        <v>364.40000000000003</v>
      </c>
      <c r="O65" s="40">
        <v>450</v>
      </c>
      <c r="P65" s="36">
        <v>500</v>
      </c>
      <c r="Q65" s="33" t="s">
        <v>112</v>
      </c>
      <c r="R65" s="2">
        <f t="shared" si="5"/>
        <v>8.5793357933579326</v>
      </c>
      <c r="S65" s="2">
        <f t="shared" si="6"/>
        <v>0.27675276752767525</v>
      </c>
      <c r="T65" s="2">
        <f>VLOOKUP(A65,[1]TDSheet!$A:$T,20,0)</f>
        <v>2.2000000000000002</v>
      </c>
      <c r="U65" s="2">
        <f>VLOOKUP(A65,[1]TDSheet!$A:$U,21,0)</f>
        <v>116</v>
      </c>
      <c r="V65" s="2">
        <f>VLOOKUP(A65,[1]TDSheet!$A:$M,13,0)</f>
        <v>37.333333333333336</v>
      </c>
      <c r="X65" s="2">
        <f t="shared" si="7"/>
        <v>202.5</v>
      </c>
    </row>
    <row r="66" spans="1:24" ht="11.1" customHeight="1" outlineLevel="1" x14ac:dyDescent="0.2">
      <c r="A66" s="8" t="s">
        <v>71</v>
      </c>
      <c r="B66" s="8" t="s">
        <v>15</v>
      </c>
      <c r="C66" s="9">
        <v>-41</v>
      </c>
      <c r="D66" s="9">
        <v>433</v>
      </c>
      <c r="E66" s="9">
        <v>88</v>
      </c>
      <c r="F66" s="9">
        <v>262</v>
      </c>
      <c r="G66" s="23">
        <f>VLOOKUP(A66,[1]TDSheet!$A:$G,7,0)</f>
        <v>0.45</v>
      </c>
      <c r="H66" s="2">
        <f>VLOOKUP(A66,[1]TDSheet!$A:$H,8,0)</f>
        <v>50</v>
      </c>
      <c r="I66" s="2">
        <f>VLOOKUP(A66,[2]TDSheet!$A:$Q,4,0)</f>
        <v>150</v>
      </c>
      <c r="J66" s="2">
        <f t="shared" si="3"/>
        <v>-62</v>
      </c>
      <c r="M66" s="2">
        <f t="shared" si="4"/>
        <v>17.600000000000001</v>
      </c>
      <c r="N66" s="34"/>
      <c r="O66" s="40">
        <v>60</v>
      </c>
      <c r="P66" s="36">
        <v>90</v>
      </c>
      <c r="Q66" s="33" t="s">
        <v>112</v>
      </c>
      <c r="R66" s="2">
        <f t="shared" si="5"/>
        <v>18.295454545454543</v>
      </c>
      <c r="S66" s="2">
        <f t="shared" si="6"/>
        <v>14.886363636363635</v>
      </c>
      <c r="T66" s="2">
        <f>VLOOKUP(A66,[1]TDSheet!$A:$T,20,0)</f>
        <v>37.6</v>
      </c>
      <c r="U66" s="2">
        <f>VLOOKUP(A66,[1]TDSheet!$A:$U,21,0)</f>
        <v>64.666666666666671</v>
      </c>
      <c r="V66" s="2">
        <f>VLOOKUP(A66,[1]TDSheet!$A:$M,13,0)</f>
        <v>3</v>
      </c>
      <c r="X66" s="2">
        <f t="shared" si="7"/>
        <v>27</v>
      </c>
    </row>
    <row r="67" spans="1:24" ht="11.1" customHeight="1" outlineLevel="1" x14ac:dyDescent="0.2">
      <c r="A67" s="8" t="s">
        <v>72</v>
      </c>
      <c r="B67" s="8" t="s">
        <v>15</v>
      </c>
      <c r="C67" s="9">
        <v>64</v>
      </c>
      <c r="D67" s="9"/>
      <c r="E67" s="9">
        <v>59</v>
      </c>
      <c r="F67" s="9">
        <v>5</v>
      </c>
      <c r="G67" s="23">
        <f>VLOOKUP(A67,[1]TDSheet!$A:$G,7,0)</f>
        <v>0.4</v>
      </c>
      <c r="H67" s="2">
        <f>VLOOKUP(A67,[1]TDSheet!$A:$H,8,0)</f>
        <v>40</v>
      </c>
      <c r="I67" s="2">
        <f>VLOOKUP(A67,[2]TDSheet!$A:$Q,4,0)</f>
        <v>67</v>
      </c>
      <c r="J67" s="2">
        <f t="shared" si="3"/>
        <v>-8</v>
      </c>
      <c r="M67" s="2">
        <f t="shared" si="4"/>
        <v>11.8</v>
      </c>
      <c r="N67" s="34">
        <f>7*M67-F67</f>
        <v>77.600000000000009</v>
      </c>
      <c r="O67" s="40">
        <v>12</v>
      </c>
      <c r="P67" s="36">
        <v>12</v>
      </c>
      <c r="R67" s="2">
        <f t="shared" si="5"/>
        <v>1.4406779661016949</v>
      </c>
      <c r="S67" s="2">
        <f t="shared" si="6"/>
        <v>0.42372881355932202</v>
      </c>
      <c r="T67" s="2">
        <f>VLOOKUP(A67,[1]TDSheet!$A:$T,20,0)</f>
        <v>0.4</v>
      </c>
      <c r="U67" s="2">
        <f>VLOOKUP(A67,[1]TDSheet!$A:$U,21,0)</f>
        <v>3</v>
      </c>
      <c r="V67" s="2">
        <f>VLOOKUP(A67,[1]TDSheet!$A:$M,13,0)</f>
        <v>-0.33333333333333331</v>
      </c>
      <c r="X67" s="2">
        <f t="shared" si="7"/>
        <v>4.8000000000000007</v>
      </c>
    </row>
    <row r="68" spans="1:24" ht="11.1" customHeight="1" outlineLevel="1" x14ac:dyDescent="0.2">
      <c r="A68" s="8" t="s">
        <v>73</v>
      </c>
      <c r="B68" s="8" t="s">
        <v>15</v>
      </c>
      <c r="C68" s="9">
        <v>77</v>
      </c>
      <c r="D68" s="9"/>
      <c r="E68" s="9">
        <v>7</v>
      </c>
      <c r="F68" s="9">
        <v>68</v>
      </c>
      <c r="G68" s="23">
        <f>VLOOKUP(A68,[1]TDSheet!$A:$G,7,0)</f>
        <v>0.4</v>
      </c>
      <c r="H68" s="2">
        <f>VLOOKUP(A68,[1]TDSheet!$A:$H,8,0)</f>
        <v>40</v>
      </c>
      <c r="I68" s="2">
        <f>VLOOKUP(A68,[2]TDSheet!$A:$Q,4,0)</f>
        <v>9</v>
      </c>
      <c r="J68" s="2">
        <f t="shared" si="3"/>
        <v>-2</v>
      </c>
      <c r="M68" s="2">
        <f t="shared" si="4"/>
        <v>1.4</v>
      </c>
      <c r="N68" s="34"/>
      <c r="O68" s="40">
        <f t="shared" si="8"/>
        <v>0</v>
      </c>
      <c r="P68" s="36"/>
      <c r="R68" s="2">
        <f t="shared" si="5"/>
        <v>48.571428571428577</v>
      </c>
      <c r="S68" s="2">
        <f t="shared" si="6"/>
        <v>48.571428571428577</v>
      </c>
      <c r="T68" s="2">
        <f>VLOOKUP(A68,[1]TDSheet!$A:$T,20,0)</f>
        <v>0</v>
      </c>
      <c r="U68" s="2">
        <f>VLOOKUP(A68,[1]TDSheet!$A:$U,21,0)</f>
        <v>1.3333333333333333</v>
      </c>
      <c r="V68" s="2">
        <f>VLOOKUP(A68,[1]TDSheet!$A:$M,13,0)</f>
        <v>0</v>
      </c>
      <c r="W68" s="24" t="str">
        <f>VLOOKUP(A68,[1]TDSheet!$A:$V,22,0)</f>
        <v>необходимо увеличить продажи</v>
      </c>
      <c r="X68" s="2">
        <f t="shared" si="7"/>
        <v>0</v>
      </c>
    </row>
    <row r="69" spans="1:24" ht="11.1" customHeight="1" outlineLevel="1" x14ac:dyDescent="0.2">
      <c r="A69" s="8" t="s">
        <v>74</v>
      </c>
      <c r="B69" s="8" t="s">
        <v>11</v>
      </c>
      <c r="C69" s="9">
        <v>53.298000000000002</v>
      </c>
      <c r="D69" s="9">
        <v>66.39</v>
      </c>
      <c r="E69" s="31">
        <f>56.138+E81</f>
        <v>63.04</v>
      </c>
      <c r="F69" s="31">
        <f>63.55+F81</f>
        <v>56.647999999999996</v>
      </c>
      <c r="G69" s="23">
        <f>VLOOKUP(A69,[1]TDSheet!$A:$G,7,0)</f>
        <v>1</v>
      </c>
      <c r="H69" s="2">
        <f>VLOOKUP(A69,[1]TDSheet!$A:$H,8,0)</f>
        <v>55</v>
      </c>
      <c r="I69" s="2">
        <f>VLOOKUP(A69,[2]TDSheet!$A:$Q,4,0)</f>
        <v>103.4</v>
      </c>
      <c r="J69" s="2">
        <f t="shared" si="3"/>
        <v>-40.360000000000007</v>
      </c>
      <c r="M69" s="2">
        <f t="shared" si="4"/>
        <v>12.608000000000001</v>
      </c>
      <c r="N69" s="34">
        <f t="shared" si="12"/>
        <v>94.647999999999996</v>
      </c>
      <c r="O69" s="40">
        <f t="shared" si="8"/>
        <v>94.647999999999996</v>
      </c>
      <c r="P69" s="36"/>
      <c r="R69" s="2">
        <f t="shared" si="5"/>
        <v>11.999999999999998</v>
      </c>
      <c r="S69" s="2">
        <f t="shared" si="6"/>
        <v>4.4930203045685273</v>
      </c>
      <c r="T69" s="2">
        <f>VLOOKUP(A69,[1]TDSheet!$A:$T,20,0)</f>
        <v>12.853</v>
      </c>
      <c r="U69" s="2">
        <f>VLOOKUP(A69,[1]TDSheet!$A:$U,21,0)</f>
        <v>21.163</v>
      </c>
      <c r="V69" s="2">
        <f>VLOOKUP(A69,[1]TDSheet!$A:$M,13,0)</f>
        <v>3.6383333333333332</v>
      </c>
      <c r="X69" s="2">
        <f t="shared" si="7"/>
        <v>94.647999999999996</v>
      </c>
    </row>
    <row r="70" spans="1:24" ht="11.1" customHeight="1" outlineLevel="1" x14ac:dyDescent="0.2">
      <c r="A70" s="8" t="s">
        <v>75</v>
      </c>
      <c r="B70" s="8" t="s">
        <v>15</v>
      </c>
      <c r="C70" s="9">
        <v>239</v>
      </c>
      <c r="D70" s="9"/>
      <c r="E70" s="9">
        <v>52</v>
      </c>
      <c r="F70" s="9">
        <v>181</v>
      </c>
      <c r="G70" s="23">
        <f>VLOOKUP(A70,[1]TDSheet!$A:$G,7,0)</f>
        <v>0.1</v>
      </c>
      <c r="H70" s="2">
        <f>VLOOKUP(A70,[1]TDSheet!$A:$H,8,0)</f>
        <v>730</v>
      </c>
      <c r="I70" s="2">
        <f>VLOOKUP(A70,[2]TDSheet!$A:$Q,4,0)</f>
        <v>52</v>
      </c>
      <c r="J70" s="2">
        <f t="shared" si="3"/>
        <v>0</v>
      </c>
      <c r="M70" s="2">
        <f t="shared" si="4"/>
        <v>10.4</v>
      </c>
      <c r="N70" s="34"/>
      <c r="O70" s="40">
        <f t="shared" si="8"/>
        <v>0</v>
      </c>
      <c r="P70" s="36"/>
      <c r="R70" s="2">
        <f t="shared" si="5"/>
        <v>17.403846153846153</v>
      </c>
      <c r="S70" s="2">
        <f t="shared" si="6"/>
        <v>17.403846153846153</v>
      </c>
      <c r="T70" s="2">
        <f>VLOOKUP(A70,[1]TDSheet!$A:$T,20,0)</f>
        <v>6.4</v>
      </c>
      <c r="U70" s="2">
        <f>VLOOKUP(A70,[1]TDSheet!$A:$U,21,0)</f>
        <v>21</v>
      </c>
      <c r="V70" s="2">
        <f>VLOOKUP(A70,[1]TDSheet!$A:$M,13,0)</f>
        <v>6.333333333333333</v>
      </c>
      <c r="W70" s="24" t="str">
        <f>VLOOKUP(A70,[1]TDSheet!$A:$V,22,0)</f>
        <v>необходимо увеличить продажи</v>
      </c>
      <c r="X70" s="2">
        <f t="shared" si="7"/>
        <v>0</v>
      </c>
    </row>
    <row r="71" spans="1:24" ht="11.1" customHeight="1" outlineLevel="1" x14ac:dyDescent="0.2">
      <c r="A71" s="8" t="s">
        <v>76</v>
      </c>
      <c r="B71" s="8" t="s">
        <v>15</v>
      </c>
      <c r="C71" s="10"/>
      <c r="D71" s="9">
        <v>58</v>
      </c>
      <c r="E71" s="9">
        <v>3</v>
      </c>
      <c r="F71" s="9">
        <v>49</v>
      </c>
      <c r="G71" s="23">
        <v>0</v>
      </c>
      <c r="H71" s="2" t="e">
        <f>VLOOKUP(A71,[1]TDSheet!$A:$H,8,0)</f>
        <v>#N/A</v>
      </c>
      <c r="I71" s="2">
        <f>VLOOKUP(A71,[2]TDSheet!$A:$Q,4,0)</f>
        <v>3</v>
      </c>
      <c r="J71" s="2">
        <f t="shared" ref="J71:J84" si="13">E71-I71</f>
        <v>0</v>
      </c>
      <c r="M71" s="2">
        <f t="shared" ref="M71:M84" si="14">E71/5</f>
        <v>0.6</v>
      </c>
      <c r="N71" s="34"/>
      <c r="O71" s="40">
        <f t="shared" ref="O71:O84" si="15">N71</f>
        <v>0</v>
      </c>
      <c r="P71" s="36"/>
      <c r="R71" s="2">
        <f t="shared" ref="R71:R84" si="16">(F71+O71)/M71</f>
        <v>81.666666666666671</v>
      </c>
      <c r="S71" s="2">
        <f t="shared" ref="S71:S84" si="17">F71/M71</f>
        <v>81.666666666666671</v>
      </c>
      <c r="T71" s="2">
        <v>0</v>
      </c>
      <c r="U71" s="2">
        <v>0</v>
      </c>
      <c r="V71" s="2">
        <v>0</v>
      </c>
      <c r="X71" s="2">
        <f t="shared" ref="X71:X84" si="18">O71*G71</f>
        <v>0</v>
      </c>
    </row>
    <row r="72" spans="1:24" ht="11.1" customHeight="1" outlineLevel="1" x14ac:dyDescent="0.2">
      <c r="A72" s="8" t="s">
        <v>77</v>
      </c>
      <c r="B72" s="8" t="s">
        <v>15</v>
      </c>
      <c r="C72" s="9">
        <v>-1</v>
      </c>
      <c r="D72" s="9">
        <v>42</v>
      </c>
      <c r="E72" s="9">
        <v>13</v>
      </c>
      <c r="F72" s="9">
        <v>25</v>
      </c>
      <c r="G72" s="23">
        <f>VLOOKUP(A72,[1]TDSheet!$A:$G,7,0)</f>
        <v>0.6</v>
      </c>
      <c r="H72" s="2">
        <f>VLOOKUP(A72,[1]TDSheet!$A:$H,8,0)</f>
        <v>60</v>
      </c>
      <c r="I72" s="2">
        <f>VLOOKUP(A72,[2]TDSheet!$A:$Q,4,0)</f>
        <v>16</v>
      </c>
      <c r="J72" s="2">
        <f t="shared" si="13"/>
        <v>-3</v>
      </c>
      <c r="M72" s="2">
        <f t="shared" si="14"/>
        <v>2.6</v>
      </c>
      <c r="N72" s="34">
        <f t="shared" ref="N72" si="19">12*M72-F72</f>
        <v>6.2000000000000028</v>
      </c>
      <c r="O72" s="40">
        <v>15</v>
      </c>
      <c r="P72" s="36">
        <v>25</v>
      </c>
      <c r="Q72" s="33" t="s">
        <v>112</v>
      </c>
      <c r="R72" s="2">
        <f t="shared" si="16"/>
        <v>15.384615384615383</v>
      </c>
      <c r="S72" s="2">
        <f t="shared" si="17"/>
        <v>9.615384615384615</v>
      </c>
      <c r="T72" s="2">
        <f>VLOOKUP(A72,[1]TDSheet!$A:$T,20,0)</f>
        <v>4.5999999999999996</v>
      </c>
      <c r="U72" s="2">
        <f>VLOOKUP(A72,[1]TDSheet!$A:$U,21,0)</f>
        <v>3.6666666666666665</v>
      </c>
      <c r="V72" s="2">
        <f>VLOOKUP(A72,[1]TDSheet!$A:$M,13,0)</f>
        <v>-0.33333333333333331</v>
      </c>
      <c r="X72" s="2">
        <f t="shared" si="18"/>
        <v>9</v>
      </c>
    </row>
    <row r="73" spans="1:24" ht="11.1" customHeight="1" outlineLevel="1" x14ac:dyDescent="0.2">
      <c r="A73" s="8" t="s">
        <v>78</v>
      </c>
      <c r="B73" s="8" t="s">
        <v>15</v>
      </c>
      <c r="C73" s="9">
        <v>3</v>
      </c>
      <c r="D73" s="9">
        <v>36</v>
      </c>
      <c r="E73" s="9">
        <v>11</v>
      </c>
      <c r="F73" s="9">
        <v>28</v>
      </c>
      <c r="G73" s="23">
        <f>VLOOKUP(A73,[1]TDSheet!$A:$G,7,0)</f>
        <v>0.6</v>
      </c>
      <c r="H73" s="2">
        <f>VLOOKUP(A73,[1]TDSheet!$A:$H,8,0)</f>
        <v>60</v>
      </c>
      <c r="I73" s="2">
        <f>VLOOKUP(A73,[2]TDSheet!$A:$Q,4,0)</f>
        <v>11</v>
      </c>
      <c r="J73" s="2">
        <f t="shared" si="13"/>
        <v>0</v>
      </c>
      <c r="M73" s="2">
        <f t="shared" si="14"/>
        <v>2.2000000000000002</v>
      </c>
      <c r="N73" s="34"/>
      <c r="O73" s="40">
        <v>10</v>
      </c>
      <c r="P73" s="36">
        <v>25</v>
      </c>
      <c r="Q73" s="33" t="s">
        <v>112</v>
      </c>
      <c r="R73" s="2">
        <f t="shared" si="16"/>
        <v>17.27272727272727</v>
      </c>
      <c r="S73" s="2">
        <f t="shared" si="17"/>
        <v>12.727272727272727</v>
      </c>
      <c r="T73" s="2">
        <f>VLOOKUP(A73,[1]TDSheet!$A:$T,20,0)</f>
        <v>3.8</v>
      </c>
      <c r="U73" s="2">
        <f>VLOOKUP(A73,[1]TDSheet!$A:$U,21,0)</f>
        <v>3</v>
      </c>
      <c r="V73" s="2">
        <f>VLOOKUP(A73,[1]TDSheet!$A:$M,13,0)</f>
        <v>1.3333333333333333</v>
      </c>
      <c r="X73" s="2">
        <f t="shared" si="18"/>
        <v>6</v>
      </c>
    </row>
    <row r="74" spans="1:24" ht="11.1" customHeight="1" outlineLevel="1" x14ac:dyDescent="0.2">
      <c r="A74" s="8" t="s">
        <v>79</v>
      </c>
      <c r="B74" s="8" t="s">
        <v>15</v>
      </c>
      <c r="C74" s="9">
        <v>3</v>
      </c>
      <c r="D74" s="9">
        <v>37</v>
      </c>
      <c r="E74" s="9">
        <v>27</v>
      </c>
      <c r="F74" s="9">
        <v>12</v>
      </c>
      <c r="G74" s="23">
        <f>VLOOKUP(A74,[1]TDSheet!$A:$G,7,0)</f>
        <v>0.6</v>
      </c>
      <c r="H74" s="2">
        <f>VLOOKUP(A74,[1]TDSheet!$A:$H,8,0)</f>
        <v>60</v>
      </c>
      <c r="I74" s="2">
        <f>VLOOKUP(A74,[2]TDSheet!$A:$Q,4,0)</f>
        <v>30</v>
      </c>
      <c r="J74" s="2">
        <f t="shared" si="13"/>
        <v>-3</v>
      </c>
      <c r="M74" s="2">
        <f t="shared" si="14"/>
        <v>5.4</v>
      </c>
      <c r="N74" s="34">
        <f>9*M74-F74</f>
        <v>36.6</v>
      </c>
      <c r="O74" s="40">
        <v>40</v>
      </c>
      <c r="P74" s="36">
        <v>40</v>
      </c>
      <c r="Q74" s="33" t="s">
        <v>112</v>
      </c>
      <c r="R74" s="2">
        <f t="shared" si="16"/>
        <v>9.6296296296296298</v>
      </c>
      <c r="S74" s="2">
        <f t="shared" si="17"/>
        <v>2.2222222222222219</v>
      </c>
      <c r="T74" s="2">
        <f>VLOOKUP(A74,[1]TDSheet!$A:$T,20,0)</f>
        <v>3.4</v>
      </c>
      <c r="U74" s="2">
        <f>VLOOKUP(A74,[1]TDSheet!$A:$U,21,0)</f>
        <v>3.3333333333333335</v>
      </c>
      <c r="V74" s="2">
        <f>VLOOKUP(A74,[1]TDSheet!$A:$M,13,0)</f>
        <v>4.666666666666667</v>
      </c>
      <c r="X74" s="2">
        <f t="shared" si="18"/>
        <v>24</v>
      </c>
    </row>
    <row r="75" spans="1:24" ht="21.95" customHeight="1" outlineLevel="1" x14ac:dyDescent="0.2">
      <c r="A75" s="29" t="s">
        <v>80</v>
      </c>
      <c r="B75" s="8" t="s">
        <v>15</v>
      </c>
      <c r="C75" s="9">
        <v>-1</v>
      </c>
      <c r="D75" s="9">
        <v>3</v>
      </c>
      <c r="E75" s="9">
        <v>2</v>
      </c>
      <c r="F75" s="9"/>
      <c r="G75" s="23">
        <f>VLOOKUP(A75,[1]TDSheet!$A:$G,7,0)</f>
        <v>0</v>
      </c>
      <c r="H75" s="2">
        <f>VLOOKUP(A75,[1]TDSheet!$A:$H,8,0)</f>
        <v>150</v>
      </c>
      <c r="I75" s="2">
        <f>VLOOKUP(A75,[2]TDSheet!$A:$Q,4,0)</f>
        <v>2</v>
      </c>
      <c r="J75" s="2">
        <f t="shared" si="13"/>
        <v>0</v>
      </c>
      <c r="M75" s="2">
        <f t="shared" si="14"/>
        <v>0.4</v>
      </c>
      <c r="N75" s="34"/>
      <c r="O75" s="40">
        <f t="shared" si="15"/>
        <v>0</v>
      </c>
      <c r="P75" s="36"/>
      <c r="R75" s="2">
        <f t="shared" si="16"/>
        <v>0</v>
      </c>
      <c r="S75" s="2">
        <f t="shared" si="17"/>
        <v>0</v>
      </c>
      <c r="T75" s="2">
        <f>VLOOKUP(A75,[1]TDSheet!$A:$T,20,0)</f>
        <v>3.2</v>
      </c>
      <c r="U75" s="2">
        <f>VLOOKUP(A75,[1]TDSheet!$A:$U,21,0)</f>
        <v>2.3333333333333335</v>
      </c>
      <c r="V75" s="2">
        <f>VLOOKUP(A75,[1]TDSheet!$A:$M,13,0)</f>
        <v>0</v>
      </c>
      <c r="W75" s="28" t="str">
        <f>VLOOKUP(A75,[1]TDSheet!$A:$V,22,0)</f>
        <v>устар.</v>
      </c>
      <c r="X75" s="2">
        <f t="shared" si="18"/>
        <v>0</v>
      </c>
    </row>
    <row r="76" spans="1:24" ht="11.1" customHeight="1" outlineLevel="1" x14ac:dyDescent="0.2">
      <c r="A76" s="8" t="s">
        <v>81</v>
      </c>
      <c r="B76" s="8" t="s">
        <v>15</v>
      </c>
      <c r="C76" s="9">
        <v>150</v>
      </c>
      <c r="D76" s="9"/>
      <c r="E76" s="9">
        <v>109</v>
      </c>
      <c r="F76" s="9">
        <v>38</v>
      </c>
      <c r="G76" s="23">
        <f>VLOOKUP(A76,[1]TDSheet!$A:$G,7,0)</f>
        <v>0.28000000000000003</v>
      </c>
      <c r="H76" s="2">
        <f>VLOOKUP(A76,[1]TDSheet!$A:$H,8,0)</f>
        <v>35</v>
      </c>
      <c r="I76" s="2">
        <f>VLOOKUP(A76,[2]TDSheet!$A:$Q,4,0)</f>
        <v>108</v>
      </c>
      <c r="J76" s="2">
        <f t="shared" si="13"/>
        <v>1</v>
      </c>
      <c r="M76" s="2">
        <f t="shared" si="14"/>
        <v>21.8</v>
      </c>
      <c r="N76" s="34">
        <f>9*M76-F76</f>
        <v>158.20000000000002</v>
      </c>
      <c r="O76" s="40">
        <v>30</v>
      </c>
      <c r="P76" s="36">
        <v>30</v>
      </c>
      <c r="R76" s="2">
        <f t="shared" si="16"/>
        <v>3.1192660550458715</v>
      </c>
      <c r="S76" s="2">
        <f t="shared" si="17"/>
        <v>1.7431192660550459</v>
      </c>
      <c r="T76" s="2">
        <f>VLOOKUP(A76,[1]TDSheet!$A:$T,20,0)</f>
        <v>2.8</v>
      </c>
      <c r="U76" s="2">
        <f>VLOOKUP(A76,[1]TDSheet!$A:$U,21,0)</f>
        <v>8.3333333333333339</v>
      </c>
      <c r="V76" s="2">
        <f>VLOOKUP(A76,[1]TDSheet!$A:$M,13,0)</f>
        <v>5</v>
      </c>
      <c r="X76" s="2">
        <f t="shared" si="18"/>
        <v>8.4</v>
      </c>
    </row>
    <row r="77" spans="1:24" ht="11.1" customHeight="1" outlineLevel="1" x14ac:dyDescent="0.2">
      <c r="A77" s="26" t="s">
        <v>82</v>
      </c>
      <c r="B77" s="8" t="s">
        <v>15</v>
      </c>
      <c r="C77" s="10"/>
      <c r="D77" s="9">
        <v>18</v>
      </c>
      <c r="E77" s="9">
        <v>15</v>
      </c>
      <c r="F77" s="9">
        <v>3</v>
      </c>
      <c r="G77" s="23">
        <v>0.6</v>
      </c>
      <c r="H77" s="2">
        <v>55</v>
      </c>
      <c r="I77" s="2">
        <f>VLOOKUP(A77,[2]TDSheet!$A:$Q,4,0)</f>
        <v>15</v>
      </c>
      <c r="J77" s="2">
        <f t="shared" si="13"/>
        <v>0</v>
      </c>
      <c r="M77" s="2">
        <f t="shared" si="14"/>
        <v>3</v>
      </c>
      <c r="N77" s="34">
        <f>8*M77-F77</f>
        <v>21</v>
      </c>
      <c r="O77" s="40">
        <v>35</v>
      </c>
      <c r="P77" s="36">
        <v>84</v>
      </c>
      <c r="Q77" s="33" t="s">
        <v>112</v>
      </c>
      <c r="R77" s="2">
        <f t="shared" si="16"/>
        <v>12.666666666666666</v>
      </c>
      <c r="S77" s="2">
        <f t="shared" si="17"/>
        <v>1</v>
      </c>
      <c r="T77" s="2">
        <v>0</v>
      </c>
      <c r="U77" s="2">
        <v>0</v>
      </c>
      <c r="V77" s="2">
        <v>0</v>
      </c>
      <c r="W77" s="25" t="s">
        <v>110</v>
      </c>
      <c r="X77" s="2">
        <f t="shared" si="18"/>
        <v>21</v>
      </c>
    </row>
    <row r="78" spans="1:24" ht="11.1" customHeight="1" outlineLevel="1" x14ac:dyDescent="0.2">
      <c r="A78" s="8" t="s">
        <v>83</v>
      </c>
      <c r="B78" s="8" t="s">
        <v>15</v>
      </c>
      <c r="C78" s="9">
        <v>85</v>
      </c>
      <c r="D78" s="9"/>
      <c r="E78" s="9">
        <v>49</v>
      </c>
      <c r="F78" s="9">
        <v>24</v>
      </c>
      <c r="G78" s="23">
        <f>VLOOKUP(A78,[1]TDSheet!$A:$G,7,0)</f>
        <v>0.35</v>
      </c>
      <c r="H78" s="2">
        <f>VLOOKUP(A78,[1]TDSheet!$A:$H,8,0)</f>
        <v>40</v>
      </c>
      <c r="I78" s="2">
        <f>VLOOKUP(A78,[2]TDSheet!$A:$Q,4,0)</f>
        <v>65</v>
      </c>
      <c r="J78" s="2">
        <f t="shared" si="13"/>
        <v>-16</v>
      </c>
      <c r="M78" s="2">
        <f t="shared" si="14"/>
        <v>9.8000000000000007</v>
      </c>
      <c r="N78" s="34">
        <f>9*M78-F78</f>
        <v>64.2</v>
      </c>
      <c r="O78" s="40">
        <f t="shared" si="15"/>
        <v>64.2</v>
      </c>
      <c r="P78" s="36"/>
      <c r="R78" s="2">
        <f t="shared" si="16"/>
        <v>9</v>
      </c>
      <c r="S78" s="2">
        <f t="shared" si="17"/>
        <v>2.4489795918367343</v>
      </c>
      <c r="T78" s="2">
        <f>VLOOKUP(A78,[1]TDSheet!$A:$T,20,0)</f>
        <v>2</v>
      </c>
      <c r="U78" s="2">
        <f>VLOOKUP(A78,[1]TDSheet!$A:$U,21,0)</f>
        <v>20</v>
      </c>
      <c r="V78" s="2">
        <f>VLOOKUP(A78,[1]TDSheet!$A:$M,13,0)</f>
        <v>6.333333333333333</v>
      </c>
      <c r="X78" s="2">
        <f t="shared" si="18"/>
        <v>22.47</v>
      </c>
    </row>
    <row r="79" spans="1:24" ht="11.1" customHeight="1" outlineLevel="1" x14ac:dyDescent="0.2">
      <c r="A79" s="8" t="s">
        <v>84</v>
      </c>
      <c r="B79" s="8" t="s">
        <v>15</v>
      </c>
      <c r="C79" s="9">
        <v>33</v>
      </c>
      <c r="D79" s="9">
        <v>344</v>
      </c>
      <c r="E79" s="9">
        <v>74</v>
      </c>
      <c r="F79" s="9">
        <v>299</v>
      </c>
      <c r="G79" s="23">
        <f>VLOOKUP(A79,[1]TDSheet!$A:$G,7,0)</f>
        <v>0.3</v>
      </c>
      <c r="H79" s="2">
        <f>VLOOKUP(A79,[1]TDSheet!$A:$H,8,0)</f>
        <v>50</v>
      </c>
      <c r="I79" s="2">
        <f>VLOOKUP(A79,[2]TDSheet!$A:$Q,4,0)</f>
        <v>76</v>
      </c>
      <c r="J79" s="2">
        <f t="shared" si="13"/>
        <v>-2</v>
      </c>
      <c r="M79" s="2">
        <f t="shared" si="14"/>
        <v>14.8</v>
      </c>
      <c r="N79" s="34"/>
      <c r="O79" s="40">
        <f t="shared" si="15"/>
        <v>0</v>
      </c>
      <c r="P79" s="36"/>
      <c r="R79" s="2">
        <f t="shared" si="16"/>
        <v>20.202702702702702</v>
      </c>
      <c r="S79" s="2">
        <f t="shared" si="17"/>
        <v>20.202702702702702</v>
      </c>
      <c r="T79" s="2">
        <f>VLOOKUP(A79,[1]TDSheet!$A:$T,20,0)</f>
        <v>15.2</v>
      </c>
      <c r="U79" s="2">
        <f>VLOOKUP(A79,[1]TDSheet!$A:$U,21,0)</f>
        <v>42.333333333333336</v>
      </c>
      <c r="V79" s="2">
        <f>VLOOKUP(A79,[1]TDSheet!$A:$M,13,0)</f>
        <v>4.333333333333333</v>
      </c>
      <c r="X79" s="2">
        <f t="shared" si="18"/>
        <v>0</v>
      </c>
    </row>
    <row r="80" spans="1:24" ht="21.95" customHeight="1" outlineLevel="1" x14ac:dyDescent="0.2">
      <c r="A80" s="8" t="s">
        <v>85</v>
      </c>
      <c r="B80" s="8" t="s">
        <v>15</v>
      </c>
      <c r="C80" s="9">
        <v>60</v>
      </c>
      <c r="D80" s="9">
        <v>3</v>
      </c>
      <c r="E80" s="9">
        <v>2</v>
      </c>
      <c r="F80" s="9">
        <v>55</v>
      </c>
      <c r="G80" s="23">
        <v>0.11</v>
      </c>
      <c r="H80" s="2">
        <v>150</v>
      </c>
      <c r="I80" s="2">
        <f>VLOOKUP(A80,[2]TDSheet!$A:$Q,4,0)</f>
        <v>5</v>
      </c>
      <c r="J80" s="2">
        <f t="shared" si="13"/>
        <v>-3</v>
      </c>
      <c r="M80" s="2">
        <f t="shared" si="14"/>
        <v>0.4</v>
      </c>
      <c r="N80" s="34"/>
      <c r="O80" s="40">
        <f t="shared" si="15"/>
        <v>0</v>
      </c>
      <c r="P80" s="36"/>
      <c r="R80" s="2">
        <f t="shared" si="16"/>
        <v>137.5</v>
      </c>
      <c r="S80" s="2">
        <f t="shared" si="17"/>
        <v>137.5</v>
      </c>
      <c r="T80" s="2">
        <v>0</v>
      </c>
      <c r="U80" s="2">
        <v>0</v>
      </c>
      <c r="V80" s="2">
        <v>0</v>
      </c>
      <c r="X80" s="2">
        <f t="shared" si="18"/>
        <v>0</v>
      </c>
    </row>
    <row r="81" spans="1:24" ht="11.1" customHeight="1" outlineLevel="1" x14ac:dyDescent="0.2">
      <c r="A81" s="32" t="s">
        <v>86</v>
      </c>
      <c r="B81" s="8" t="s">
        <v>11</v>
      </c>
      <c r="C81" s="10"/>
      <c r="D81" s="9"/>
      <c r="E81" s="31">
        <v>6.9020000000000001</v>
      </c>
      <c r="F81" s="31">
        <v>-6.9020000000000001</v>
      </c>
      <c r="G81" s="23">
        <f>VLOOKUP(A81,[1]TDSheet!$A:$G,7,0)</f>
        <v>0</v>
      </c>
      <c r="H81" s="2">
        <f>VLOOKUP(A81,[1]TDSheet!$A:$H,8,0)</f>
        <v>0</v>
      </c>
      <c r="I81" s="2">
        <f>VLOOKUP(A81,[2]TDSheet!$A:$Q,4,0)</f>
        <v>6.75</v>
      </c>
      <c r="J81" s="2">
        <f t="shared" si="13"/>
        <v>0.15200000000000014</v>
      </c>
      <c r="M81" s="2">
        <f t="shared" si="14"/>
        <v>1.3804000000000001</v>
      </c>
      <c r="N81" s="34"/>
      <c r="O81" s="40">
        <f t="shared" si="15"/>
        <v>0</v>
      </c>
      <c r="P81" s="36"/>
      <c r="R81" s="2">
        <f t="shared" si="16"/>
        <v>-5</v>
      </c>
      <c r="S81" s="2">
        <f t="shared" si="17"/>
        <v>-5</v>
      </c>
      <c r="T81" s="2">
        <f>VLOOKUP(A81,[1]TDSheet!$A:$T,20,0)</f>
        <v>2.1280000000000001</v>
      </c>
      <c r="U81" s="2">
        <f>VLOOKUP(A81,[1]TDSheet!$A:$U,21,0)</f>
        <v>4.0726666666666667</v>
      </c>
      <c r="V81" s="2">
        <f>VLOOKUP(A81,[1]TDSheet!$A:$M,13,0)</f>
        <v>0</v>
      </c>
      <c r="X81" s="2">
        <f t="shared" si="18"/>
        <v>0</v>
      </c>
    </row>
    <row r="82" spans="1:24" ht="11.1" customHeight="1" outlineLevel="1" x14ac:dyDescent="0.2">
      <c r="A82" s="32" t="s">
        <v>87</v>
      </c>
      <c r="B82" s="8" t="s">
        <v>15</v>
      </c>
      <c r="C82" s="9">
        <v>-2</v>
      </c>
      <c r="D82" s="9"/>
      <c r="E82" s="31">
        <v>90</v>
      </c>
      <c r="F82" s="31">
        <v>-95</v>
      </c>
      <c r="G82" s="23">
        <f>VLOOKUP(A82,[1]TDSheet!$A:$G,7,0)</f>
        <v>0</v>
      </c>
      <c r="H82" s="2">
        <f>VLOOKUP(A82,[1]TDSheet!$A:$H,8,0)</f>
        <v>0</v>
      </c>
      <c r="I82" s="2">
        <f>VLOOKUP(A82,[2]TDSheet!$A:$Q,4,0)</f>
        <v>91</v>
      </c>
      <c r="J82" s="2">
        <f t="shared" si="13"/>
        <v>-1</v>
      </c>
      <c r="M82" s="2">
        <f t="shared" si="14"/>
        <v>18</v>
      </c>
      <c r="N82" s="34"/>
      <c r="O82" s="40">
        <f t="shared" si="15"/>
        <v>0</v>
      </c>
      <c r="P82" s="36"/>
      <c r="R82" s="2">
        <f t="shared" si="16"/>
        <v>-5.2777777777777777</v>
      </c>
      <c r="S82" s="2">
        <f t="shared" si="17"/>
        <v>-5.2777777777777777</v>
      </c>
      <c r="T82" s="2">
        <f>VLOOKUP(A82,[1]TDSheet!$A:$T,20,0)</f>
        <v>13.4</v>
      </c>
      <c r="U82" s="2">
        <f>VLOOKUP(A82,[1]TDSheet!$A:$U,21,0)</f>
        <v>51.333333333333336</v>
      </c>
      <c r="V82" s="2">
        <f>VLOOKUP(A82,[1]TDSheet!$A:$M,13,0)</f>
        <v>2.6666666666666665</v>
      </c>
      <c r="X82" s="2">
        <f t="shared" si="18"/>
        <v>0</v>
      </c>
    </row>
    <row r="83" spans="1:24" ht="11.1" customHeight="1" outlineLevel="1" x14ac:dyDescent="0.2">
      <c r="A83" s="32" t="s">
        <v>88</v>
      </c>
      <c r="B83" s="8" t="s">
        <v>15</v>
      </c>
      <c r="C83" s="9">
        <v>-1</v>
      </c>
      <c r="D83" s="9">
        <v>1</v>
      </c>
      <c r="E83" s="31">
        <v>14</v>
      </c>
      <c r="F83" s="31">
        <v>-14</v>
      </c>
      <c r="G83" s="23">
        <f>VLOOKUP(A83,[1]TDSheet!$A:$G,7,0)</f>
        <v>0</v>
      </c>
      <c r="H83" s="2">
        <f>VLOOKUP(A83,[1]TDSheet!$A:$H,8,0)</f>
        <v>0</v>
      </c>
      <c r="I83" s="2">
        <f>VLOOKUP(A83,[2]TDSheet!$A:$Q,4,0)</f>
        <v>14</v>
      </c>
      <c r="J83" s="2">
        <f t="shared" si="13"/>
        <v>0</v>
      </c>
      <c r="M83" s="2">
        <f t="shared" si="14"/>
        <v>2.8</v>
      </c>
      <c r="N83" s="34"/>
      <c r="O83" s="40">
        <f t="shared" si="15"/>
        <v>0</v>
      </c>
      <c r="P83" s="36"/>
      <c r="R83" s="2">
        <f t="shared" si="16"/>
        <v>-5</v>
      </c>
      <c r="S83" s="2">
        <f t="shared" si="17"/>
        <v>-5</v>
      </c>
      <c r="T83" s="2">
        <f>VLOOKUP(A83,[1]TDSheet!$A:$T,20,0)</f>
        <v>1.2</v>
      </c>
      <c r="U83" s="2">
        <f>VLOOKUP(A83,[1]TDSheet!$A:$U,21,0)</f>
        <v>7.666666666666667</v>
      </c>
      <c r="V83" s="2">
        <f>VLOOKUP(A83,[1]TDSheet!$A:$M,13,0)</f>
        <v>0.33333333333333331</v>
      </c>
      <c r="X83" s="2">
        <f t="shared" si="18"/>
        <v>0</v>
      </c>
    </row>
    <row r="84" spans="1:24" ht="11.1" customHeight="1" outlineLevel="1" thickBot="1" x14ac:dyDescent="0.25">
      <c r="A84" s="32" t="s">
        <v>89</v>
      </c>
      <c r="B84" s="8" t="s">
        <v>15</v>
      </c>
      <c r="C84" s="9">
        <v>-2</v>
      </c>
      <c r="D84" s="9"/>
      <c r="E84" s="31">
        <v>17</v>
      </c>
      <c r="F84" s="31">
        <v>-21</v>
      </c>
      <c r="G84" s="23">
        <f>VLOOKUP(A84,[1]TDSheet!$A:$G,7,0)</f>
        <v>0</v>
      </c>
      <c r="H84" s="2">
        <f>VLOOKUP(A84,[1]TDSheet!$A:$H,8,0)</f>
        <v>0</v>
      </c>
      <c r="I84" s="2">
        <f>VLOOKUP(A84,[2]TDSheet!$A:$Q,4,0)</f>
        <v>19</v>
      </c>
      <c r="J84" s="2">
        <f t="shared" si="13"/>
        <v>-2</v>
      </c>
      <c r="M84" s="2">
        <f t="shared" si="14"/>
        <v>3.4</v>
      </c>
      <c r="N84" s="34"/>
      <c r="O84" s="41">
        <f t="shared" si="15"/>
        <v>0</v>
      </c>
      <c r="P84" s="36"/>
      <c r="R84" s="2">
        <f t="shared" si="16"/>
        <v>-6.1764705882352944</v>
      </c>
      <c r="S84" s="2">
        <f t="shared" si="17"/>
        <v>-6.1764705882352944</v>
      </c>
      <c r="T84" s="2">
        <f>VLOOKUP(A84,[1]TDSheet!$A:$T,20,0)</f>
        <v>2.2000000000000002</v>
      </c>
      <c r="U84" s="2">
        <f>VLOOKUP(A84,[1]TDSheet!$A:$U,21,0)</f>
        <v>14</v>
      </c>
      <c r="V84" s="2">
        <f>VLOOKUP(A84,[1]TDSheet!$A:$M,13,0)</f>
        <v>1.3333333333333333</v>
      </c>
      <c r="X84" s="2">
        <f t="shared" si="18"/>
        <v>0</v>
      </c>
    </row>
  </sheetData>
  <autoFilter ref="A3:X84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2024-01-15T12:46:41Z</dcterms:created>
  <dcterms:modified xsi:type="dcterms:W3CDTF">2024-01-16T08:55:22Z</dcterms:modified>
</cp:coreProperties>
</file>