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15,01,24 Сочи КИ\4 машина Сочи_Коныгин_Гурджий\"/>
    </mc:Choice>
  </mc:AlternateContent>
  <xr:revisionPtr revIDLastSave="0" documentId="13_ncr:1_{C9B661FB-4439-4C7F-A835-063D667790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X476" i="1" s="1"/>
  <c r="V469" i="1"/>
  <c r="V468" i="1"/>
  <c r="W467" i="1"/>
  <c r="X467" i="1" s="1"/>
  <c r="W466" i="1"/>
  <c r="X466" i="1" s="1"/>
  <c r="W465" i="1"/>
  <c r="X465" i="1" s="1"/>
  <c r="W464" i="1"/>
  <c r="V462" i="1"/>
  <c r="W461" i="1"/>
  <c r="V461" i="1"/>
  <c r="X460" i="1"/>
  <c r="W460" i="1"/>
  <c r="X459" i="1"/>
  <c r="X461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3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W404" i="1" s="1"/>
  <c r="N397" i="1"/>
  <c r="V395" i="1"/>
  <c r="V394" i="1"/>
  <c r="X393" i="1"/>
  <c r="W393" i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W370" i="1" s="1"/>
  <c r="N357" i="1"/>
  <c r="V355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X275" i="1"/>
  <c r="X277" i="1" s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X196" i="1"/>
  <c r="W196" i="1"/>
  <c r="N196" i="1"/>
  <c r="W195" i="1"/>
  <c r="X195" i="1" s="1"/>
  <c r="N195" i="1"/>
  <c r="W194" i="1"/>
  <c r="X194" i="1" s="1"/>
  <c r="W193" i="1"/>
  <c r="W198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X175" i="1"/>
  <c r="W175" i="1"/>
  <c r="N175" i="1"/>
  <c r="W174" i="1"/>
  <c r="X174" i="1" s="1"/>
  <c r="W173" i="1"/>
  <c r="N173" i="1"/>
  <c r="V171" i="1"/>
  <c r="V170" i="1"/>
  <c r="W169" i="1"/>
  <c r="X169" i="1" s="1"/>
  <c r="N169" i="1"/>
  <c r="X168" i="1"/>
  <c r="W168" i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X130" i="1"/>
  <c r="W130" i="1"/>
  <c r="N130" i="1"/>
  <c r="W129" i="1"/>
  <c r="X129" i="1" s="1"/>
  <c r="N129" i="1"/>
  <c r="W128" i="1"/>
  <c r="W132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X66" i="1"/>
  <c r="W66" i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D488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X139" i="1" l="1"/>
  <c r="W117" i="1"/>
  <c r="W124" i="1"/>
  <c r="X152" i="1"/>
  <c r="W170" i="1"/>
  <c r="W255" i="1"/>
  <c r="X321" i="1"/>
  <c r="X322" i="1" s="1"/>
  <c r="W322" i="1"/>
  <c r="X343" i="1"/>
  <c r="X221" i="1"/>
  <c r="W190" i="1"/>
  <c r="V481" i="1"/>
  <c r="X331" i="1"/>
  <c r="V482" i="1"/>
  <c r="E488" i="1"/>
  <c r="W92" i="1"/>
  <c r="W104" i="1"/>
  <c r="X128" i="1"/>
  <c r="X131" i="1" s="1"/>
  <c r="I488" i="1"/>
  <c r="X166" i="1"/>
  <c r="X170" i="1" s="1"/>
  <c r="X193" i="1"/>
  <c r="X197" i="1" s="1"/>
  <c r="X201" i="1"/>
  <c r="X202" i="1" s="1"/>
  <c r="W202" i="1"/>
  <c r="X252" i="1"/>
  <c r="X255" i="1" s="1"/>
  <c r="W277" i="1"/>
  <c r="W343" i="1"/>
  <c r="X357" i="1"/>
  <c r="X397" i="1"/>
  <c r="X407" i="1"/>
  <c r="X408" i="1" s="1"/>
  <c r="W408" i="1"/>
  <c r="X415" i="1"/>
  <c r="X416" i="1" s="1"/>
  <c r="W416" i="1"/>
  <c r="X421" i="1"/>
  <c r="W435" i="1"/>
  <c r="X103" i="1"/>
  <c r="W480" i="1"/>
  <c r="W479" i="1"/>
  <c r="W52" i="1"/>
  <c r="W59" i="1"/>
  <c r="W84" i="1"/>
  <c r="W125" i="1"/>
  <c r="W139" i="1"/>
  <c r="W191" i="1"/>
  <c r="W197" i="1"/>
  <c r="W225" i="1"/>
  <c r="X224" i="1"/>
  <c r="X225" i="1" s="1"/>
  <c r="W226" i="1"/>
  <c r="W244" i="1"/>
  <c r="F488" i="1"/>
  <c r="O488" i="1"/>
  <c r="H9" i="1"/>
  <c r="A10" i="1"/>
  <c r="W24" i="1"/>
  <c r="W32" i="1"/>
  <c r="W91" i="1"/>
  <c r="W103" i="1"/>
  <c r="W118" i="1"/>
  <c r="W131" i="1"/>
  <c r="W153" i="1"/>
  <c r="W158" i="1"/>
  <c r="W163" i="1"/>
  <c r="W171" i="1"/>
  <c r="W222" i="1"/>
  <c r="W231" i="1"/>
  <c r="X228" i="1"/>
  <c r="X231" i="1" s="1"/>
  <c r="W249" i="1"/>
  <c r="X246" i="1"/>
  <c r="X249" i="1" s="1"/>
  <c r="W262" i="1"/>
  <c r="M488" i="1"/>
  <c r="W273" i="1"/>
  <c r="X265" i="1"/>
  <c r="X272" i="1" s="1"/>
  <c r="F9" i="1"/>
  <c r="J9" i="1"/>
  <c r="X22" i="1"/>
  <c r="X23" i="1" s="1"/>
  <c r="W23" i="1"/>
  <c r="V478" i="1"/>
  <c r="X26" i="1"/>
  <c r="X32" i="1" s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X370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B488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X483" i="1" l="1"/>
  <c r="W482" i="1"/>
  <c r="W478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<sst xmlns="http://schemas.openxmlformats.org/spreadsheetml/2006/main" count="2070" uniqueCount="723">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</sst>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0" fillId="0" borderId="19" xfId="0" applyBorder="1"/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32" t="s">
        <v>0</v>
      </c>
      <c r="E1" s="433"/>
      <c r="F1" s="433"/>
      <c r="G1" s="12" t="s">
        <v>1</v>
      </c>
      <c r="H1" s="432" t="s">
        <v>2</v>
      </c>
      <c r="I1" s="433"/>
      <c r="J1" s="433"/>
      <c r="K1" s="433"/>
      <c r="L1" s="433"/>
      <c r="M1" s="433"/>
      <c r="N1" s="433"/>
      <c r="O1" s="433"/>
      <c r="P1" s="661" t="s">
        <v>3</v>
      </c>
      <c r="Q1" s="433"/>
      <c r="R1" s="43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2" t="s">
        <v>8</v>
      </c>
      <c r="B5" s="337"/>
      <c r="C5" s="338"/>
      <c r="D5" s="360"/>
      <c r="E5" s="362"/>
      <c r="F5" s="630" t="s">
        <v>9</v>
      </c>
      <c r="G5" s="338"/>
      <c r="H5" s="360"/>
      <c r="I5" s="361"/>
      <c r="J5" s="361"/>
      <c r="K5" s="361"/>
      <c r="L5" s="362"/>
      <c r="N5" s="24" t="s">
        <v>10</v>
      </c>
      <c r="O5" s="553">
        <v>45304</v>
      </c>
      <c r="P5" s="427"/>
      <c r="R5" s="664" t="s">
        <v>11</v>
      </c>
      <c r="S5" s="407"/>
      <c r="T5" s="503" t="s">
        <v>12</v>
      </c>
      <c r="U5" s="427"/>
      <c r="Z5" s="51"/>
      <c r="AA5" s="51"/>
      <c r="AB5" s="51"/>
    </row>
    <row r="6" spans="1:29" s="313" customFormat="1" ht="24" customHeight="1" x14ac:dyDescent="0.2">
      <c r="A6" s="452" t="s">
        <v>13</v>
      </c>
      <c r="B6" s="337"/>
      <c r="C6" s="338"/>
      <c r="D6" s="598" t="s">
        <v>14</v>
      </c>
      <c r="E6" s="599"/>
      <c r="F6" s="599"/>
      <c r="G6" s="599"/>
      <c r="H6" s="599"/>
      <c r="I6" s="599"/>
      <c r="J6" s="599"/>
      <c r="K6" s="599"/>
      <c r="L6" s="427"/>
      <c r="N6" s="24" t="s">
        <v>15</v>
      </c>
      <c r="O6" s="444" t="str">
        <f>IF(O5=0," ",CHOOSE(WEEKDAY(O5,2),"Понедельник","Вторник","Среда","Четверг","Пятница","Суббота","Воскресенье"))</f>
        <v>Суббота</v>
      </c>
      <c r="P6" s="325"/>
      <c r="R6" s="406" t="s">
        <v>16</v>
      </c>
      <c r="S6" s="407"/>
      <c r="T6" s="611" t="s">
        <v>17</v>
      </c>
      <c r="U6" s="376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8" t="str">
        <f>IFERROR(VLOOKUP(DeliveryAddress,Table,3,0),1)</f>
        <v>4</v>
      </c>
      <c r="E7" s="529"/>
      <c r="F7" s="529"/>
      <c r="G7" s="529"/>
      <c r="H7" s="529"/>
      <c r="I7" s="529"/>
      <c r="J7" s="529"/>
      <c r="K7" s="529"/>
      <c r="L7" s="530"/>
      <c r="N7" s="24"/>
      <c r="O7" s="42"/>
      <c r="P7" s="42"/>
      <c r="R7" s="327"/>
      <c r="S7" s="407"/>
      <c r="T7" s="612"/>
      <c r="U7" s="613"/>
      <c r="Z7" s="51"/>
      <c r="AA7" s="51"/>
      <c r="AB7" s="51"/>
    </row>
    <row r="8" spans="1:29" s="313" customFormat="1" ht="25.5" customHeight="1" x14ac:dyDescent="0.2">
      <c r="A8" s="653" t="s">
        <v>18</v>
      </c>
      <c r="B8" s="329"/>
      <c r="C8" s="330"/>
      <c r="D8" s="412"/>
      <c r="E8" s="413"/>
      <c r="F8" s="413"/>
      <c r="G8" s="413"/>
      <c r="H8" s="413"/>
      <c r="I8" s="413"/>
      <c r="J8" s="413"/>
      <c r="K8" s="413"/>
      <c r="L8" s="414"/>
      <c r="N8" s="24" t="s">
        <v>19</v>
      </c>
      <c r="O8" s="426">
        <v>0.41666666666666669</v>
      </c>
      <c r="P8" s="427"/>
      <c r="R8" s="327"/>
      <c r="S8" s="407"/>
      <c r="T8" s="612"/>
      <c r="U8" s="613"/>
      <c r="Z8" s="51"/>
      <c r="AA8" s="51"/>
      <c r="AB8" s="51"/>
    </row>
    <row r="9" spans="1:29" s="313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57"/>
      <c r="E9" s="340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26" t="s">
        <v>20</v>
      </c>
      <c r="O9" s="553"/>
      <c r="P9" s="427"/>
      <c r="R9" s="327"/>
      <c r="S9" s="407"/>
      <c r="T9" s="614"/>
      <c r="U9" s="6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57"/>
      <c r="E10" s="340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26"/>
      <c r="P10" s="427"/>
      <c r="S10" s="24" t="s">
        <v>22</v>
      </c>
      <c r="T10" s="375" t="s">
        <v>23</v>
      </c>
      <c r="U10" s="376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6"/>
      <c r="P11" s="427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5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606"/>
      <c r="P12" s="530"/>
      <c r="Q12" s="23"/>
      <c r="S12" s="24"/>
      <c r="T12" s="433"/>
      <c r="U12" s="327"/>
      <c r="Z12" s="51"/>
      <c r="AA12" s="51"/>
      <c r="AB12" s="51"/>
    </row>
    <row r="13" spans="1:29" s="313" customFormat="1" ht="23.25" customHeight="1" x14ac:dyDescent="0.2">
      <c r="A13" s="5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5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576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460" t="s">
        <v>34</v>
      </c>
      <c r="O15" s="433"/>
      <c r="P15" s="433"/>
      <c r="Q15" s="433"/>
      <c r="R15" s="43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8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7"/>
      <c r="P17" s="437"/>
      <c r="Q17" s="437"/>
      <c r="R17" s="438"/>
      <c r="S17" s="666" t="s">
        <v>48</v>
      </c>
      <c r="T17" s="338"/>
      <c r="U17" s="366" t="s">
        <v>49</v>
      </c>
      <c r="V17" s="366" t="s">
        <v>50</v>
      </c>
      <c r="W17" s="401" t="s">
        <v>51</v>
      </c>
      <c r="X17" s="366" t="s">
        <v>52</v>
      </c>
      <c r="Y17" s="395" t="s">
        <v>53</v>
      </c>
      <c r="Z17" s="395" t="s">
        <v>54</v>
      </c>
      <c r="AA17" s="395" t="s">
        <v>55</v>
      </c>
      <c r="AB17" s="396"/>
      <c r="AC17" s="397"/>
      <c r="AD17" s="462"/>
      <c r="BA17" s="389" t="s">
        <v>56</v>
      </c>
    </row>
    <row r="18" spans="1:53" ht="14.25" customHeight="1" x14ac:dyDescent="0.2">
      <c r="A18" s="367"/>
      <c r="B18" s="367"/>
      <c r="C18" s="367"/>
      <c r="D18" s="439"/>
      <c r="E18" s="441"/>
      <c r="F18" s="367"/>
      <c r="G18" s="367"/>
      <c r="H18" s="367"/>
      <c r="I18" s="367"/>
      <c r="J18" s="367"/>
      <c r="K18" s="367"/>
      <c r="L18" s="367"/>
      <c r="M18" s="367"/>
      <c r="N18" s="439"/>
      <c r="O18" s="440"/>
      <c r="P18" s="440"/>
      <c r="Q18" s="440"/>
      <c r="R18" s="441"/>
      <c r="S18" s="314" t="s">
        <v>57</v>
      </c>
      <c r="T18" s="314" t="s">
        <v>58</v>
      </c>
      <c r="U18" s="367"/>
      <c r="V18" s="367"/>
      <c r="W18" s="402"/>
      <c r="X18" s="367"/>
      <c r="Y18" s="562"/>
      <c r="Z18" s="562"/>
      <c r="AA18" s="398"/>
      <c r="AB18" s="399"/>
      <c r="AC18" s="400"/>
      <c r="AD18" s="463"/>
      <c r="BA18" s="327"/>
    </row>
    <row r="19" spans="1:53" ht="27.75" customHeight="1" x14ac:dyDescent="0.2">
      <c r="A19" s="341" t="s">
        <v>59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48"/>
      <c r="Z19" s="48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5"/>
      <c r="Z20" s="315"/>
    </row>
    <row r="21" spans="1:53" ht="14.25" customHeight="1" x14ac:dyDescent="0.25">
      <c r="A21" s="33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6"/>
      <c r="Z21" s="31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5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46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46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customHeight="1" x14ac:dyDescent="0.25">
      <c r="A25" s="33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6"/>
      <c r="Z25" s="31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5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46"/>
      <c r="N32" s="328" t="s">
        <v>66</v>
      </c>
      <c r="O32" s="329"/>
      <c r="P32" s="329"/>
      <c r="Q32" s="329"/>
      <c r="R32" s="329"/>
      <c r="S32" s="329"/>
      <c r="T32" s="330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46"/>
      <c r="N33" s="328" t="s">
        <v>66</v>
      </c>
      <c r="O33" s="329"/>
      <c r="P33" s="329"/>
      <c r="Q33" s="329"/>
      <c r="R33" s="329"/>
      <c r="S33" s="329"/>
      <c r="T33" s="330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customHeight="1" x14ac:dyDescent="0.25">
      <c r="A34" s="33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6"/>
      <c r="Z34" s="31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5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46"/>
      <c r="N36" s="328" t="s">
        <v>66</v>
      </c>
      <c r="O36" s="329"/>
      <c r="P36" s="329"/>
      <c r="Q36" s="329"/>
      <c r="R36" s="329"/>
      <c r="S36" s="329"/>
      <c r="T36" s="330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46"/>
      <c r="N37" s="328" t="s">
        <v>66</v>
      </c>
      <c r="O37" s="329"/>
      <c r="P37" s="329"/>
      <c r="Q37" s="329"/>
      <c r="R37" s="329"/>
      <c r="S37" s="329"/>
      <c r="T37" s="330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customHeight="1" x14ac:dyDescent="0.25">
      <c r="A38" s="33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6"/>
      <c r="Z38" s="31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5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46"/>
      <c r="N40" s="328" t="s">
        <v>66</v>
      </c>
      <c r="O40" s="329"/>
      <c r="P40" s="329"/>
      <c r="Q40" s="329"/>
      <c r="R40" s="329"/>
      <c r="S40" s="329"/>
      <c r="T40" s="330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46"/>
      <c r="N41" s="328" t="s">
        <v>66</v>
      </c>
      <c r="O41" s="329"/>
      <c r="P41" s="329"/>
      <c r="Q41" s="329"/>
      <c r="R41" s="329"/>
      <c r="S41" s="329"/>
      <c r="T41" s="330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customHeight="1" x14ac:dyDescent="0.25">
      <c r="A42" s="33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6"/>
      <c r="Z42" s="31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5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46"/>
      <c r="N44" s="328" t="s">
        <v>66</v>
      </c>
      <c r="O44" s="329"/>
      <c r="P44" s="329"/>
      <c r="Q44" s="329"/>
      <c r="R44" s="329"/>
      <c r="S44" s="329"/>
      <c r="T44" s="330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46"/>
      <c r="N45" s="328" t="s">
        <v>66</v>
      </c>
      <c r="O45" s="329"/>
      <c r="P45" s="329"/>
      <c r="Q45" s="329"/>
      <c r="R45" s="329"/>
      <c r="S45" s="329"/>
      <c r="T45" s="330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customHeight="1" x14ac:dyDescent="0.2">
      <c r="A46" s="341" t="s">
        <v>93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48"/>
      <c r="Z46" s="48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5"/>
      <c r="Z47" s="315"/>
    </row>
    <row r="48" spans="1:53" ht="14.25" customHeight="1" x14ac:dyDescent="0.25">
      <c r="A48" s="33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6"/>
      <c r="Z48" s="31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25"/>
      <c r="S49" s="34"/>
      <c r="T49" s="34"/>
      <c r="U49" s="35" t="s">
        <v>65</v>
      </c>
      <c r="V49" s="320">
        <v>40</v>
      </c>
      <c r="W49" s="321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25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5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46"/>
      <c r="N51" s="328" t="s">
        <v>66</v>
      </c>
      <c r="O51" s="329"/>
      <c r="P51" s="329"/>
      <c r="Q51" s="329"/>
      <c r="R51" s="329"/>
      <c r="S51" s="329"/>
      <c r="T51" s="330"/>
      <c r="U51" s="37" t="s">
        <v>67</v>
      </c>
      <c r="V51" s="322">
        <f>IFERROR(V49/H49,"0")+IFERROR(V50/H50,"0")</f>
        <v>3.7037037037037033</v>
      </c>
      <c r="W51" s="322">
        <f>IFERROR(W49/H49,"0")+IFERROR(W50/H50,"0")</f>
        <v>4</v>
      </c>
      <c r="X51" s="322">
        <f>IFERROR(IF(X49="",0,X49),"0")+IFERROR(IF(X50="",0,X50),"0")</f>
        <v>8.6999999999999994E-2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46"/>
      <c r="N52" s="328" t="s">
        <v>66</v>
      </c>
      <c r="O52" s="329"/>
      <c r="P52" s="329"/>
      <c r="Q52" s="329"/>
      <c r="R52" s="329"/>
      <c r="S52" s="329"/>
      <c r="T52" s="330"/>
      <c r="U52" s="37" t="s">
        <v>65</v>
      </c>
      <c r="V52" s="322">
        <f>IFERROR(SUM(V49:V50),"0")</f>
        <v>40</v>
      </c>
      <c r="W52" s="322">
        <f>IFERROR(SUM(W49:W50),"0")</f>
        <v>43.2</v>
      </c>
      <c r="X52" s="37"/>
      <c r="Y52" s="323"/>
      <c r="Z52" s="32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5"/>
      <c r="Z53" s="315"/>
    </row>
    <row r="54" spans="1:53" ht="14.25" customHeight="1" x14ac:dyDescent="0.25">
      <c r="A54" s="33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25"/>
      <c r="S55" s="34"/>
      <c r="T55" s="34"/>
      <c r="U55" s="35" t="s">
        <v>65</v>
      </c>
      <c r="V55" s="320">
        <v>150</v>
      </c>
      <c r="W55" s="321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4" t="s">
        <v>108</v>
      </c>
      <c r="O56" s="332"/>
      <c r="P56" s="332"/>
      <c r="Q56" s="332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25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32"/>
      <c r="P58" s="332"/>
      <c r="Q58" s="332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5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46"/>
      <c r="N59" s="328" t="s">
        <v>66</v>
      </c>
      <c r="O59" s="329"/>
      <c r="P59" s="329"/>
      <c r="Q59" s="329"/>
      <c r="R59" s="329"/>
      <c r="S59" s="329"/>
      <c r="T59" s="330"/>
      <c r="U59" s="37" t="s">
        <v>67</v>
      </c>
      <c r="V59" s="322">
        <f>IFERROR(V55/H55,"0")+IFERROR(V56/H56,"0")+IFERROR(V57/H57,"0")+IFERROR(V58/H58,"0")</f>
        <v>13.888888888888888</v>
      </c>
      <c r="W59" s="322">
        <f>IFERROR(W55/H55,"0")+IFERROR(W56/H56,"0")+IFERROR(W57/H57,"0")+IFERROR(W58/H58,"0")</f>
        <v>14</v>
      </c>
      <c r="X59" s="322">
        <f>IFERROR(IF(X55="",0,X55),"0")+IFERROR(IF(X56="",0,X56),"0")+IFERROR(IF(X57="",0,X57),"0")+IFERROR(IF(X58="",0,X58),"0")</f>
        <v>0.30449999999999999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46"/>
      <c r="N60" s="328" t="s">
        <v>66</v>
      </c>
      <c r="O60" s="329"/>
      <c r="P60" s="329"/>
      <c r="Q60" s="329"/>
      <c r="R60" s="329"/>
      <c r="S60" s="329"/>
      <c r="T60" s="330"/>
      <c r="U60" s="37" t="s">
        <v>65</v>
      </c>
      <c r="V60" s="322">
        <f>IFERROR(SUM(V55:V58),"0")</f>
        <v>150</v>
      </c>
      <c r="W60" s="322">
        <f>IFERROR(SUM(W55:W58),"0")</f>
        <v>151.20000000000002</v>
      </c>
      <c r="X60" s="37"/>
      <c r="Y60" s="323"/>
      <c r="Z60" s="32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5"/>
      <c r="Z61" s="315"/>
    </row>
    <row r="62" spans="1:53" ht="14.25" customHeight="1" x14ac:dyDescent="0.25">
      <c r="A62" s="33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6"/>
      <c r="Z62" s="31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32"/>
      <c r="P63" s="332"/>
      <c r="Q63" s="332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80" t="s">
        <v>120</v>
      </c>
      <c r="O64" s="332"/>
      <c r="P64" s="332"/>
      <c r="Q64" s="332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5" t="s">
        <v>123</v>
      </c>
      <c r="O65" s="332"/>
      <c r="P65" s="332"/>
      <c r="Q65" s="332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6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2"/>
      <c r="P66" s="332"/>
      <c r="Q66" s="332"/>
      <c r="R66" s="325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73" t="s">
        <v>129</v>
      </c>
      <c r="O67" s="332"/>
      <c r="P67" s="332"/>
      <c r="Q67" s="332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2"/>
      <c r="P68" s="332"/>
      <c r="Q68" s="332"/>
      <c r="R68" s="325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2"/>
      <c r="P70" s="332"/>
      <c r="Q70" s="332"/>
      <c r="R70" s="325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2"/>
      <c r="P71" s="332"/>
      <c r="Q71" s="332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2"/>
      <c r="P72" s="332"/>
      <c r="Q72" s="332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32"/>
      <c r="P73" s="332"/>
      <c r="Q73" s="332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2"/>
      <c r="P74" s="332"/>
      <c r="Q74" s="332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2"/>
      <c r="P75" s="332"/>
      <c r="Q75" s="332"/>
      <c r="R75" s="325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2" t="s">
        <v>149</v>
      </c>
      <c r="O76" s="332"/>
      <c r="P76" s="332"/>
      <c r="Q76" s="332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610" t="s">
        <v>152</v>
      </c>
      <c r="O77" s="332"/>
      <c r="P77" s="332"/>
      <c r="Q77" s="332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45" t="s">
        <v>155</v>
      </c>
      <c r="O78" s="332"/>
      <c r="P78" s="332"/>
      <c r="Q78" s="332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2"/>
      <c r="P79" s="332"/>
      <c r="Q79" s="332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2"/>
      <c r="P80" s="332"/>
      <c r="Q80" s="332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2"/>
      <c r="P81" s="332"/>
      <c r="Q81" s="332"/>
      <c r="R81" s="325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2"/>
      <c r="P82" s="332"/>
      <c r="Q82" s="332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45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46"/>
      <c r="N83" s="328" t="s">
        <v>66</v>
      </c>
      <c r="O83" s="329"/>
      <c r="P83" s="329"/>
      <c r="Q83" s="329"/>
      <c r="R83" s="329"/>
      <c r="S83" s="329"/>
      <c r="T83" s="330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46"/>
      <c r="N84" s="328" t="s">
        <v>66</v>
      </c>
      <c r="O84" s="329"/>
      <c r="P84" s="329"/>
      <c r="Q84" s="329"/>
      <c r="R84" s="329"/>
      <c r="S84" s="329"/>
      <c r="T84" s="330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customHeight="1" x14ac:dyDescent="0.25">
      <c r="A85" s="335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6"/>
      <c r="Z85" s="316"/>
    </row>
    <row r="86" spans="1:53" ht="16.5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2"/>
      <c r="P86" s="332"/>
      <c r="Q86" s="332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8" t="s">
        <v>168</v>
      </c>
      <c r="O87" s="332"/>
      <c r="P87" s="332"/>
      <c r="Q87" s="332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2" t="s">
        <v>171</v>
      </c>
      <c r="O88" s="332"/>
      <c r="P88" s="332"/>
      <c r="Q88" s="332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11" t="s">
        <v>175</v>
      </c>
      <c r="O89" s="332"/>
      <c r="P89" s="332"/>
      <c r="Q89" s="332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2"/>
      <c r="P90" s="332"/>
      <c r="Q90" s="332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5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46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46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customHeight="1" x14ac:dyDescent="0.25">
      <c r="A93" s="335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6"/>
      <c r="Z93" s="316"/>
    </row>
    <row r="94" spans="1:53" ht="16.5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2"/>
      <c r="P94" s="332"/>
      <c r="Q94" s="332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2"/>
      <c r="P95" s="332"/>
      <c r="Q95" s="332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25"/>
      <c r="S97" s="34"/>
      <c r="T97" s="34"/>
      <c r="U97" s="35" t="s">
        <v>65</v>
      </c>
      <c r="V97" s="320">
        <v>10</v>
      </c>
      <c r="W97" s="321">
        <f t="shared" si="4"/>
        <v>18</v>
      </c>
      <c r="X97" s="36">
        <f>IFERROR(IF(W97=0,"",ROUNDUP(W97/H97,0)*0.02175),"")</f>
        <v>4.3499999999999997E-2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5" t="s">
        <v>194</v>
      </c>
      <c r="O101" s="332"/>
      <c r="P101" s="332"/>
      <c r="Q101" s="332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0" t="s">
        <v>194</v>
      </c>
      <c r="O102" s="332"/>
      <c r="P102" s="332"/>
      <c r="Q102" s="332"/>
      <c r="R102" s="325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45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46"/>
      <c r="N103" s="328" t="s">
        <v>66</v>
      </c>
      <c r="O103" s="329"/>
      <c r="P103" s="329"/>
      <c r="Q103" s="329"/>
      <c r="R103" s="329"/>
      <c r="S103" s="329"/>
      <c r="T103" s="330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1.1111111111111112</v>
      </c>
      <c r="W103" s="322">
        <f>IFERROR(W94/H94,"0")+IFERROR(W95/H95,"0")+IFERROR(W96/H96,"0")+IFERROR(W97/H97,"0")+IFERROR(W98/H98,"0")+IFERROR(W99/H99,"0")+IFERROR(W100/H100,"0")+IFERROR(W101/H101,"0")+IFERROR(W102/H102,"0")</f>
        <v>2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4.3499999999999997E-2</v>
      </c>
      <c r="Y103" s="323"/>
      <c r="Z103" s="323"/>
    </row>
    <row r="104" spans="1:53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46"/>
      <c r="N104" s="328" t="s">
        <v>66</v>
      </c>
      <c r="O104" s="329"/>
      <c r="P104" s="329"/>
      <c r="Q104" s="329"/>
      <c r="R104" s="329"/>
      <c r="S104" s="329"/>
      <c r="T104" s="330"/>
      <c r="U104" s="37" t="s">
        <v>65</v>
      </c>
      <c r="V104" s="322">
        <f>IFERROR(SUM(V94:V102),"0")</f>
        <v>10</v>
      </c>
      <c r="W104" s="322">
        <f>IFERROR(SUM(W94:W102),"0")</f>
        <v>18</v>
      </c>
      <c r="X104" s="37"/>
      <c r="Y104" s="323"/>
      <c r="Z104" s="323"/>
    </row>
    <row r="105" spans="1:53" ht="14.25" customHeight="1" x14ac:dyDescent="0.25">
      <c r="A105" s="335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6"/>
      <c r="Z105" s="316"/>
    </row>
    <row r="106" spans="1:53" ht="27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70" t="s">
        <v>198</v>
      </c>
      <c r="O106" s="332"/>
      <c r="P106" s="332"/>
      <c r="Q106" s="332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6" t="s">
        <v>200</v>
      </c>
      <c r="O107" s="332"/>
      <c r="P107" s="332"/>
      <c r="Q107" s="332"/>
      <c r="R107" s="325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4" t="s">
        <v>203</v>
      </c>
      <c r="O108" s="332"/>
      <c r="P108" s="332"/>
      <c r="Q108" s="332"/>
      <c r="R108" s="325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35" t="s">
        <v>208</v>
      </c>
      <c r="O110" s="332"/>
      <c r="P110" s="332"/>
      <c r="Q110" s="332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4" t="s">
        <v>210</v>
      </c>
      <c r="O111" s="332"/>
      <c r="P111" s="332"/>
      <c r="Q111" s="332"/>
      <c r="R111" s="325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9" t="s">
        <v>213</v>
      </c>
      <c r="O112" s="332"/>
      <c r="P112" s="332"/>
      <c r="Q112" s="332"/>
      <c r="R112" s="325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0" t="s">
        <v>216</v>
      </c>
      <c r="O113" s="332"/>
      <c r="P113" s="332"/>
      <c r="Q113" s="332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9" t="s">
        <v>219</v>
      </c>
      <c r="O114" s="332"/>
      <c r="P114" s="332"/>
      <c r="Q114" s="332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25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82" t="s">
        <v>224</v>
      </c>
      <c r="O116" s="332"/>
      <c r="P116" s="332"/>
      <c r="Q116" s="332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5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46"/>
      <c r="N117" s="328" t="s">
        <v>66</v>
      </c>
      <c r="O117" s="329"/>
      <c r="P117" s="329"/>
      <c r="Q117" s="329"/>
      <c r="R117" s="329"/>
      <c r="S117" s="329"/>
      <c r="T117" s="330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46"/>
      <c r="N118" s="328" t="s">
        <v>66</v>
      </c>
      <c r="O118" s="329"/>
      <c r="P118" s="329"/>
      <c r="Q118" s="329"/>
      <c r="R118" s="329"/>
      <c r="S118" s="329"/>
      <c r="T118" s="330"/>
      <c r="U118" s="37" t="s">
        <v>65</v>
      </c>
      <c r="V118" s="322">
        <f>IFERROR(SUM(V106:V116),"0")</f>
        <v>0</v>
      </c>
      <c r="W118" s="322">
        <f>IFERROR(SUM(W106:W116),"0")</f>
        <v>0</v>
      </c>
      <c r="X118" s="37"/>
      <c r="Y118" s="323"/>
      <c r="Z118" s="323"/>
    </row>
    <row r="119" spans="1:53" ht="14.25" customHeight="1" x14ac:dyDescent="0.25">
      <c r="A119" s="335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6"/>
      <c r="Z119" s="316"/>
    </row>
    <row r="120" spans="1:53" ht="27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31" t="s">
        <v>230</v>
      </c>
      <c r="O121" s="332"/>
      <c r="P121" s="332"/>
      <c r="Q121" s="332"/>
      <c r="R121" s="325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91" t="s">
        <v>233</v>
      </c>
      <c r="O122" s="332"/>
      <c r="P122" s="332"/>
      <c r="Q122" s="332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45" t="s">
        <v>236</v>
      </c>
      <c r="O123" s="332"/>
      <c r="P123" s="332"/>
      <c r="Q123" s="332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45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46"/>
      <c r="N124" s="328" t="s">
        <v>66</v>
      </c>
      <c r="O124" s="329"/>
      <c r="P124" s="329"/>
      <c r="Q124" s="329"/>
      <c r="R124" s="329"/>
      <c r="S124" s="329"/>
      <c r="T124" s="330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46"/>
      <c r="N125" s="328" t="s">
        <v>66</v>
      </c>
      <c r="O125" s="329"/>
      <c r="P125" s="329"/>
      <c r="Q125" s="329"/>
      <c r="R125" s="329"/>
      <c r="S125" s="329"/>
      <c r="T125" s="330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customHeight="1" x14ac:dyDescent="0.25">
      <c r="A126" s="326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5"/>
      <c r="Z126" s="315"/>
    </row>
    <row r="127" spans="1:53" ht="14.25" customHeight="1" x14ac:dyDescent="0.25">
      <c r="A127" s="335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6"/>
      <c r="Z127" s="316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17" t="s">
        <v>240</v>
      </c>
      <c r="O128" s="332"/>
      <c r="P128" s="332"/>
      <c r="Q128" s="332"/>
      <c r="R128" s="325"/>
      <c r="S128" s="34"/>
      <c r="T128" s="34"/>
      <c r="U128" s="35" t="s">
        <v>65</v>
      </c>
      <c r="V128" s="320">
        <v>10</v>
      </c>
      <c r="W128" s="321">
        <f>IFERROR(IF(V128="",0,CEILING((V128/$H128),1)*$H128),"")</f>
        <v>16.8</v>
      </c>
      <c r="X128" s="36">
        <f>IFERROR(IF(W128=0,"",ROUNDUP(W128/H128,0)*0.02175),"")</f>
        <v>4.3499999999999997E-2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2"/>
      <c r="P129" s="332"/>
      <c r="Q129" s="332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2"/>
      <c r="P130" s="332"/>
      <c r="Q130" s="332"/>
      <c r="R130" s="325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45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46"/>
      <c r="N131" s="328" t="s">
        <v>66</v>
      </c>
      <c r="O131" s="329"/>
      <c r="P131" s="329"/>
      <c r="Q131" s="329"/>
      <c r="R131" s="329"/>
      <c r="S131" s="329"/>
      <c r="T131" s="330"/>
      <c r="U131" s="37" t="s">
        <v>67</v>
      </c>
      <c r="V131" s="322">
        <f>IFERROR(V128/H128,"0")+IFERROR(V129/H129,"0")+IFERROR(V130/H130,"0")</f>
        <v>1.1904761904761905</v>
      </c>
      <c r="W131" s="322">
        <f>IFERROR(W128/H128,"0")+IFERROR(W129/H129,"0")+IFERROR(W130/H130,"0")</f>
        <v>2</v>
      </c>
      <c r="X131" s="322">
        <f>IFERROR(IF(X128="",0,X128),"0")+IFERROR(IF(X129="",0,X129),"0")+IFERROR(IF(X130="",0,X130),"0")</f>
        <v>4.3499999999999997E-2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46"/>
      <c r="N132" s="328" t="s">
        <v>66</v>
      </c>
      <c r="O132" s="329"/>
      <c r="P132" s="329"/>
      <c r="Q132" s="329"/>
      <c r="R132" s="329"/>
      <c r="S132" s="329"/>
      <c r="T132" s="330"/>
      <c r="U132" s="37" t="s">
        <v>65</v>
      </c>
      <c r="V132" s="322">
        <f>IFERROR(SUM(V128:V130),"0")</f>
        <v>10</v>
      </c>
      <c r="W132" s="322">
        <f>IFERROR(SUM(W128:W130),"0")</f>
        <v>16.8</v>
      </c>
      <c r="X132" s="37"/>
      <c r="Y132" s="323"/>
      <c r="Z132" s="323"/>
    </row>
    <row r="133" spans="1:53" ht="27.75" customHeight="1" x14ac:dyDescent="0.2">
      <c r="A133" s="341" t="s">
        <v>245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48"/>
      <c r="Z133" s="48"/>
    </row>
    <row r="134" spans="1:53" ht="16.5" customHeight="1" x14ac:dyDescent="0.25">
      <c r="A134" s="326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5"/>
      <c r="Z134" s="315"/>
    </row>
    <row r="135" spans="1:53" ht="14.25" customHeight="1" x14ac:dyDescent="0.25">
      <c r="A135" s="335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6"/>
      <c r="Z135" s="316"/>
    </row>
    <row r="136" spans="1:53" ht="27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2"/>
      <c r="P136" s="332"/>
      <c r="Q136" s="332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2"/>
      <c r="P137" s="332"/>
      <c r="Q137" s="332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2"/>
      <c r="P138" s="332"/>
      <c r="Q138" s="332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45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46"/>
      <c r="N139" s="328" t="s">
        <v>66</v>
      </c>
      <c r="O139" s="329"/>
      <c r="P139" s="329"/>
      <c r="Q139" s="329"/>
      <c r="R139" s="329"/>
      <c r="S139" s="329"/>
      <c r="T139" s="330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46"/>
      <c r="N140" s="328" t="s">
        <v>66</v>
      </c>
      <c r="O140" s="329"/>
      <c r="P140" s="329"/>
      <c r="Q140" s="329"/>
      <c r="R140" s="329"/>
      <c r="S140" s="329"/>
      <c r="T140" s="330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customHeight="1" x14ac:dyDescent="0.25">
      <c r="A141" s="326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5"/>
      <c r="Z141" s="315"/>
    </row>
    <row r="142" spans="1:53" ht="14.25" customHeight="1" x14ac:dyDescent="0.25">
      <c r="A142" s="335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6"/>
      <c r="Z142" s="316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2"/>
      <c r="P143" s="332"/>
      <c r="Q143" s="332"/>
      <c r="R143" s="325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2"/>
      <c r="P144" s="332"/>
      <c r="Q144" s="332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2"/>
      <c r="P145" s="332"/>
      <c r="Q145" s="332"/>
      <c r="R145" s="325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2"/>
      <c r="P146" s="332"/>
      <c r="Q146" s="332"/>
      <c r="R146" s="325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2"/>
      <c r="P147" s="332"/>
      <c r="Q147" s="332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2"/>
      <c r="P148" s="332"/>
      <c r="Q148" s="332"/>
      <c r="R148" s="325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3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2"/>
      <c r="P149" s="332"/>
      <c r="Q149" s="332"/>
      <c r="R149" s="325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2"/>
      <c r="P150" s="332"/>
      <c r="Q150" s="332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54" t="s">
        <v>272</v>
      </c>
      <c r="O151" s="332"/>
      <c r="P151" s="332"/>
      <c r="Q151" s="332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45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46"/>
      <c r="N152" s="328" t="s">
        <v>66</v>
      </c>
      <c r="O152" s="329"/>
      <c r="P152" s="329"/>
      <c r="Q152" s="329"/>
      <c r="R152" s="329"/>
      <c r="S152" s="329"/>
      <c r="T152" s="330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46"/>
      <c r="N153" s="328" t="s">
        <v>66</v>
      </c>
      <c r="O153" s="329"/>
      <c r="P153" s="329"/>
      <c r="Q153" s="329"/>
      <c r="R153" s="329"/>
      <c r="S153" s="329"/>
      <c r="T153" s="330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customHeight="1" x14ac:dyDescent="0.25">
      <c r="A154" s="326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5"/>
      <c r="Z154" s="315"/>
    </row>
    <row r="155" spans="1:53" ht="14.25" customHeight="1" x14ac:dyDescent="0.25">
      <c r="A155" s="335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6"/>
      <c r="Z155" s="316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2"/>
      <c r="P156" s="332"/>
      <c r="Q156" s="332"/>
      <c r="R156" s="325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2"/>
      <c r="P157" s="332"/>
      <c r="Q157" s="332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45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46"/>
      <c r="N158" s="328" t="s">
        <v>66</v>
      </c>
      <c r="O158" s="329"/>
      <c r="P158" s="329"/>
      <c r="Q158" s="329"/>
      <c r="R158" s="329"/>
      <c r="S158" s="329"/>
      <c r="T158" s="330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46"/>
      <c r="N159" s="328" t="s">
        <v>66</v>
      </c>
      <c r="O159" s="329"/>
      <c r="P159" s="329"/>
      <c r="Q159" s="329"/>
      <c r="R159" s="329"/>
      <c r="S159" s="329"/>
      <c r="T159" s="330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customHeight="1" x14ac:dyDescent="0.25">
      <c r="A160" s="335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6"/>
      <c r="Z160" s="316"/>
    </row>
    <row r="161" spans="1:53" ht="16.5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77" t="s">
        <v>280</v>
      </c>
      <c r="O161" s="332"/>
      <c r="P161" s="332"/>
      <c r="Q161" s="332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2"/>
      <c r="P162" s="332"/>
      <c r="Q162" s="332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45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46"/>
      <c r="N163" s="328" t="s">
        <v>66</v>
      </c>
      <c r="O163" s="329"/>
      <c r="P163" s="329"/>
      <c r="Q163" s="329"/>
      <c r="R163" s="329"/>
      <c r="S163" s="329"/>
      <c r="T163" s="330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46"/>
      <c r="N164" s="328" t="s">
        <v>66</v>
      </c>
      <c r="O164" s="329"/>
      <c r="P164" s="329"/>
      <c r="Q164" s="329"/>
      <c r="R164" s="329"/>
      <c r="S164" s="329"/>
      <c r="T164" s="330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customHeight="1" x14ac:dyDescent="0.25">
      <c r="A165" s="335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6"/>
      <c r="Z165" s="316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2"/>
      <c r="P166" s="332"/>
      <c r="Q166" s="332"/>
      <c r="R166" s="325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2"/>
      <c r="P167" s="332"/>
      <c r="Q167" s="332"/>
      <c r="R167" s="325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2"/>
      <c r="P168" s="332"/>
      <c r="Q168" s="332"/>
      <c r="R168" s="325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2"/>
      <c r="P169" s="332"/>
      <c r="Q169" s="332"/>
      <c r="R169" s="325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45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46"/>
      <c r="N170" s="328" t="s">
        <v>66</v>
      </c>
      <c r="O170" s="329"/>
      <c r="P170" s="329"/>
      <c r="Q170" s="329"/>
      <c r="R170" s="329"/>
      <c r="S170" s="329"/>
      <c r="T170" s="330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46"/>
      <c r="N171" s="328" t="s">
        <v>66</v>
      </c>
      <c r="O171" s="329"/>
      <c r="P171" s="329"/>
      <c r="Q171" s="329"/>
      <c r="R171" s="329"/>
      <c r="S171" s="329"/>
      <c r="T171" s="330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customHeight="1" x14ac:dyDescent="0.25">
      <c r="A172" s="335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6"/>
      <c r="Z172" s="316"/>
    </row>
    <row r="173" spans="1:53" ht="27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2"/>
      <c r="P173" s="332"/>
      <c r="Q173" s="332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5" t="s">
        <v>295</v>
      </c>
      <c r="O174" s="332"/>
      <c r="P174" s="332"/>
      <c r="Q174" s="332"/>
      <c r="R174" s="325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2"/>
      <c r="P175" s="332"/>
      <c r="Q175" s="332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7" t="s">
        <v>300</v>
      </c>
      <c r="O176" s="332"/>
      <c r="P176" s="332"/>
      <c r="Q176" s="332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2"/>
      <c r="P177" s="332"/>
      <c r="Q177" s="332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4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2"/>
      <c r="P178" s="332"/>
      <c r="Q178" s="332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5" t="s">
        <v>307</v>
      </c>
      <c r="O179" s="332"/>
      <c r="P179" s="332"/>
      <c r="Q179" s="332"/>
      <c r="R179" s="325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55" t="s">
        <v>310</v>
      </c>
      <c r="O180" s="332"/>
      <c r="P180" s="332"/>
      <c r="Q180" s="332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2"/>
      <c r="P181" s="332"/>
      <c r="Q181" s="332"/>
      <c r="R181" s="325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2"/>
      <c r="P182" s="332"/>
      <c r="Q182" s="332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2"/>
      <c r="P183" s="332"/>
      <c r="Q183" s="332"/>
      <c r="R183" s="325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2"/>
      <c r="P184" s="332"/>
      <c r="Q184" s="332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2"/>
      <c r="P185" s="332"/>
      <c r="Q185" s="332"/>
      <c r="R185" s="325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2"/>
      <c r="P186" s="332"/>
      <c r="Q186" s="332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4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2"/>
      <c r="P187" s="332"/>
      <c r="Q187" s="332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2"/>
      <c r="P188" s="332"/>
      <c r="Q188" s="332"/>
      <c r="R188" s="325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2"/>
      <c r="P189" s="332"/>
      <c r="Q189" s="332"/>
      <c r="R189" s="325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x14ac:dyDescent="0.2">
      <c r="A190" s="345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46"/>
      <c r="N190" s="328" t="s">
        <v>66</v>
      </c>
      <c r="O190" s="329"/>
      <c r="P190" s="329"/>
      <c r="Q190" s="329"/>
      <c r="R190" s="329"/>
      <c r="S190" s="329"/>
      <c r="T190" s="330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46"/>
      <c r="N191" s="328" t="s">
        <v>66</v>
      </c>
      <c r="O191" s="329"/>
      <c r="P191" s="329"/>
      <c r="Q191" s="329"/>
      <c r="R191" s="329"/>
      <c r="S191" s="329"/>
      <c r="T191" s="330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customHeight="1" x14ac:dyDescent="0.25">
      <c r="A192" s="335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6"/>
      <c r="Z192" s="316"/>
    </row>
    <row r="193" spans="1:53" ht="16.5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4" t="s">
        <v>331</v>
      </c>
      <c r="O193" s="332"/>
      <c r="P193" s="332"/>
      <c r="Q193" s="332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81" t="s">
        <v>334</v>
      </c>
      <c r="O194" s="332"/>
      <c r="P194" s="332"/>
      <c r="Q194" s="332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2"/>
      <c r="P195" s="332"/>
      <c r="Q195" s="332"/>
      <c r="R195" s="325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2"/>
      <c r="P196" s="332"/>
      <c r="Q196" s="332"/>
      <c r="R196" s="325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45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46"/>
      <c r="N197" s="328" t="s">
        <v>66</v>
      </c>
      <c r="O197" s="329"/>
      <c r="P197" s="329"/>
      <c r="Q197" s="329"/>
      <c r="R197" s="329"/>
      <c r="S197" s="329"/>
      <c r="T197" s="330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46"/>
      <c r="N198" s="328" t="s">
        <v>66</v>
      </c>
      <c r="O198" s="329"/>
      <c r="P198" s="329"/>
      <c r="Q198" s="329"/>
      <c r="R198" s="329"/>
      <c r="S198" s="329"/>
      <c r="T198" s="330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customHeight="1" x14ac:dyDescent="0.25">
      <c r="A199" s="326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5"/>
      <c r="Z199" s="315"/>
    </row>
    <row r="200" spans="1:53" ht="14.25" customHeight="1" x14ac:dyDescent="0.25">
      <c r="A200" s="335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6"/>
      <c r="Z200" s="316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60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2"/>
      <c r="P201" s="332"/>
      <c r="Q201" s="332"/>
      <c r="R201" s="325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x14ac:dyDescent="0.2">
      <c r="A202" s="345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46"/>
      <c r="N202" s="328" t="s">
        <v>66</v>
      </c>
      <c r="O202" s="329"/>
      <c r="P202" s="329"/>
      <c r="Q202" s="329"/>
      <c r="R202" s="329"/>
      <c r="S202" s="329"/>
      <c r="T202" s="330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46"/>
      <c r="N203" s="328" t="s">
        <v>66</v>
      </c>
      <c r="O203" s="329"/>
      <c r="P203" s="329"/>
      <c r="Q203" s="329"/>
      <c r="R203" s="329"/>
      <c r="S203" s="329"/>
      <c r="T203" s="330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customHeight="1" x14ac:dyDescent="0.25">
      <c r="A204" s="326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5"/>
      <c r="Z204" s="315"/>
    </row>
    <row r="205" spans="1:53" ht="14.25" customHeight="1" x14ac:dyDescent="0.25">
      <c r="A205" s="335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6"/>
      <c r="Z205" s="316"/>
    </row>
    <row r="206" spans="1:53" ht="27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2"/>
      <c r="P206" s="332"/>
      <c r="Q206" s="332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4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2"/>
      <c r="P207" s="332"/>
      <c r="Q207" s="332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2"/>
      <c r="P208" s="332"/>
      <c r="Q208" s="332"/>
      <c r="R208" s="325"/>
      <c r="S208" s="34"/>
      <c r="T208" s="34"/>
      <c r="U208" s="35" t="s">
        <v>65</v>
      </c>
      <c r="V208" s="320">
        <v>210</v>
      </c>
      <c r="W208" s="321">
        <f t="shared" si="9"/>
        <v>216</v>
      </c>
      <c r="X208" s="36">
        <f>IFERROR(IF(W208=0,"",ROUNDUP(W208/H208,0)*0.02175),"")</f>
        <v>0.43499999999999994</v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2"/>
      <c r="P209" s="332"/>
      <c r="Q209" s="332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4301011395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4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2"/>
      <c r="P210" s="332"/>
      <c r="Q210" s="332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4301010928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5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2"/>
      <c r="P211" s="332"/>
      <c r="Q211" s="332"/>
      <c r="R211" s="325"/>
      <c r="S211" s="34"/>
      <c r="T211" s="34"/>
      <c r="U211" s="35" t="s">
        <v>65</v>
      </c>
      <c r="V211" s="320">
        <v>20</v>
      </c>
      <c r="W211" s="321">
        <f t="shared" si="9"/>
        <v>21.6</v>
      </c>
      <c r="X211" s="36">
        <f>IFERROR(IF(W211=0,"",ROUNDUP(W211/H211,0)*0.02175),"")</f>
        <v>4.3499999999999997E-2</v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2"/>
      <c r="P212" s="332"/>
      <c r="Q212" s="332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2"/>
      <c r="P213" s="332"/>
      <c r="Q213" s="332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2"/>
      <c r="P214" s="332"/>
      <c r="Q214" s="332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2"/>
      <c r="P215" s="332"/>
      <c r="Q215" s="332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2"/>
      <c r="P216" s="332"/>
      <c r="Q216" s="332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4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2"/>
      <c r="P217" s="332"/>
      <c r="Q217" s="332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2"/>
      <c r="P218" s="332"/>
      <c r="Q218" s="332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2"/>
      <c r="P219" s="332"/>
      <c r="Q219" s="332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2"/>
      <c r="P220" s="332"/>
      <c r="Q220" s="332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45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46"/>
      <c r="N221" s="328" t="s">
        <v>66</v>
      </c>
      <c r="O221" s="329"/>
      <c r="P221" s="329"/>
      <c r="Q221" s="329"/>
      <c r="R221" s="329"/>
      <c r="S221" s="329"/>
      <c r="T221" s="330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21.296296296296294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22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0.47849999999999993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46"/>
      <c r="N222" s="328" t="s">
        <v>66</v>
      </c>
      <c r="O222" s="329"/>
      <c r="P222" s="329"/>
      <c r="Q222" s="329"/>
      <c r="R222" s="329"/>
      <c r="S222" s="329"/>
      <c r="T222" s="330"/>
      <c r="U222" s="37" t="s">
        <v>65</v>
      </c>
      <c r="V222" s="322">
        <f>IFERROR(SUM(V206:V220),"0")</f>
        <v>230</v>
      </c>
      <c r="W222" s="322">
        <f>IFERROR(SUM(W206:W220),"0")</f>
        <v>237.6</v>
      </c>
      <c r="X222" s="37"/>
      <c r="Y222" s="323"/>
      <c r="Z222" s="323"/>
    </row>
    <row r="223" spans="1:53" ht="14.25" customHeight="1" x14ac:dyDescent="0.25">
      <c r="A223" s="335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6"/>
      <c r="Z223" s="316"/>
    </row>
    <row r="224" spans="1:53" ht="27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2"/>
      <c r="P224" s="332"/>
      <c r="Q224" s="332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x14ac:dyDescent="0.2">
      <c r="A225" s="345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46"/>
      <c r="N225" s="328" t="s">
        <v>66</v>
      </c>
      <c r="O225" s="329"/>
      <c r="P225" s="329"/>
      <c r="Q225" s="329"/>
      <c r="R225" s="329"/>
      <c r="S225" s="329"/>
      <c r="T225" s="330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46"/>
      <c r="N226" s="328" t="s">
        <v>66</v>
      </c>
      <c r="O226" s="329"/>
      <c r="P226" s="329"/>
      <c r="Q226" s="329"/>
      <c r="R226" s="329"/>
      <c r="S226" s="329"/>
      <c r="T226" s="330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customHeight="1" x14ac:dyDescent="0.25">
      <c r="A227" s="335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6"/>
      <c r="Z227" s="316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2"/>
      <c r="P228" s="332"/>
      <c r="Q228" s="332"/>
      <c r="R228" s="325"/>
      <c r="S228" s="34"/>
      <c r="T228" s="34"/>
      <c r="U228" s="35" t="s">
        <v>65</v>
      </c>
      <c r="V228" s="320">
        <v>30</v>
      </c>
      <c r="W228" s="321">
        <f>IFERROR(IF(V228="",0,CEILING((V228/$H228),1)*$H228),"")</f>
        <v>33.6</v>
      </c>
      <c r="X228" s="36">
        <f>IFERROR(IF(W228=0,"",ROUNDUP(W228/H228,0)*0.00753),"")</f>
        <v>6.0240000000000002E-2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2"/>
      <c r="P229" s="332"/>
      <c r="Q229" s="332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5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2"/>
      <c r="P230" s="332"/>
      <c r="Q230" s="332"/>
      <c r="R230" s="325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45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46"/>
      <c r="N231" s="328" t="s">
        <v>66</v>
      </c>
      <c r="O231" s="329"/>
      <c r="P231" s="329"/>
      <c r="Q231" s="329"/>
      <c r="R231" s="329"/>
      <c r="S231" s="329"/>
      <c r="T231" s="330"/>
      <c r="U231" s="37" t="s">
        <v>67</v>
      </c>
      <c r="V231" s="322">
        <f>IFERROR(V228/H228,"0")+IFERROR(V229/H229,"0")+IFERROR(V230/H230,"0")</f>
        <v>7.1428571428571423</v>
      </c>
      <c r="W231" s="322">
        <f>IFERROR(W228/H228,"0")+IFERROR(W229/H229,"0")+IFERROR(W230/H230,"0")</f>
        <v>8</v>
      </c>
      <c r="X231" s="322">
        <f>IFERROR(IF(X228="",0,X228),"0")+IFERROR(IF(X229="",0,X229),"0")+IFERROR(IF(X230="",0,X230),"0")</f>
        <v>6.0240000000000002E-2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46"/>
      <c r="N232" s="328" t="s">
        <v>66</v>
      </c>
      <c r="O232" s="329"/>
      <c r="P232" s="329"/>
      <c r="Q232" s="329"/>
      <c r="R232" s="329"/>
      <c r="S232" s="329"/>
      <c r="T232" s="330"/>
      <c r="U232" s="37" t="s">
        <v>65</v>
      </c>
      <c r="V232" s="322">
        <f>IFERROR(SUM(V228:V230),"0")</f>
        <v>30</v>
      </c>
      <c r="W232" s="322">
        <f>IFERROR(SUM(W228:W230),"0")</f>
        <v>33.6</v>
      </c>
      <c r="X232" s="37"/>
      <c r="Y232" s="323"/>
      <c r="Z232" s="323"/>
    </row>
    <row r="233" spans="1:53" ht="14.25" customHeight="1" x14ac:dyDescent="0.25">
      <c r="A233" s="335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6"/>
      <c r="Z233" s="316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2"/>
      <c r="P234" s="332"/>
      <c r="Q234" s="332"/>
      <c r="R234" s="325"/>
      <c r="S234" s="34"/>
      <c r="T234" s="34"/>
      <c r="U234" s="35" t="s">
        <v>65</v>
      </c>
      <c r="V234" s="320">
        <v>50</v>
      </c>
      <c r="W234" s="321">
        <f t="shared" ref="W234:W242" si="11">IFERROR(IF(V234="",0,CEILING((V234/$H234),1)*$H234),"")</f>
        <v>54.6</v>
      </c>
      <c r="X234" s="36">
        <f>IFERROR(IF(W234=0,"",ROUNDUP(W234/H234,0)*0.02175),"")</f>
        <v>0.15225</v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2"/>
      <c r="P235" s="332"/>
      <c r="Q235" s="332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2"/>
      <c r="P236" s="332"/>
      <c r="Q236" s="332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3" t="s">
        <v>387</v>
      </c>
      <c r="O237" s="332"/>
      <c r="P237" s="332"/>
      <c r="Q237" s="332"/>
      <c r="R237" s="325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3" t="s">
        <v>390</v>
      </c>
      <c r="O238" s="332"/>
      <c r="P238" s="332"/>
      <c r="Q238" s="332"/>
      <c r="R238" s="325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5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2"/>
      <c r="P239" s="332"/>
      <c r="Q239" s="332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2"/>
      <c r="P240" s="332"/>
      <c r="Q240" s="332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2"/>
      <c r="P241" s="332"/>
      <c r="Q241" s="332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2"/>
      <c r="P242" s="332"/>
      <c r="Q242" s="332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45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46"/>
      <c r="N243" s="328" t="s">
        <v>66</v>
      </c>
      <c r="O243" s="329"/>
      <c r="P243" s="329"/>
      <c r="Q243" s="329"/>
      <c r="R243" s="329"/>
      <c r="S243" s="329"/>
      <c r="T243" s="330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6.4102564102564106</v>
      </c>
      <c r="W243" s="322">
        <f>IFERROR(W234/H234,"0")+IFERROR(W235/H235,"0")+IFERROR(W236/H236,"0")+IFERROR(W237/H237,"0")+IFERROR(W238/H238,"0")+IFERROR(W239/H239,"0")+IFERROR(W240/H240,"0")+IFERROR(W241/H241,"0")+IFERROR(W242/H242,"0")</f>
        <v>7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0.15225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46"/>
      <c r="N244" s="328" t="s">
        <v>66</v>
      </c>
      <c r="O244" s="329"/>
      <c r="P244" s="329"/>
      <c r="Q244" s="329"/>
      <c r="R244" s="329"/>
      <c r="S244" s="329"/>
      <c r="T244" s="330"/>
      <c r="U244" s="37" t="s">
        <v>65</v>
      </c>
      <c r="V244" s="322">
        <f>IFERROR(SUM(V234:V242),"0")</f>
        <v>50</v>
      </c>
      <c r="W244" s="322">
        <f>IFERROR(SUM(W234:W242),"0")</f>
        <v>54.6</v>
      </c>
      <c r="X244" s="37"/>
      <c r="Y244" s="323"/>
      <c r="Z244" s="323"/>
    </row>
    <row r="245" spans="1:53" ht="14.25" customHeight="1" x14ac:dyDescent="0.25">
      <c r="A245" s="335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6"/>
      <c r="Z245" s="316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2"/>
      <c r="P246" s="332"/>
      <c r="Q246" s="332"/>
      <c r="R246" s="325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2"/>
      <c r="P247" s="332"/>
      <c r="Q247" s="332"/>
      <c r="R247" s="325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2"/>
      <c r="P248" s="332"/>
      <c r="Q248" s="332"/>
      <c r="R248" s="325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45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46"/>
      <c r="N249" s="328" t="s">
        <v>66</v>
      </c>
      <c r="O249" s="329"/>
      <c r="P249" s="329"/>
      <c r="Q249" s="329"/>
      <c r="R249" s="329"/>
      <c r="S249" s="329"/>
      <c r="T249" s="330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46"/>
      <c r="N250" s="328" t="s">
        <v>66</v>
      </c>
      <c r="O250" s="329"/>
      <c r="P250" s="329"/>
      <c r="Q250" s="329"/>
      <c r="R250" s="329"/>
      <c r="S250" s="329"/>
      <c r="T250" s="330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customHeight="1" x14ac:dyDescent="0.25">
      <c r="A251" s="335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6"/>
      <c r="Z251" s="316"/>
    </row>
    <row r="252" spans="1:53" ht="16.5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2" t="s">
        <v>407</v>
      </c>
      <c r="O252" s="332"/>
      <c r="P252" s="332"/>
      <c r="Q252" s="332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18" t="s">
        <v>410</v>
      </c>
      <c r="O253" s="332"/>
      <c r="P253" s="332"/>
      <c r="Q253" s="332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2"/>
      <c r="P254" s="332"/>
      <c r="Q254" s="332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45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46"/>
      <c r="N255" s="328" t="s">
        <v>66</v>
      </c>
      <c r="O255" s="329"/>
      <c r="P255" s="329"/>
      <c r="Q255" s="329"/>
      <c r="R255" s="329"/>
      <c r="S255" s="329"/>
      <c r="T255" s="330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46"/>
      <c r="N256" s="328" t="s">
        <v>66</v>
      </c>
      <c r="O256" s="329"/>
      <c r="P256" s="329"/>
      <c r="Q256" s="329"/>
      <c r="R256" s="329"/>
      <c r="S256" s="329"/>
      <c r="T256" s="330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customHeight="1" x14ac:dyDescent="0.25">
      <c r="A257" s="335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6"/>
      <c r="Z257" s="316"/>
    </row>
    <row r="258" spans="1:53" ht="16.5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2"/>
      <c r="P258" s="332"/>
      <c r="Q258" s="332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2"/>
      <c r="P259" s="332"/>
      <c r="Q259" s="332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2"/>
      <c r="P260" s="332"/>
      <c r="Q260" s="332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x14ac:dyDescent="0.2">
      <c r="A261" s="345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46"/>
      <c r="N261" s="328" t="s">
        <v>66</v>
      </c>
      <c r="O261" s="329"/>
      <c r="P261" s="329"/>
      <c r="Q261" s="329"/>
      <c r="R261" s="329"/>
      <c r="S261" s="329"/>
      <c r="T261" s="330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46"/>
      <c r="N262" s="328" t="s">
        <v>66</v>
      </c>
      <c r="O262" s="329"/>
      <c r="P262" s="329"/>
      <c r="Q262" s="329"/>
      <c r="R262" s="329"/>
      <c r="S262" s="329"/>
      <c r="T262" s="330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customHeight="1" x14ac:dyDescent="0.25">
      <c r="A263" s="326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5"/>
      <c r="Z263" s="315"/>
    </row>
    <row r="264" spans="1:53" ht="14.25" customHeight="1" x14ac:dyDescent="0.25">
      <c r="A264" s="335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6"/>
      <c r="Z264" s="316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6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2"/>
      <c r="P265" s="332"/>
      <c r="Q265" s="332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2"/>
      <c r="P266" s="332"/>
      <c r="Q266" s="332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3" t="s">
        <v>428</v>
      </c>
      <c r="O267" s="332"/>
      <c r="P267" s="332"/>
      <c r="Q267" s="332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2"/>
      <c r="P268" s="332"/>
      <c r="Q268" s="332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2"/>
      <c r="P269" s="332"/>
      <c r="Q269" s="332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2"/>
      <c r="P270" s="332"/>
      <c r="Q270" s="332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2"/>
      <c r="P271" s="332"/>
      <c r="Q271" s="332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45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46"/>
      <c r="N272" s="328" t="s">
        <v>66</v>
      </c>
      <c r="O272" s="329"/>
      <c r="P272" s="329"/>
      <c r="Q272" s="329"/>
      <c r="R272" s="329"/>
      <c r="S272" s="329"/>
      <c r="T272" s="330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46"/>
      <c r="N273" s="328" t="s">
        <v>66</v>
      </c>
      <c r="O273" s="329"/>
      <c r="P273" s="329"/>
      <c r="Q273" s="329"/>
      <c r="R273" s="329"/>
      <c r="S273" s="329"/>
      <c r="T273" s="330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customHeight="1" x14ac:dyDescent="0.25">
      <c r="A274" s="335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6"/>
      <c r="Z274" s="316"/>
    </row>
    <row r="275" spans="1:53" ht="27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2"/>
      <c r="P275" s="332"/>
      <c r="Q275" s="332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5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2"/>
      <c r="P276" s="332"/>
      <c r="Q276" s="332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x14ac:dyDescent="0.2">
      <c r="A277" s="345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46"/>
      <c r="N277" s="328" t="s">
        <v>66</v>
      </c>
      <c r="O277" s="329"/>
      <c r="P277" s="329"/>
      <c r="Q277" s="329"/>
      <c r="R277" s="329"/>
      <c r="S277" s="329"/>
      <c r="T277" s="330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46"/>
      <c r="N278" s="328" t="s">
        <v>66</v>
      </c>
      <c r="O278" s="329"/>
      <c r="P278" s="329"/>
      <c r="Q278" s="329"/>
      <c r="R278" s="329"/>
      <c r="S278" s="329"/>
      <c r="T278" s="330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customHeight="1" x14ac:dyDescent="0.25">
      <c r="A279" s="326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5"/>
      <c r="Z279" s="315"/>
    </row>
    <row r="280" spans="1:53" ht="14.25" customHeight="1" x14ac:dyDescent="0.25">
      <c r="A280" s="335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6"/>
      <c r="Z280" s="316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2"/>
      <c r="P281" s="332"/>
      <c r="Q281" s="332"/>
      <c r="R281" s="325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x14ac:dyDescent="0.2">
      <c r="A282" s="345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46"/>
      <c r="N282" s="328" t="s">
        <v>66</v>
      </c>
      <c r="O282" s="329"/>
      <c r="P282" s="329"/>
      <c r="Q282" s="329"/>
      <c r="R282" s="329"/>
      <c r="S282" s="329"/>
      <c r="T282" s="330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46"/>
      <c r="N283" s="328" t="s">
        <v>66</v>
      </c>
      <c r="O283" s="329"/>
      <c r="P283" s="329"/>
      <c r="Q283" s="329"/>
      <c r="R283" s="329"/>
      <c r="S283" s="329"/>
      <c r="T283" s="330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customHeight="1" x14ac:dyDescent="0.25">
      <c r="A284" s="335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6"/>
      <c r="Z284" s="316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2"/>
      <c r="P285" s="332"/>
      <c r="Q285" s="332"/>
      <c r="R285" s="325"/>
      <c r="S285" s="34"/>
      <c r="T285" s="34"/>
      <c r="U285" s="35" t="s">
        <v>65</v>
      </c>
      <c r="V285" s="320">
        <v>15</v>
      </c>
      <c r="W285" s="321">
        <f>IFERROR(IF(V285="",0,CEILING((V285/$H285),1)*$H285),"")</f>
        <v>16.2</v>
      </c>
      <c r="X285" s="36">
        <f>IFERROR(IF(W285=0,"",ROUNDUP(W285/H285,0)*0.02175),"")</f>
        <v>4.3499999999999997E-2</v>
      </c>
      <c r="Y285" s="56"/>
      <c r="Z285" s="57"/>
      <c r="AD285" s="58"/>
      <c r="BA285" s="216" t="s">
        <v>1</v>
      </c>
    </row>
    <row r="286" spans="1:53" x14ac:dyDescent="0.2">
      <c r="A286" s="345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46"/>
      <c r="N286" s="328" t="s">
        <v>66</v>
      </c>
      <c r="O286" s="329"/>
      <c r="P286" s="329"/>
      <c r="Q286" s="329"/>
      <c r="R286" s="329"/>
      <c r="S286" s="329"/>
      <c r="T286" s="330"/>
      <c r="U286" s="37" t="s">
        <v>67</v>
      </c>
      <c r="V286" s="322">
        <f>IFERROR(V285/H285,"0")</f>
        <v>1.8518518518518519</v>
      </c>
      <c r="W286" s="322">
        <f>IFERROR(W285/H285,"0")</f>
        <v>2</v>
      </c>
      <c r="X286" s="322">
        <f>IFERROR(IF(X285="",0,X285),"0")</f>
        <v>4.3499999999999997E-2</v>
      </c>
      <c r="Y286" s="323"/>
      <c r="Z286" s="32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46"/>
      <c r="N287" s="328" t="s">
        <v>66</v>
      </c>
      <c r="O287" s="329"/>
      <c r="P287" s="329"/>
      <c r="Q287" s="329"/>
      <c r="R287" s="329"/>
      <c r="S287" s="329"/>
      <c r="T287" s="330"/>
      <c r="U287" s="37" t="s">
        <v>65</v>
      </c>
      <c r="V287" s="322">
        <f>IFERROR(SUM(V285:V285),"0")</f>
        <v>15</v>
      </c>
      <c r="W287" s="322">
        <f>IFERROR(SUM(W285:W285),"0")</f>
        <v>16.2</v>
      </c>
      <c r="X287" s="37"/>
      <c r="Y287" s="323"/>
      <c r="Z287" s="323"/>
    </row>
    <row r="288" spans="1:53" ht="14.25" customHeight="1" x14ac:dyDescent="0.25">
      <c r="A288" s="335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6"/>
      <c r="Z288" s="316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2"/>
      <c r="P289" s="332"/>
      <c r="Q289" s="332"/>
      <c r="R289" s="325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x14ac:dyDescent="0.2">
      <c r="A290" s="345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46"/>
      <c r="N290" s="328" t="s">
        <v>66</v>
      </c>
      <c r="O290" s="329"/>
      <c r="P290" s="329"/>
      <c r="Q290" s="329"/>
      <c r="R290" s="329"/>
      <c r="S290" s="329"/>
      <c r="T290" s="330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46"/>
      <c r="N291" s="328" t="s">
        <v>66</v>
      </c>
      <c r="O291" s="329"/>
      <c r="P291" s="329"/>
      <c r="Q291" s="329"/>
      <c r="R291" s="329"/>
      <c r="S291" s="329"/>
      <c r="T291" s="330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customHeight="1" x14ac:dyDescent="0.25">
      <c r="A292" s="335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6"/>
      <c r="Z292" s="316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2"/>
      <c r="P293" s="332"/>
      <c r="Q293" s="332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x14ac:dyDescent="0.2">
      <c r="A294" s="345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46"/>
      <c r="N294" s="328" t="s">
        <v>66</v>
      </c>
      <c r="O294" s="329"/>
      <c r="P294" s="329"/>
      <c r="Q294" s="329"/>
      <c r="R294" s="329"/>
      <c r="S294" s="329"/>
      <c r="T294" s="330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46"/>
      <c r="N295" s="328" t="s">
        <v>66</v>
      </c>
      <c r="O295" s="329"/>
      <c r="P295" s="329"/>
      <c r="Q295" s="329"/>
      <c r="R295" s="329"/>
      <c r="S295" s="329"/>
      <c r="T295" s="330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customHeight="1" x14ac:dyDescent="0.2">
      <c r="A296" s="341" t="s">
        <v>449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48"/>
      <c r="Z296" s="48"/>
    </row>
    <row r="297" spans="1:53" ht="16.5" customHeight="1" x14ac:dyDescent="0.25">
      <c r="A297" s="326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5"/>
      <c r="Z297" s="315"/>
    </row>
    <row r="298" spans="1:53" ht="14.25" customHeight="1" x14ac:dyDescent="0.25">
      <c r="A298" s="335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6"/>
      <c r="Z298" s="316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2"/>
      <c r="P299" s="332"/>
      <c r="Q299" s="332"/>
      <c r="R299" s="325"/>
      <c r="S299" s="34"/>
      <c r="T299" s="34"/>
      <c r="U299" s="35" t="s">
        <v>65</v>
      </c>
      <c r="V299" s="320">
        <v>0</v>
      </c>
      <c r="W299" s="321">
        <f t="shared" ref="W299:W306" si="13"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2"/>
      <c r="P300" s="332"/>
      <c r="Q300" s="332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2"/>
      <c r="P301" s="332"/>
      <c r="Q301" s="332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2"/>
      <c r="P302" s="332"/>
      <c r="Q302" s="332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5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2"/>
      <c r="P303" s="332"/>
      <c r="Q303" s="332"/>
      <c r="R303" s="325"/>
      <c r="S303" s="34"/>
      <c r="T303" s="34"/>
      <c r="U303" s="35" t="s">
        <v>65</v>
      </c>
      <c r="V303" s="320">
        <v>0</v>
      </c>
      <c r="W303" s="321">
        <f t="shared" si="13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88" t="s">
        <v>460</v>
      </c>
      <c r="O304" s="332"/>
      <c r="P304" s="332"/>
      <c r="Q304" s="332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2"/>
      <c r="P305" s="332"/>
      <c r="Q305" s="332"/>
      <c r="R305" s="325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2"/>
      <c r="P306" s="332"/>
      <c r="Q306" s="332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45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46"/>
      <c r="N307" s="328" t="s">
        <v>66</v>
      </c>
      <c r="O307" s="329"/>
      <c r="P307" s="329"/>
      <c r="Q307" s="329"/>
      <c r="R307" s="329"/>
      <c r="S307" s="329"/>
      <c r="T307" s="330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0</v>
      </c>
      <c r="W307" s="322">
        <f>IFERROR(W299/H299,"0")+IFERROR(W300/H300,"0")+IFERROR(W301/H301,"0")+IFERROR(W302/H302,"0")+IFERROR(W303/H303,"0")+IFERROR(W304/H304,"0")+IFERROR(W305/H305,"0")+IFERROR(W306/H306,"0")</f>
        <v>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46"/>
      <c r="N308" s="328" t="s">
        <v>66</v>
      </c>
      <c r="O308" s="329"/>
      <c r="P308" s="329"/>
      <c r="Q308" s="329"/>
      <c r="R308" s="329"/>
      <c r="S308" s="329"/>
      <c r="T308" s="330"/>
      <c r="U308" s="37" t="s">
        <v>65</v>
      </c>
      <c r="V308" s="322">
        <f>IFERROR(SUM(V299:V306),"0")</f>
        <v>0</v>
      </c>
      <c r="W308" s="322">
        <f>IFERROR(SUM(W299:W306),"0")</f>
        <v>0</v>
      </c>
      <c r="X308" s="37"/>
      <c r="Y308" s="323"/>
      <c r="Z308" s="323"/>
    </row>
    <row r="309" spans="1:53" ht="14.25" customHeight="1" x14ac:dyDescent="0.25">
      <c r="A309" s="335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6"/>
      <c r="Z309" s="316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2"/>
      <c r="P310" s="332"/>
      <c r="Q310" s="332"/>
      <c r="R310" s="325"/>
      <c r="S310" s="34"/>
      <c r="T310" s="34"/>
      <c r="U310" s="35" t="s">
        <v>65</v>
      </c>
      <c r="V310" s="320">
        <v>0</v>
      </c>
      <c r="W310" s="321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16.5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7" t="s">
        <v>469</v>
      </c>
      <c r="O311" s="332"/>
      <c r="P311" s="332"/>
      <c r="Q311" s="332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2"/>
      <c r="P312" s="332"/>
      <c r="Q312" s="332"/>
      <c r="R312" s="325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45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46"/>
      <c r="N313" s="328" t="s">
        <v>66</v>
      </c>
      <c r="O313" s="329"/>
      <c r="P313" s="329"/>
      <c r="Q313" s="329"/>
      <c r="R313" s="329"/>
      <c r="S313" s="329"/>
      <c r="T313" s="330"/>
      <c r="U313" s="37" t="s">
        <v>67</v>
      </c>
      <c r="V313" s="322">
        <f>IFERROR(V310/H310,"0")+IFERROR(V311/H311,"0")+IFERROR(V312/H312,"0")</f>
        <v>0</v>
      </c>
      <c r="W313" s="322">
        <f>IFERROR(W310/H310,"0")+IFERROR(W311/H311,"0")+IFERROR(W312/H312,"0")</f>
        <v>0</v>
      </c>
      <c r="X313" s="322">
        <f>IFERROR(IF(X310="",0,X310),"0")+IFERROR(IF(X311="",0,X311),"0")+IFERROR(IF(X312="",0,X312),"0")</f>
        <v>0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46"/>
      <c r="N314" s="328" t="s">
        <v>66</v>
      </c>
      <c r="O314" s="329"/>
      <c r="P314" s="329"/>
      <c r="Q314" s="329"/>
      <c r="R314" s="329"/>
      <c r="S314" s="329"/>
      <c r="T314" s="330"/>
      <c r="U314" s="37" t="s">
        <v>65</v>
      </c>
      <c r="V314" s="322">
        <f>IFERROR(SUM(V310:V312),"0")</f>
        <v>0</v>
      </c>
      <c r="W314" s="322">
        <f>IFERROR(SUM(W310:W312),"0")</f>
        <v>0</v>
      </c>
      <c r="X314" s="37"/>
      <c r="Y314" s="323"/>
      <c r="Z314" s="323"/>
    </row>
    <row r="315" spans="1:53" ht="14.25" customHeight="1" x14ac:dyDescent="0.25">
      <c r="A315" s="335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6"/>
      <c r="Z315" s="316"/>
    </row>
    <row r="316" spans="1:53" ht="27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7" t="s">
        <v>474</v>
      </c>
      <c r="O316" s="332"/>
      <c r="P316" s="332"/>
      <c r="Q316" s="332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2"/>
      <c r="P317" s="332"/>
      <c r="Q317" s="332"/>
      <c r="R317" s="325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x14ac:dyDescent="0.2">
      <c r="A318" s="345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46"/>
      <c r="N318" s="328" t="s">
        <v>66</v>
      </c>
      <c r="O318" s="329"/>
      <c r="P318" s="329"/>
      <c r="Q318" s="329"/>
      <c r="R318" s="329"/>
      <c r="S318" s="329"/>
      <c r="T318" s="330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46"/>
      <c r="N319" s="328" t="s">
        <v>66</v>
      </c>
      <c r="O319" s="329"/>
      <c r="P319" s="329"/>
      <c r="Q319" s="329"/>
      <c r="R319" s="329"/>
      <c r="S319" s="329"/>
      <c r="T319" s="330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customHeight="1" x14ac:dyDescent="0.25">
      <c r="A320" s="335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6"/>
      <c r="Z320" s="316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2"/>
      <c r="P321" s="332"/>
      <c r="Q321" s="332"/>
      <c r="R321" s="325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x14ac:dyDescent="0.2">
      <c r="A322" s="345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46"/>
      <c r="N322" s="328" t="s">
        <v>66</v>
      </c>
      <c r="O322" s="329"/>
      <c r="P322" s="329"/>
      <c r="Q322" s="329"/>
      <c r="R322" s="329"/>
      <c r="S322" s="329"/>
      <c r="T322" s="330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46"/>
      <c r="N323" s="328" t="s">
        <v>66</v>
      </c>
      <c r="O323" s="329"/>
      <c r="P323" s="329"/>
      <c r="Q323" s="329"/>
      <c r="R323" s="329"/>
      <c r="S323" s="329"/>
      <c r="T323" s="330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customHeight="1" x14ac:dyDescent="0.25">
      <c r="A324" s="326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5"/>
      <c r="Z324" s="315"/>
    </row>
    <row r="325" spans="1:53" ht="14.25" customHeight="1" x14ac:dyDescent="0.25">
      <c r="A325" s="335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6"/>
      <c r="Z325" s="316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2"/>
      <c r="P326" s="332"/>
      <c r="Q326" s="332"/>
      <c r="R326" s="325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2"/>
      <c r="P327" s="332"/>
      <c r="Q327" s="332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2"/>
      <c r="P328" s="332"/>
      <c r="Q328" s="332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9" t="s">
        <v>488</v>
      </c>
      <c r="O329" s="332"/>
      <c r="P329" s="332"/>
      <c r="Q329" s="332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2"/>
      <c r="P330" s="332"/>
      <c r="Q330" s="332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45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46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46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customHeight="1" x14ac:dyDescent="0.25">
      <c r="A333" s="335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6"/>
      <c r="Z333" s="316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2"/>
      <c r="P334" s="332"/>
      <c r="Q334" s="332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2"/>
      <c r="P335" s="332"/>
      <c r="Q335" s="332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45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46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46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customHeight="1" x14ac:dyDescent="0.25">
      <c r="A338" s="335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6"/>
      <c r="Z338" s="316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2"/>
      <c r="P339" s="332"/>
      <c r="Q339" s="332"/>
      <c r="R339" s="325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2"/>
      <c r="P340" s="332"/>
      <c r="Q340" s="332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2"/>
      <c r="P341" s="332"/>
      <c r="Q341" s="332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2"/>
      <c r="P342" s="332"/>
      <c r="Q342" s="332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45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46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46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customHeight="1" x14ac:dyDescent="0.25">
      <c r="A345" s="335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6"/>
      <c r="Z345" s="316"/>
    </row>
    <row r="346" spans="1:53" ht="27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2"/>
      <c r="P346" s="332"/>
      <c r="Q346" s="332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45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46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46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customHeight="1" x14ac:dyDescent="0.2">
      <c r="A349" s="341" t="s">
        <v>506</v>
      </c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48"/>
      <c r="Z349" s="48"/>
    </row>
    <row r="350" spans="1:53" ht="16.5" customHeight="1" x14ac:dyDescent="0.25">
      <c r="A350" s="326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5"/>
      <c r="Z350" s="315"/>
    </row>
    <row r="351" spans="1:53" ht="14.25" customHeight="1" x14ac:dyDescent="0.25">
      <c r="A351" s="335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6"/>
      <c r="Z351" s="316"/>
    </row>
    <row r="352" spans="1:53" ht="27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2"/>
      <c r="P352" s="332"/>
      <c r="Q352" s="332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2"/>
      <c r="P353" s="332"/>
      <c r="Q353" s="332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45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46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46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customHeight="1" x14ac:dyDescent="0.25">
      <c r="A356" s="335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6"/>
      <c r="Z356" s="316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2"/>
      <c r="P357" s="332"/>
      <c r="Q357" s="332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2"/>
      <c r="P358" s="332"/>
      <c r="Q358" s="332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2"/>
      <c r="P359" s="332"/>
      <c r="Q359" s="332"/>
      <c r="R359" s="325"/>
      <c r="S359" s="34"/>
      <c r="T359" s="34"/>
      <c r="U359" s="35" t="s">
        <v>65</v>
      </c>
      <c r="V359" s="320">
        <v>6</v>
      </c>
      <c r="W359" s="321">
        <f t="shared" si="14"/>
        <v>8.4</v>
      </c>
      <c r="X359" s="36">
        <f>IFERROR(IF(W359=0,"",ROUNDUP(W359/H359,0)*0.00753),"")</f>
        <v>1.506E-2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2"/>
      <c r="P360" s="332"/>
      <c r="Q360" s="332"/>
      <c r="R360" s="325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2"/>
      <c r="P361" s="332"/>
      <c r="Q361" s="332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2"/>
      <c r="P362" s="332"/>
      <c r="Q362" s="332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2"/>
      <c r="P363" s="332"/>
      <c r="Q363" s="332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2"/>
      <c r="P364" s="332"/>
      <c r="Q364" s="332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2"/>
      <c r="P365" s="332"/>
      <c r="Q365" s="332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2"/>
      <c r="P366" s="332"/>
      <c r="Q366" s="332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2"/>
      <c r="P367" s="332"/>
      <c r="Q367" s="332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3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2"/>
      <c r="P368" s="332"/>
      <c r="Q368" s="332"/>
      <c r="R368" s="325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29" t="s">
        <v>538</v>
      </c>
      <c r="O369" s="332"/>
      <c r="P369" s="332"/>
      <c r="Q369" s="332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45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46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1.4285714285714286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1.506E-2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46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22">
        <f>IFERROR(SUM(V357:V369),"0")</f>
        <v>6</v>
      </c>
      <c r="W371" s="322">
        <f>IFERROR(SUM(W357:W369),"0")</f>
        <v>8.4</v>
      </c>
      <c r="X371" s="37"/>
      <c r="Y371" s="323"/>
      <c r="Z371" s="323"/>
    </row>
    <row r="372" spans="1:53" ht="14.25" customHeight="1" x14ac:dyDescent="0.25">
      <c r="A372" s="335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6"/>
      <c r="Z372" s="316"/>
    </row>
    <row r="373" spans="1:53" ht="27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2"/>
      <c r="P373" s="332"/>
      <c r="Q373" s="332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2"/>
      <c r="P374" s="332"/>
      <c r="Q374" s="332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5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2"/>
      <c r="P375" s="332"/>
      <c r="Q375" s="332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3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2"/>
      <c r="P376" s="332"/>
      <c r="Q376" s="332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45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46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46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customHeight="1" x14ac:dyDescent="0.25">
      <c r="A379" s="335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6"/>
      <c r="Z379" s="316"/>
    </row>
    <row r="380" spans="1:53" ht="27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2"/>
      <c r="P380" s="332"/>
      <c r="Q380" s="332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45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46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46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customHeight="1" x14ac:dyDescent="0.25">
      <c r="A383" s="335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6"/>
      <c r="Z383" s="316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87" t="s">
        <v>553</v>
      </c>
      <c r="O384" s="332"/>
      <c r="P384" s="332"/>
      <c r="Q384" s="332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44" t="s">
        <v>556</v>
      </c>
      <c r="O385" s="332"/>
      <c r="P385" s="332"/>
      <c r="Q385" s="332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78" t="s">
        <v>559</v>
      </c>
      <c r="O386" s="332"/>
      <c r="P386" s="332"/>
      <c r="Q386" s="332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5" t="s">
        <v>562</v>
      </c>
      <c r="O387" s="332"/>
      <c r="P387" s="332"/>
      <c r="Q387" s="332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45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46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46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customHeight="1" x14ac:dyDescent="0.25">
      <c r="A390" s="326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5"/>
      <c r="Z390" s="315"/>
    </row>
    <row r="391" spans="1:53" ht="14.25" customHeight="1" x14ac:dyDescent="0.25">
      <c r="A391" s="335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6"/>
      <c r="Z391" s="316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2"/>
      <c r="P392" s="332"/>
      <c r="Q392" s="332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2"/>
      <c r="P393" s="332"/>
      <c r="Q393" s="332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45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46"/>
      <c r="N394" s="328" t="s">
        <v>66</v>
      </c>
      <c r="O394" s="329"/>
      <c r="P394" s="329"/>
      <c r="Q394" s="329"/>
      <c r="R394" s="329"/>
      <c r="S394" s="329"/>
      <c r="T394" s="330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46"/>
      <c r="N395" s="328" t="s">
        <v>66</v>
      </c>
      <c r="O395" s="329"/>
      <c r="P395" s="329"/>
      <c r="Q395" s="329"/>
      <c r="R395" s="329"/>
      <c r="S395" s="329"/>
      <c r="T395" s="330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customHeight="1" x14ac:dyDescent="0.25">
      <c r="A396" s="335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6"/>
      <c r="Z396" s="316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2"/>
      <c r="P397" s="332"/>
      <c r="Q397" s="332"/>
      <c r="R397" s="325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2"/>
      <c r="P398" s="332"/>
      <c r="Q398" s="332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41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2"/>
      <c r="P399" s="332"/>
      <c r="Q399" s="332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31" t="s">
        <v>576</v>
      </c>
      <c r="O400" s="332"/>
      <c r="P400" s="332"/>
      <c r="Q400" s="332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2"/>
      <c r="P401" s="332"/>
      <c r="Q401" s="332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4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2"/>
      <c r="P402" s="332"/>
      <c r="Q402" s="332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2"/>
      <c r="P403" s="332"/>
      <c r="Q403" s="332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45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46"/>
      <c r="N404" s="328" t="s">
        <v>66</v>
      </c>
      <c r="O404" s="329"/>
      <c r="P404" s="329"/>
      <c r="Q404" s="329"/>
      <c r="R404" s="329"/>
      <c r="S404" s="329"/>
      <c r="T404" s="330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46"/>
      <c r="N405" s="328" t="s">
        <v>66</v>
      </c>
      <c r="O405" s="329"/>
      <c r="P405" s="329"/>
      <c r="Q405" s="329"/>
      <c r="R405" s="329"/>
      <c r="S405" s="329"/>
      <c r="T405" s="330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customHeight="1" x14ac:dyDescent="0.25">
      <c r="A406" s="335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6"/>
      <c r="Z406" s="316"/>
    </row>
    <row r="407" spans="1:53" ht="27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21" t="s">
        <v>585</v>
      </c>
      <c r="O407" s="332"/>
      <c r="P407" s="332"/>
      <c r="Q407" s="332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x14ac:dyDescent="0.2">
      <c r="A408" s="345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46"/>
      <c r="N408" s="328" t="s">
        <v>66</v>
      </c>
      <c r="O408" s="329"/>
      <c r="P408" s="329"/>
      <c r="Q408" s="329"/>
      <c r="R408" s="329"/>
      <c r="S408" s="329"/>
      <c r="T408" s="330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46"/>
      <c r="N409" s="328" t="s">
        <v>66</v>
      </c>
      <c r="O409" s="329"/>
      <c r="P409" s="329"/>
      <c r="Q409" s="329"/>
      <c r="R409" s="329"/>
      <c r="S409" s="329"/>
      <c r="T409" s="330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customHeight="1" x14ac:dyDescent="0.25">
      <c r="A410" s="335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6"/>
      <c r="Z410" s="316"/>
    </row>
    <row r="411" spans="1:53" ht="27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56" t="s">
        <v>589</v>
      </c>
      <c r="O411" s="332"/>
      <c r="P411" s="332"/>
      <c r="Q411" s="332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45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46"/>
      <c r="N412" s="328" t="s">
        <v>66</v>
      </c>
      <c r="O412" s="329"/>
      <c r="P412" s="329"/>
      <c r="Q412" s="329"/>
      <c r="R412" s="329"/>
      <c r="S412" s="329"/>
      <c r="T412" s="330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46"/>
      <c r="N413" s="328" t="s">
        <v>66</v>
      </c>
      <c r="O413" s="329"/>
      <c r="P413" s="329"/>
      <c r="Q413" s="329"/>
      <c r="R413" s="329"/>
      <c r="S413" s="329"/>
      <c r="T413" s="330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customHeight="1" x14ac:dyDescent="0.25">
      <c r="A414" s="335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6"/>
      <c r="Z414" s="316"/>
    </row>
    <row r="415" spans="1:53" ht="27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382" t="s">
        <v>593</v>
      </c>
      <c r="O415" s="332"/>
      <c r="P415" s="332"/>
      <c r="Q415" s="332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x14ac:dyDescent="0.2">
      <c r="A416" s="345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46"/>
      <c r="N416" s="328" t="s">
        <v>66</v>
      </c>
      <c r="O416" s="329"/>
      <c r="P416" s="329"/>
      <c r="Q416" s="329"/>
      <c r="R416" s="329"/>
      <c r="S416" s="329"/>
      <c r="T416" s="330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46"/>
      <c r="N417" s="328" t="s">
        <v>66</v>
      </c>
      <c r="O417" s="329"/>
      <c r="P417" s="329"/>
      <c r="Q417" s="329"/>
      <c r="R417" s="329"/>
      <c r="S417" s="329"/>
      <c r="T417" s="330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customHeight="1" x14ac:dyDescent="0.2">
      <c r="A418" s="341" t="s">
        <v>594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48"/>
      <c r="Z418" s="48"/>
    </row>
    <row r="419" spans="1:53" ht="16.5" customHeight="1" x14ac:dyDescent="0.25">
      <c r="A419" s="326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5"/>
      <c r="Z419" s="315"/>
    </row>
    <row r="420" spans="1:53" ht="14.25" customHeight="1" x14ac:dyDescent="0.25">
      <c r="A420" s="335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6"/>
      <c r="Z420" s="316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2"/>
      <c r="P421" s="332"/>
      <c r="Q421" s="332"/>
      <c r="R421" s="325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2"/>
      <c r="P422" s="332"/>
      <c r="Q422" s="332"/>
      <c r="R422" s="325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2"/>
      <c r="P423" s="332"/>
      <c r="Q423" s="332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2"/>
      <c r="P424" s="332"/>
      <c r="Q424" s="332"/>
      <c r="R424" s="325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2"/>
      <c r="P425" s="332"/>
      <c r="Q425" s="332"/>
      <c r="R425" s="325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2"/>
      <c r="P426" s="332"/>
      <c r="Q426" s="332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2"/>
      <c r="P427" s="332"/>
      <c r="Q427" s="332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2"/>
      <c r="P428" s="332"/>
      <c r="Q428" s="332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2"/>
      <c r="P429" s="332"/>
      <c r="Q429" s="332"/>
      <c r="R429" s="325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45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46"/>
      <c r="N430" s="328" t="s">
        <v>66</v>
      </c>
      <c r="O430" s="329"/>
      <c r="P430" s="329"/>
      <c r="Q430" s="329"/>
      <c r="R430" s="329"/>
      <c r="S430" s="329"/>
      <c r="T430" s="330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0</v>
      </c>
      <c r="W430" s="322">
        <f>IFERROR(W421/H421,"0")+IFERROR(W422/H422,"0")+IFERROR(W423/H423,"0")+IFERROR(W424/H424,"0")+IFERROR(W425/H425,"0")+IFERROR(W426/H426,"0")+IFERROR(W427/H427,"0")+IFERROR(W428/H428,"0")+IFERROR(W429/H429,"0")</f>
        <v>0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46"/>
      <c r="N431" s="328" t="s">
        <v>66</v>
      </c>
      <c r="O431" s="329"/>
      <c r="P431" s="329"/>
      <c r="Q431" s="329"/>
      <c r="R431" s="329"/>
      <c r="S431" s="329"/>
      <c r="T431" s="330"/>
      <c r="U431" s="37" t="s">
        <v>65</v>
      </c>
      <c r="V431" s="322">
        <f>IFERROR(SUM(V421:V429),"0")</f>
        <v>0</v>
      </c>
      <c r="W431" s="322">
        <f>IFERROR(SUM(W421:W429),"0")</f>
        <v>0</v>
      </c>
      <c r="X431" s="37"/>
      <c r="Y431" s="323"/>
      <c r="Z431" s="323"/>
    </row>
    <row r="432" spans="1:53" ht="14.25" customHeight="1" x14ac:dyDescent="0.25">
      <c r="A432" s="335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6"/>
      <c r="Z432" s="316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2"/>
      <c r="P433" s="332"/>
      <c r="Q433" s="332"/>
      <c r="R433" s="325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2"/>
      <c r="P434" s="332"/>
      <c r="Q434" s="332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45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46"/>
      <c r="N435" s="328" t="s">
        <v>66</v>
      </c>
      <c r="O435" s="329"/>
      <c r="P435" s="329"/>
      <c r="Q435" s="329"/>
      <c r="R435" s="329"/>
      <c r="S435" s="329"/>
      <c r="T435" s="330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46"/>
      <c r="N436" s="328" t="s">
        <v>66</v>
      </c>
      <c r="O436" s="329"/>
      <c r="P436" s="329"/>
      <c r="Q436" s="329"/>
      <c r="R436" s="329"/>
      <c r="S436" s="329"/>
      <c r="T436" s="330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customHeight="1" x14ac:dyDescent="0.25">
      <c r="A437" s="335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6"/>
      <c r="Z437" s="316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2"/>
      <c r="P438" s="332"/>
      <c r="Q438" s="332"/>
      <c r="R438" s="325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2"/>
      <c r="P439" s="332"/>
      <c r="Q439" s="332"/>
      <c r="R439" s="325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2"/>
      <c r="P440" s="332"/>
      <c r="Q440" s="332"/>
      <c r="R440" s="325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7" t="s">
        <v>625</v>
      </c>
      <c r="O441" s="332"/>
      <c r="P441" s="332"/>
      <c r="Q441" s="332"/>
      <c r="R441" s="325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7" t="s">
        <v>628</v>
      </c>
      <c r="O442" s="332"/>
      <c r="P442" s="332"/>
      <c r="Q442" s="332"/>
      <c r="R442" s="325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9" t="s">
        <v>631</v>
      </c>
      <c r="O443" s="332"/>
      <c r="P443" s="332"/>
      <c r="Q443" s="332"/>
      <c r="R443" s="325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45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46"/>
      <c r="N444" s="328" t="s">
        <v>66</v>
      </c>
      <c r="O444" s="329"/>
      <c r="P444" s="329"/>
      <c r="Q444" s="329"/>
      <c r="R444" s="329"/>
      <c r="S444" s="329"/>
      <c r="T444" s="330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46"/>
      <c r="N445" s="328" t="s">
        <v>66</v>
      </c>
      <c r="O445" s="329"/>
      <c r="P445" s="329"/>
      <c r="Q445" s="329"/>
      <c r="R445" s="329"/>
      <c r="S445" s="329"/>
      <c r="T445" s="330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customHeight="1" x14ac:dyDescent="0.25">
      <c r="A446" s="335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6"/>
      <c r="Z446" s="316"/>
    </row>
    <row r="447" spans="1:53" ht="16.5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2"/>
      <c r="P447" s="332"/>
      <c r="Q447" s="332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2"/>
      <c r="P448" s="332"/>
      <c r="Q448" s="332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x14ac:dyDescent="0.2">
      <c r="A449" s="345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46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46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customHeight="1" x14ac:dyDescent="0.2">
      <c r="A451" s="341" t="s">
        <v>636</v>
      </c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48"/>
      <c r="Z451" s="48"/>
    </row>
    <row r="452" spans="1:53" ht="16.5" customHeight="1" x14ac:dyDescent="0.25">
      <c r="A452" s="326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5"/>
      <c r="Z452" s="315"/>
    </row>
    <row r="453" spans="1:53" ht="14.25" customHeight="1" x14ac:dyDescent="0.25">
      <c r="A453" s="335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6"/>
      <c r="Z453" s="316"/>
    </row>
    <row r="454" spans="1:53" ht="27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65" t="s">
        <v>640</v>
      </c>
      <c r="O454" s="332"/>
      <c r="P454" s="332"/>
      <c r="Q454" s="332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6" t="s">
        <v>643</v>
      </c>
      <c r="O455" s="332"/>
      <c r="P455" s="332"/>
      <c r="Q455" s="332"/>
      <c r="R455" s="325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x14ac:dyDescent="0.2">
      <c r="A456" s="345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46"/>
      <c r="N456" s="328" t="s">
        <v>66</v>
      </c>
      <c r="O456" s="329"/>
      <c r="P456" s="329"/>
      <c r="Q456" s="329"/>
      <c r="R456" s="329"/>
      <c r="S456" s="329"/>
      <c r="T456" s="330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46"/>
      <c r="N457" s="328" t="s">
        <v>66</v>
      </c>
      <c r="O457" s="329"/>
      <c r="P457" s="329"/>
      <c r="Q457" s="329"/>
      <c r="R457" s="329"/>
      <c r="S457" s="329"/>
      <c r="T457" s="330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customHeight="1" x14ac:dyDescent="0.25">
      <c r="A458" s="335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6"/>
      <c r="Z458" s="316"/>
    </row>
    <row r="459" spans="1:53" ht="27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78" t="s">
        <v>646</v>
      </c>
      <c r="O459" s="332"/>
      <c r="P459" s="332"/>
      <c r="Q459" s="332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4" t="s">
        <v>649</v>
      </c>
      <c r="O460" s="332"/>
      <c r="P460" s="332"/>
      <c r="Q460" s="332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x14ac:dyDescent="0.2">
      <c r="A461" s="345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46"/>
      <c r="N461" s="328" t="s">
        <v>66</v>
      </c>
      <c r="O461" s="329"/>
      <c r="P461" s="329"/>
      <c r="Q461" s="329"/>
      <c r="R461" s="329"/>
      <c r="S461" s="329"/>
      <c r="T461" s="330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46"/>
      <c r="N462" s="328" t="s">
        <v>66</v>
      </c>
      <c r="O462" s="329"/>
      <c r="P462" s="329"/>
      <c r="Q462" s="329"/>
      <c r="R462" s="329"/>
      <c r="S462" s="329"/>
      <c r="T462" s="330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customHeight="1" x14ac:dyDescent="0.25">
      <c r="A463" s="335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6"/>
      <c r="Z463" s="316"/>
    </row>
    <row r="464" spans="1:53" ht="27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7" t="s">
        <v>652</v>
      </c>
      <c r="O464" s="332"/>
      <c r="P464" s="332"/>
      <c r="Q464" s="332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72" t="s">
        <v>655</v>
      </c>
      <c r="O465" s="332"/>
      <c r="P465" s="332"/>
      <c r="Q465" s="332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90" t="s">
        <v>658</v>
      </c>
      <c r="O466" s="332"/>
      <c r="P466" s="332"/>
      <c r="Q466" s="332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66" t="s">
        <v>661</v>
      </c>
      <c r="O467" s="332"/>
      <c r="P467" s="332"/>
      <c r="Q467" s="332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45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46"/>
      <c r="N468" s="328" t="s">
        <v>66</v>
      </c>
      <c r="O468" s="329"/>
      <c r="P468" s="329"/>
      <c r="Q468" s="329"/>
      <c r="R468" s="329"/>
      <c r="S468" s="329"/>
      <c r="T468" s="330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46"/>
      <c r="N469" s="328" t="s">
        <v>66</v>
      </c>
      <c r="O469" s="329"/>
      <c r="P469" s="329"/>
      <c r="Q469" s="329"/>
      <c r="R469" s="329"/>
      <c r="S469" s="329"/>
      <c r="T469" s="330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customHeight="1" x14ac:dyDescent="0.25">
      <c r="A470" s="335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6"/>
      <c r="Z470" s="316"/>
    </row>
    <row r="471" spans="1:53" ht="27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21" t="s">
        <v>664</v>
      </c>
      <c r="O471" s="332"/>
      <c r="P471" s="332"/>
      <c r="Q471" s="332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49" t="s">
        <v>667</v>
      </c>
      <c r="O472" s="332"/>
      <c r="P472" s="332"/>
      <c r="Q472" s="332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2"/>
      <c r="P473" s="332"/>
      <c r="Q473" s="332"/>
      <c r="R473" s="325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12" t="s">
        <v>672</v>
      </c>
      <c r="O474" s="332"/>
      <c r="P474" s="332"/>
      <c r="Q474" s="332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71" t="s">
        <v>675</v>
      </c>
      <c r="O475" s="332"/>
      <c r="P475" s="332"/>
      <c r="Q475" s="332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45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46"/>
      <c r="N476" s="328" t="s">
        <v>66</v>
      </c>
      <c r="O476" s="329"/>
      <c r="P476" s="329"/>
      <c r="Q476" s="329"/>
      <c r="R476" s="329"/>
      <c r="S476" s="329"/>
      <c r="T476" s="330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46"/>
      <c r="N477" s="328" t="s">
        <v>66</v>
      </c>
      <c r="O477" s="329"/>
      <c r="P477" s="329"/>
      <c r="Q477" s="329"/>
      <c r="R477" s="329"/>
      <c r="S477" s="329"/>
      <c r="T477" s="330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565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407"/>
      <c r="N478" s="336" t="s">
        <v>676</v>
      </c>
      <c r="O478" s="337"/>
      <c r="P478" s="337"/>
      <c r="Q478" s="337"/>
      <c r="R478" s="337"/>
      <c r="S478" s="337"/>
      <c r="T478" s="338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541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579.60000000000014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407"/>
      <c r="N479" s="336" t="s">
        <v>677</v>
      </c>
      <c r="O479" s="337"/>
      <c r="P479" s="337"/>
      <c r="Q479" s="337"/>
      <c r="R479" s="337"/>
      <c r="S479" s="337"/>
      <c r="T479" s="338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567.83803418803404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608.74999999999989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407"/>
      <c r="N480" s="336" t="s">
        <v>678</v>
      </c>
      <c r="O480" s="337"/>
      <c r="P480" s="337"/>
      <c r="Q480" s="337"/>
      <c r="R480" s="337"/>
      <c r="S480" s="337"/>
      <c r="T480" s="338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1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407"/>
      <c r="N481" s="336" t="s">
        <v>680</v>
      </c>
      <c r="O481" s="337"/>
      <c r="P481" s="337"/>
      <c r="Q481" s="337"/>
      <c r="R481" s="337"/>
      <c r="S481" s="337"/>
      <c r="T481" s="338"/>
      <c r="U481" s="37" t="s">
        <v>65</v>
      </c>
      <c r="V481" s="322">
        <f>GrossWeightTotal+PalletQtyTotal*25</f>
        <v>592.83803418803404</v>
      </c>
      <c r="W481" s="322">
        <f>GrossWeightTotalR+PalletQtyTotalR*25</f>
        <v>658.74999999999989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407"/>
      <c r="N482" s="336" t="s">
        <v>681</v>
      </c>
      <c r="O482" s="337"/>
      <c r="P482" s="337"/>
      <c r="Q482" s="337"/>
      <c r="R482" s="337"/>
      <c r="S482" s="337"/>
      <c r="T482" s="338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58.024013024013023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63</v>
      </c>
      <c r="X482" s="37"/>
      <c r="Y482" s="323"/>
      <c r="Z482" s="323"/>
    </row>
    <row r="483" spans="1:29" ht="14.25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407"/>
      <c r="N483" s="336" t="s">
        <v>682</v>
      </c>
      <c r="O483" s="337"/>
      <c r="P483" s="337"/>
      <c r="Q483" s="337"/>
      <c r="R483" s="337"/>
      <c r="S483" s="337"/>
      <c r="T483" s="338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1.2280500000000001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51" t="s">
        <v>93</v>
      </c>
      <c r="D485" s="352"/>
      <c r="E485" s="352"/>
      <c r="F485" s="353"/>
      <c r="G485" s="351" t="s">
        <v>245</v>
      </c>
      <c r="H485" s="352"/>
      <c r="I485" s="352"/>
      <c r="J485" s="352"/>
      <c r="K485" s="352"/>
      <c r="L485" s="352"/>
      <c r="M485" s="352"/>
      <c r="N485" s="353"/>
      <c r="O485" s="351" t="s">
        <v>449</v>
      </c>
      <c r="P485" s="353"/>
      <c r="Q485" s="351" t="s">
        <v>506</v>
      </c>
      <c r="R485" s="353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516" t="s">
        <v>685</v>
      </c>
      <c r="B486" s="351" t="s">
        <v>59</v>
      </c>
      <c r="C486" s="351" t="s">
        <v>94</v>
      </c>
      <c r="D486" s="351" t="s">
        <v>102</v>
      </c>
      <c r="E486" s="351" t="s">
        <v>93</v>
      </c>
      <c r="F486" s="351" t="s">
        <v>237</v>
      </c>
      <c r="G486" s="351" t="s">
        <v>246</v>
      </c>
      <c r="H486" s="351" t="s">
        <v>253</v>
      </c>
      <c r="I486" s="351" t="s">
        <v>273</v>
      </c>
      <c r="J486" s="351" t="s">
        <v>339</v>
      </c>
      <c r="K486" s="318"/>
      <c r="L486" s="351" t="s">
        <v>342</v>
      </c>
      <c r="M486" s="351" t="s">
        <v>422</v>
      </c>
      <c r="N486" s="351" t="s">
        <v>440</v>
      </c>
      <c r="O486" s="351" t="s">
        <v>450</v>
      </c>
      <c r="P486" s="351" t="s">
        <v>479</v>
      </c>
      <c r="Q486" s="351" t="s">
        <v>507</v>
      </c>
      <c r="R486" s="351" t="s">
        <v>563</v>
      </c>
      <c r="S486" s="351" t="s">
        <v>594</v>
      </c>
      <c r="T486" s="351" t="s">
        <v>637</v>
      </c>
      <c r="U486" s="318"/>
      <c r="Z486" s="52"/>
      <c r="AC486" s="318"/>
    </row>
    <row r="487" spans="1:29" ht="13.5" customHeight="1" thickBot="1" x14ac:dyDescent="0.25">
      <c r="A487" s="517"/>
      <c r="B487" s="359"/>
      <c r="C487" s="359"/>
      <c r="D487" s="359"/>
      <c r="E487" s="359"/>
      <c r="F487" s="359"/>
      <c r="G487" s="359"/>
      <c r="H487" s="359"/>
      <c r="I487" s="359"/>
      <c r="J487" s="359"/>
      <c r="K487" s="318"/>
      <c r="L487" s="359"/>
      <c r="M487" s="359"/>
      <c r="N487" s="359"/>
      <c r="O487" s="359"/>
      <c r="P487" s="359"/>
      <c r="Q487" s="359"/>
      <c r="R487" s="359"/>
      <c r="S487" s="359"/>
      <c r="T487" s="359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43.2</v>
      </c>
      <c r="D488" s="46">
        <f>IFERROR(W55*1,"0")+IFERROR(W56*1,"0")+IFERROR(W57*1,"0")+IFERROR(W58*1,"0")</f>
        <v>151.20000000000002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18</v>
      </c>
      <c r="F488" s="46">
        <f>IFERROR(W128*1,"0")+IFERROR(W129*1,"0")+IFERROR(W130*1,"0")</f>
        <v>16.8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325.8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16.2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8.4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8"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R5:S5"/>
    <mergeCell ref="D433:E433"/>
    <mergeCell ref="N456:T456"/>
    <mergeCell ref="N454:R454"/>
    <mergeCell ref="A379:X379"/>
    <mergeCell ref="A325:X325"/>
    <mergeCell ref="D239:E239"/>
    <mergeCell ref="D266:E266"/>
    <mergeCell ref="D95:E95"/>
    <mergeCell ref="S17:T17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N27:R27"/>
    <mergeCell ref="D271:E271"/>
    <mergeCell ref="D237:E237"/>
    <mergeCell ref="N327:R327"/>
    <mergeCell ref="N156:R156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5:R385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O8:P8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N255:T25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A9:C9"/>
    <mergeCell ref="O12:P12"/>
    <mergeCell ref="H10:L10"/>
    <mergeCell ref="D80:E80"/>
    <mergeCell ref="N66:R66"/>
    <mergeCell ref="A46:X46"/>
    <mergeCell ref="N26:R26"/>
    <mergeCell ref="N83:T83"/>
    <mergeCell ref="N77:R77"/>
    <mergeCell ref="T6:U9"/>
    <mergeCell ref="D43:E43"/>
    <mergeCell ref="N29:R29"/>
    <mergeCell ref="N265:R265"/>
    <mergeCell ref="D137:E137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373:E373"/>
    <mergeCell ref="D58:E58"/>
    <mergeCell ref="N273:T273"/>
    <mergeCell ref="N52:T52"/>
    <mergeCell ref="N337:T337"/>
    <mergeCell ref="D358:E358"/>
    <mergeCell ref="N381:T381"/>
    <mergeCell ref="D176:E176"/>
    <mergeCell ref="D285:E285"/>
    <mergeCell ref="D114:E114"/>
    <mergeCell ref="N168:R168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44:T444"/>
    <mergeCell ref="N442:R442"/>
    <mergeCell ref="A446:X446"/>
    <mergeCell ref="A410:X410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H17:H18"/>
    <mergeCell ref="N161:R161"/>
    <mergeCell ref="A331:M332"/>
    <mergeCell ref="A42:X42"/>
    <mergeCell ref="D39:E39"/>
    <mergeCell ref="N97:R97"/>
    <mergeCell ref="N208:R208"/>
    <mergeCell ref="N300:R300"/>
    <mergeCell ref="N183:R183"/>
    <mergeCell ref="A117:M118"/>
    <mergeCell ref="N103:T103"/>
    <mergeCell ref="D150:E150"/>
    <mergeCell ref="N243:T24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D459:E459"/>
    <mergeCell ref="N130:R130"/>
    <mergeCell ref="N459:R459"/>
    <mergeCell ref="D438:E438"/>
    <mergeCell ref="A416:M417"/>
    <mergeCell ref="D386:E386"/>
    <mergeCell ref="D299:E299"/>
    <mergeCell ref="N206:R206"/>
    <mergeCell ref="N35:R35"/>
    <mergeCell ref="G17:G18"/>
    <mergeCell ref="Z17:Z18"/>
    <mergeCell ref="N167:R167"/>
    <mergeCell ref="N336:T336"/>
    <mergeCell ref="N111:R111"/>
    <mergeCell ref="D367:E367"/>
    <mergeCell ref="A32:M33"/>
    <mergeCell ref="N68:R68"/>
    <mergeCell ref="M17:M18"/>
    <mergeCell ref="N67:R67"/>
    <mergeCell ref="N221:T221"/>
    <mergeCell ref="D215:E215"/>
    <mergeCell ref="A322:M323"/>
    <mergeCell ref="N286:T286"/>
    <mergeCell ref="A225:M226"/>
    <mergeCell ref="N188:R188"/>
    <mergeCell ref="N222:T222"/>
    <mergeCell ref="A105:X105"/>
    <mergeCell ref="D267:E267"/>
    <mergeCell ref="A277:M278"/>
    <mergeCell ref="N304:R304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N41:T41"/>
    <mergeCell ref="D89:E89"/>
    <mergeCell ref="N59:T59"/>
    <mergeCell ref="N109:R109"/>
    <mergeCell ref="A452:X452"/>
    <mergeCell ref="A345:X345"/>
    <mergeCell ref="N413:T413"/>
    <mergeCell ref="N217:R217"/>
    <mergeCell ref="A142:X142"/>
    <mergeCell ref="N70:R70"/>
    <mergeCell ref="N393:R393"/>
    <mergeCell ref="D138:E138"/>
    <mergeCell ref="D374:E374"/>
    <mergeCell ref="N330:R330"/>
    <mergeCell ref="N268:R268"/>
    <mergeCell ref="N283:T283"/>
    <mergeCell ref="N277:T277"/>
    <mergeCell ref="D181:E181"/>
    <mergeCell ref="N404:T404"/>
    <mergeCell ref="N323:T323"/>
    <mergeCell ref="N123:R123"/>
    <mergeCell ref="N421:R421"/>
    <mergeCell ref="A290:M291"/>
    <mergeCell ref="N187:R187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269:E269"/>
    <mergeCell ref="N104:T104"/>
    <mergeCell ref="N98:R98"/>
    <mergeCell ref="D75:E75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D425:E425"/>
    <mergeCell ref="D359:E359"/>
    <mergeCell ref="N409:T409"/>
    <mergeCell ref="N96:R96"/>
    <mergeCell ref="D465:E465"/>
    <mergeCell ref="N91:T91"/>
    <mergeCell ref="N389:T389"/>
    <mergeCell ref="N256:T256"/>
    <mergeCell ref="A468:M469"/>
    <mergeCell ref="A449:M450"/>
    <mergeCell ref="N229:R229"/>
    <mergeCell ref="N387:R387"/>
    <mergeCell ref="A486:A487"/>
    <mergeCell ref="N249:T249"/>
    <mergeCell ref="C486:C487"/>
    <mergeCell ref="A205:X205"/>
    <mergeCell ref="E486:E487"/>
    <mergeCell ref="D440:E440"/>
    <mergeCell ref="D427:E427"/>
    <mergeCell ref="D206:E206"/>
    <mergeCell ref="N457:T457"/>
    <mergeCell ref="N483:T483"/>
    <mergeCell ref="S486:S487"/>
    <mergeCell ref="B486:B487"/>
    <mergeCell ref="N423:R423"/>
    <mergeCell ref="N472:R472"/>
    <mergeCell ref="D393:E393"/>
    <mergeCell ref="N254:R254"/>
    <mergeCell ref="N216:R216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N260:R260"/>
    <mergeCell ref="N89:R89"/>
    <mergeCell ref="D178:E178"/>
    <mergeCell ref="D275:E275"/>
    <mergeCell ref="D219:E219"/>
    <mergeCell ref="D68:E68"/>
    <mergeCell ref="N31:R31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D422:E422"/>
    <mergeCell ref="N86:R86"/>
    <mergeCell ref="N384:R384"/>
    <mergeCell ref="N213:R213"/>
    <mergeCell ref="D330:E330"/>
    <mergeCell ref="D486:D487"/>
    <mergeCell ref="O486:O487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D335:E335"/>
    <mergeCell ref="A190:M191"/>
    <mergeCell ref="A261:M262"/>
    <mergeCell ref="N258:R258"/>
    <mergeCell ref="N138:R138"/>
    <mergeCell ref="D424:E424"/>
    <mergeCell ref="D399:E399"/>
    <mergeCell ref="A383:X383"/>
    <mergeCell ref="D122:E122"/>
    <mergeCell ref="N352:R352"/>
    <mergeCell ref="N416:T416"/>
    <mergeCell ref="D224:E224"/>
    <mergeCell ref="N310:R310"/>
    <mergeCell ref="D182:E182"/>
    <mergeCell ref="D109:E109"/>
    <mergeCell ref="N101:R101"/>
    <mergeCell ref="N486:N487"/>
    <mergeCell ref="D169:E169"/>
    <mergeCell ref="A349:X349"/>
    <mergeCell ref="A315:X315"/>
    <mergeCell ref="N480:T480"/>
    <mergeCell ref="N476:T476"/>
    <mergeCell ref="N479:T479"/>
    <mergeCell ref="N468:T468"/>
    <mergeCell ref="A470:X470"/>
    <mergeCell ref="N474:R474"/>
    <mergeCell ref="D340:E340"/>
    <mergeCell ref="N169:R169"/>
    <mergeCell ref="D185:E185"/>
    <mergeCell ref="N281:R281"/>
    <mergeCell ref="N430:T430"/>
    <mergeCell ref="A461:M462"/>
    <mergeCell ref="D230:E230"/>
    <mergeCell ref="D339:E339"/>
    <mergeCell ref="D168:E168"/>
    <mergeCell ref="D466:E466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116:E116"/>
    <mergeCell ref="D352:E352"/>
    <mergeCell ref="N219:R219"/>
    <mergeCell ref="N194:R194"/>
    <mergeCell ref="A336:M337"/>
    <mergeCell ref="D147:E147"/>
    <mergeCell ref="N116:R116"/>
    <mergeCell ref="D301:E301"/>
    <mergeCell ref="D87:E87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N15:R16"/>
    <mergeCell ref="D162:E162"/>
    <mergeCell ref="N377:T377"/>
    <mergeCell ref="D398:E398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13:M314"/>
    <mergeCell ref="N203:T203"/>
    <mergeCell ref="N445:T445"/>
    <mergeCell ref="P486:P48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D235:E235"/>
    <mergeCell ref="A23:M24"/>
    <mergeCell ref="N278:T278"/>
    <mergeCell ref="N78:R78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D387:E387"/>
    <mergeCell ref="A298:X298"/>
    <mergeCell ref="D210:E210"/>
    <mergeCell ref="D145:E14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N363:R363"/>
    <mergeCell ref="N434:R434"/>
    <mergeCell ref="N428:R428"/>
    <mergeCell ref="N348:T348"/>
    <mergeCell ref="R6:S9"/>
    <mergeCell ref="D365:E365"/>
    <mergeCell ref="N207:R207"/>
    <mergeCell ref="A170:M171"/>
    <mergeCell ref="N2:U3"/>
    <mergeCell ref="N334:R334"/>
    <mergeCell ref="D79:E79"/>
    <mergeCell ref="A61:X61"/>
    <mergeCell ref="N332:T332"/>
    <mergeCell ref="D8:L8"/>
    <mergeCell ref="N287:T287"/>
    <mergeCell ref="N39:R39"/>
    <mergeCell ref="N166:R166"/>
    <mergeCell ref="D5:E5"/>
    <mergeCell ref="D303:E303"/>
    <mergeCell ref="D94:E94"/>
    <mergeCell ref="D361:E361"/>
    <mergeCell ref="A296:X296"/>
    <mergeCell ref="D69:E69"/>
    <mergeCell ref="O10:P10"/>
    <mergeCell ref="N342:R342"/>
    <mergeCell ref="A243:M244"/>
    <mergeCell ref="N75:R75"/>
    <mergeCell ref="N102:R102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A288:X288"/>
    <mergeCell ref="N178:R178"/>
    <mergeCell ref="D110:E110"/>
    <mergeCell ref="N270:R270"/>
    <mergeCell ref="N45:T45"/>
    <mergeCell ref="A36:M37"/>
    <mergeCell ref="D209:E209"/>
    <mergeCell ref="D129:E129"/>
    <mergeCell ref="N359:R359"/>
    <mergeCell ref="N49:R49"/>
    <mergeCell ref="D442:E442"/>
    <mergeCell ref="N408:T408"/>
    <mergeCell ref="D429:E429"/>
    <mergeCell ref="D366:E366"/>
    <mergeCell ref="A154:X154"/>
    <mergeCell ref="N118:T118"/>
    <mergeCell ref="A390:X390"/>
    <mergeCell ref="N343:T343"/>
    <mergeCell ref="A85:X85"/>
    <mergeCell ref="N176:R176"/>
    <mergeCell ref="D214:E214"/>
    <mergeCell ref="A133:X133"/>
    <mergeCell ref="D187:E187"/>
    <mergeCell ref="N302:R302"/>
    <mergeCell ref="D423:E423"/>
    <mergeCell ref="N202:T202"/>
    <mergeCell ref="D174:E174"/>
    <mergeCell ref="D380:E380"/>
    <mergeCell ref="N402:R402"/>
    <mergeCell ref="N399:R399"/>
    <mergeCell ref="A404:M405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D472:E472"/>
    <mergeCell ref="A419:X419"/>
    <mergeCell ref="D189:E189"/>
    <mergeCell ref="N331:T331"/>
    <mergeCell ref="N368:R368"/>
    <mergeCell ref="N149:R149"/>
    <mergeCell ref="N376:R376"/>
    <mergeCell ref="A463:X463"/>
    <mergeCell ref="D448:E448"/>
    <mergeCell ref="D460:E460"/>
    <mergeCell ref="D454:E454"/>
    <mergeCell ref="D327:E327"/>
    <mergeCell ref="A333:X333"/>
    <mergeCell ref="D156:E156"/>
    <mergeCell ref="D467:E467"/>
    <mergeCell ref="N388:T388"/>
    <mergeCell ref="N272:T272"/>
    <mergeCell ref="N461:T461"/>
    <mergeCell ref="D443:E443"/>
    <mergeCell ref="N371:T371"/>
    <mergeCell ref="A412:M413"/>
    <mergeCell ref="A307:M308"/>
    <mergeCell ref="N400:R400"/>
    <mergeCell ref="D316:E31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