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C7A94E9-D736-41D6-B79E-DBE18483C9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77" i="1"/>
  <c r="V476" i="1"/>
  <c r="W475" i="1"/>
  <c r="X475" i="1" s="1"/>
  <c r="W474" i="1"/>
  <c r="X474" i="1" s="1"/>
  <c r="W473" i="1"/>
  <c r="X473" i="1" s="1"/>
  <c r="N473" i="1"/>
  <c r="X472" i="1"/>
  <c r="W472" i="1"/>
  <c r="X471" i="1"/>
  <c r="X476" i="1" s="1"/>
  <c r="W471" i="1"/>
  <c r="V469" i="1"/>
  <c r="V468" i="1"/>
  <c r="W467" i="1"/>
  <c r="X467" i="1" s="1"/>
  <c r="W466" i="1"/>
  <c r="X466" i="1" s="1"/>
  <c r="W465" i="1"/>
  <c r="X465" i="1" s="1"/>
  <c r="W464" i="1"/>
  <c r="V462" i="1"/>
  <c r="V461" i="1"/>
  <c r="W460" i="1"/>
  <c r="X460" i="1" s="1"/>
  <c r="W459" i="1"/>
  <c r="V457" i="1"/>
  <c r="V456" i="1"/>
  <c r="W455" i="1"/>
  <c r="X455" i="1" s="1"/>
  <c r="W454" i="1"/>
  <c r="V450" i="1"/>
  <c r="V449" i="1"/>
  <c r="W448" i="1"/>
  <c r="X448" i="1" s="1"/>
  <c r="N448" i="1"/>
  <c r="W447" i="1"/>
  <c r="W449" i="1" s="1"/>
  <c r="N447" i="1"/>
  <c r="V445" i="1"/>
  <c r="V444" i="1"/>
  <c r="W443" i="1"/>
  <c r="X443" i="1" s="1"/>
  <c r="W442" i="1"/>
  <c r="X442" i="1" s="1"/>
  <c r="W441" i="1"/>
  <c r="X441" i="1" s="1"/>
  <c r="W440" i="1"/>
  <c r="X440" i="1" s="1"/>
  <c r="N440" i="1"/>
  <c r="W439" i="1"/>
  <c r="X439" i="1" s="1"/>
  <c r="N439" i="1"/>
  <c r="W438" i="1"/>
  <c r="N438" i="1"/>
  <c r="V436" i="1"/>
  <c r="V435" i="1"/>
  <c r="W434" i="1"/>
  <c r="X434" i="1" s="1"/>
  <c r="N434" i="1"/>
  <c r="W433" i="1"/>
  <c r="W435" i="1" s="1"/>
  <c r="N433" i="1"/>
  <c r="V431" i="1"/>
  <c r="V430" i="1"/>
  <c r="X429" i="1"/>
  <c r="W429" i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X421" i="1"/>
  <c r="W421" i="1"/>
  <c r="N421" i="1"/>
  <c r="V417" i="1"/>
  <c r="W416" i="1"/>
  <c r="V416" i="1"/>
  <c r="X415" i="1"/>
  <c r="X416" i="1" s="1"/>
  <c r="W415" i="1"/>
  <c r="W417" i="1" s="1"/>
  <c r="V413" i="1"/>
  <c r="V412" i="1"/>
  <c r="W411" i="1"/>
  <c r="V409" i="1"/>
  <c r="W408" i="1"/>
  <c r="V408" i="1"/>
  <c r="X407" i="1"/>
  <c r="X408" i="1" s="1"/>
  <c r="W407" i="1"/>
  <c r="W409" i="1" s="1"/>
  <c r="V405" i="1"/>
  <c r="V404" i="1"/>
  <c r="W403" i="1"/>
  <c r="X403" i="1" s="1"/>
  <c r="N403" i="1"/>
  <c r="X402" i="1"/>
  <c r="W402" i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X397" i="1"/>
  <c r="W397" i="1"/>
  <c r="N397" i="1"/>
  <c r="V395" i="1"/>
  <c r="V394" i="1"/>
  <c r="W393" i="1"/>
  <c r="X393" i="1" s="1"/>
  <c r="N393" i="1"/>
  <c r="W392" i="1"/>
  <c r="N392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X361" i="1"/>
  <c r="W361" i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N352" i="1"/>
  <c r="V348" i="1"/>
  <c r="V347" i="1"/>
  <c r="W346" i="1"/>
  <c r="N346" i="1"/>
  <c r="V344" i="1"/>
  <c r="V343" i="1"/>
  <c r="W342" i="1"/>
  <c r="X342" i="1" s="1"/>
  <c r="N342" i="1"/>
  <c r="X341" i="1"/>
  <c r="W341" i="1"/>
  <c r="N341" i="1"/>
  <c r="W340" i="1"/>
  <c r="X340" i="1" s="1"/>
  <c r="N340" i="1"/>
  <c r="W339" i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W326" i="1"/>
  <c r="X326" i="1" s="1"/>
  <c r="N326" i="1"/>
  <c r="V323" i="1"/>
  <c r="V322" i="1"/>
  <c r="W321" i="1"/>
  <c r="W323" i="1" s="1"/>
  <c r="N321" i="1"/>
  <c r="V319" i="1"/>
  <c r="V318" i="1"/>
  <c r="W317" i="1"/>
  <c r="X317" i="1" s="1"/>
  <c r="N317" i="1"/>
  <c r="W316" i="1"/>
  <c r="W318" i="1" s="1"/>
  <c r="V314" i="1"/>
  <c r="V313" i="1"/>
  <c r="W312" i="1"/>
  <c r="X312" i="1" s="1"/>
  <c r="N312" i="1"/>
  <c r="W311" i="1"/>
  <c r="X311" i="1" s="1"/>
  <c r="W310" i="1"/>
  <c r="N310" i="1"/>
  <c r="V308" i="1"/>
  <c r="V307" i="1"/>
  <c r="W306" i="1"/>
  <c r="X306" i="1" s="1"/>
  <c r="N306" i="1"/>
  <c r="W305" i="1"/>
  <c r="X305" i="1" s="1"/>
  <c r="N305" i="1"/>
  <c r="W304" i="1"/>
  <c r="X304" i="1" s="1"/>
  <c r="W303" i="1"/>
  <c r="X303" i="1" s="1"/>
  <c r="N303" i="1"/>
  <c r="W302" i="1"/>
  <c r="X302" i="1" s="1"/>
  <c r="N302" i="1"/>
  <c r="W301" i="1"/>
  <c r="X301" i="1" s="1"/>
  <c r="N301" i="1"/>
  <c r="W300" i="1"/>
  <c r="X300" i="1" s="1"/>
  <c r="N300" i="1"/>
  <c r="W299" i="1"/>
  <c r="N299" i="1"/>
  <c r="V295" i="1"/>
  <c r="V294" i="1"/>
  <c r="W293" i="1"/>
  <c r="N293" i="1"/>
  <c r="V291" i="1"/>
  <c r="V290" i="1"/>
  <c r="W289" i="1"/>
  <c r="N289" i="1"/>
  <c r="V287" i="1"/>
  <c r="V286" i="1"/>
  <c r="W285" i="1"/>
  <c r="N285" i="1"/>
  <c r="V283" i="1"/>
  <c r="V282" i="1"/>
  <c r="W281" i="1"/>
  <c r="N281" i="1"/>
  <c r="V278" i="1"/>
  <c r="V277" i="1"/>
  <c r="W276" i="1"/>
  <c r="X276" i="1" s="1"/>
  <c r="N276" i="1"/>
  <c r="W275" i="1"/>
  <c r="W277" i="1" s="1"/>
  <c r="N275" i="1"/>
  <c r="V273" i="1"/>
  <c r="V272" i="1"/>
  <c r="X271" i="1"/>
  <c r="W271" i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N265" i="1"/>
  <c r="V262" i="1"/>
  <c r="V261" i="1"/>
  <c r="W260" i="1"/>
  <c r="X260" i="1" s="1"/>
  <c r="N260" i="1"/>
  <c r="W259" i="1"/>
  <c r="X259" i="1" s="1"/>
  <c r="N259" i="1"/>
  <c r="W258" i="1"/>
  <c r="N258" i="1"/>
  <c r="V256" i="1"/>
  <c r="V255" i="1"/>
  <c r="W254" i="1"/>
  <c r="X254" i="1" s="1"/>
  <c r="N254" i="1"/>
  <c r="X253" i="1"/>
  <c r="W253" i="1"/>
  <c r="X252" i="1"/>
  <c r="X255" i="1" s="1"/>
  <c r="W252" i="1"/>
  <c r="V250" i="1"/>
  <c r="V249" i="1"/>
  <c r="W248" i="1"/>
  <c r="X248" i="1" s="1"/>
  <c r="N248" i="1"/>
  <c r="X247" i="1"/>
  <c r="W247" i="1"/>
  <c r="N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W237" i="1"/>
  <c r="X237" i="1" s="1"/>
  <c r="W236" i="1"/>
  <c r="X236" i="1" s="1"/>
  <c r="N236" i="1"/>
  <c r="W235" i="1"/>
  <c r="X235" i="1" s="1"/>
  <c r="N235" i="1"/>
  <c r="W234" i="1"/>
  <c r="N234" i="1"/>
  <c r="V232" i="1"/>
  <c r="V231" i="1"/>
  <c r="W230" i="1"/>
  <c r="X230" i="1" s="1"/>
  <c r="N230" i="1"/>
  <c r="X229" i="1"/>
  <c r="W229" i="1"/>
  <c r="N229" i="1"/>
  <c r="W228" i="1"/>
  <c r="N228" i="1"/>
  <c r="V226" i="1"/>
  <c r="V225" i="1"/>
  <c r="W224" i="1"/>
  <c r="W226" i="1" s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X214" i="1"/>
  <c r="W214" i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V203" i="1"/>
  <c r="V202" i="1"/>
  <c r="W201" i="1"/>
  <c r="J488" i="1" s="1"/>
  <c r="N201" i="1"/>
  <c r="V198" i="1"/>
  <c r="V197" i="1"/>
  <c r="W196" i="1"/>
  <c r="X196" i="1" s="1"/>
  <c r="N196" i="1"/>
  <c r="W195" i="1"/>
  <c r="X195" i="1" s="1"/>
  <c r="N195" i="1"/>
  <c r="X194" i="1"/>
  <c r="W194" i="1"/>
  <c r="X193" i="1"/>
  <c r="W193" i="1"/>
  <c r="V191" i="1"/>
  <c r="V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X179" i="1"/>
  <c r="W179" i="1"/>
  <c r="X178" i="1"/>
  <c r="W178" i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W173" i="1"/>
  <c r="N173" i="1"/>
  <c r="V171" i="1"/>
  <c r="V170" i="1"/>
  <c r="W169" i="1"/>
  <c r="X169" i="1" s="1"/>
  <c r="N169" i="1"/>
  <c r="W168" i="1"/>
  <c r="X168" i="1" s="1"/>
  <c r="N168" i="1"/>
  <c r="W167" i="1"/>
  <c r="X167" i="1" s="1"/>
  <c r="N167" i="1"/>
  <c r="W166" i="1"/>
  <c r="X166" i="1" s="1"/>
  <c r="N166" i="1"/>
  <c r="V164" i="1"/>
  <c r="V163" i="1"/>
  <c r="W162" i="1"/>
  <c r="X162" i="1" s="1"/>
  <c r="N162" i="1"/>
  <c r="W161" i="1"/>
  <c r="W164" i="1" s="1"/>
  <c r="V159" i="1"/>
  <c r="V158" i="1"/>
  <c r="W157" i="1"/>
  <c r="X157" i="1" s="1"/>
  <c r="N157" i="1"/>
  <c r="W156" i="1"/>
  <c r="N156" i="1"/>
  <c r="V153" i="1"/>
  <c r="V152" i="1"/>
  <c r="W151" i="1"/>
  <c r="X151" i="1" s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V140" i="1"/>
  <c r="V139" i="1"/>
  <c r="W138" i="1"/>
  <c r="X138" i="1" s="1"/>
  <c r="N138" i="1"/>
  <c r="W137" i="1"/>
  <c r="X137" i="1" s="1"/>
  <c r="N137" i="1"/>
  <c r="X136" i="1"/>
  <c r="W136" i="1"/>
  <c r="N136" i="1"/>
  <c r="V132" i="1"/>
  <c r="V131" i="1"/>
  <c r="W130" i="1"/>
  <c r="X130" i="1" s="1"/>
  <c r="N130" i="1"/>
  <c r="W129" i="1"/>
  <c r="X129" i="1" s="1"/>
  <c r="N129" i="1"/>
  <c r="W128" i="1"/>
  <c r="X128" i="1" s="1"/>
  <c r="V125" i="1"/>
  <c r="V124" i="1"/>
  <c r="W123" i="1"/>
  <c r="X123" i="1" s="1"/>
  <c r="W122" i="1"/>
  <c r="X122" i="1" s="1"/>
  <c r="W121" i="1"/>
  <c r="X121" i="1" s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W88" i="1"/>
  <c r="X88" i="1" s="1"/>
  <c r="W87" i="1"/>
  <c r="X87" i="1" s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W77" i="1"/>
  <c r="X77" i="1" s="1"/>
  <c r="W76" i="1"/>
  <c r="X76" i="1" s="1"/>
  <c r="W75" i="1"/>
  <c r="X75" i="1" s="1"/>
  <c r="N75" i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E488" i="1" s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V482" i="1" s="1"/>
  <c r="W22" i="1"/>
  <c r="W24" i="1" s="1"/>
  <c r="N22" i="1"/>
  <c r="H10" i="1"/>
  <c r="A9" i="1"/>
  <c r="F10" i="1" s="1"/>
  <c r="D7" i="1"/>
  <c r="O6" i="1"/>
  <c r="N2" i="1"/>
  <c r="X331" i="1" l="1"/>
  <c r="W92" i="1"/>
  <c r="W104" i="1"/>
  <c r="I488" i="1"/>
  <c r="X201" i="1"/>
  <c r="X202" i="1" s="1"/>
  <c r="W202" i="1"/>
  <c r="W343" i="1"/>
  <c r="W462" i="1"/>
  <c r="X131" i="1"/>
  <c r="X152" i="1"/>
  <c r="X170" i="1"/>
  <c r="X139" i="1"/>
  <c r="X197" i="1"/>
  <c r="X221" i="1"/>
  <c r="W33" i="1"/>
  <c r="X35" i="1"/>
  <c r="X36" i="1" s="1"/>
  <c r="W36" i="1"/>
  <c r="X39" i="1"/>
  <c r="X40" i="1" s="1"/>
  <c r="W40" i="1"/>
  <c r="X43" i="1"/>
  <c r="X44" i="1" s="1"/>
  <c r="W44" i="1"/>
  <c r="D488" i="1"/>
  <c r="X94" i="1"/>
  <c r="W117" i="1"/>
  <c r="W124" i="1"/>
  <c r="W132" i="1"/>
  <c r="W170" i="1"/>
  <c r="W190" i="1"/>
  <c r="W198" i="1"/>
  <c r="W255" i="1"/>
  <c r="X275" i="1"/>
  <c r="X277" i="1" s="1"/>
  <c r="X321" i="1"/>
  <c r="X322" i="1" s="1"/>
  <c r="W322" i="1"/>
  <c r="X339" i="1"/>
  <c r="X343" i="1" s="1"/>
  <c r="W370" i="1"/>
  <c r="X380" i="1"/>
  <c r="X381" i="1" s="1"/>
  <c r="W381" i="1"/>
  <c r="W404" i="1"/>
  <c r="W431" i="1"/>
  <c r="X433" i="1"/>
  <c r="X435" i="1" s="1"/>
  <c r="X459" i="1"/>
  <c r="X461" i="1" s="1"/>
  <c r="W461" i="1"/>
  <c r="V481" i="1"/>
  <c r="X103" i="1"/>
  <c r="W91" i="1"/>
  <c r="W103" i="1"/>
  <c r="W118" i="1"/>
  <c r="W131" i="1"/>
  <c r="W139" i="1"/>
  <c r="W153" i="1"/>
  <c r="W158" i="1"/>
  <c r="W191" i="1"/>
  <c r="W222" i="1"/>
  <c r="W249" i="1"/>
  <c r="X246" i="1"/>
  <c r="X249" i="1" s="1"/>
  <c r="W262" i="1"/>
  <c r="M488" i="1"/>
  <c r="W273" i="1"/>
  <c r="X265" i="1"/>
  <c r="X272" i="1" s="1"/>
  <c r="F488" i="1"/>
  <c r="O488" i="1"/>
  <c r="H9" i="1"/>
  <c r="A10" i="1"/>
  <c r="W480" i="1"/>
  <c r="W479" i="1"/>
  <c r="W32" i="1"/>
  <c r="W52" i="1"/>
  <c r="W59" i="1"/>
  <c r="W84" i="1"/>
  <c r="W125" i="1"/>
  <c r="W163" i="1"/>
  <c r="W171" i="1"/>
  <c r="W197" i="1"/>
  <c r="W225" i="1"/>
  <c r="X224" i="1"/>
  <c r="X225" i="1" s="1"/>
  <c r="W231" i="1"/>
  <c r="X228" i="1"/>
  <c r="X231" i="1" s="1"/>
  <c r="W244" i="1"/>
  <c r="F9" i="1"/>
  <c r="J9" i="1"/>
  <c r="X22" i="1"/>
  <c r="X23" i="1" s="1"/>
  <c r="W23" i="1"/>
  <c r="V478" i="1"/>
  <c r="X26" i="1"/>
  <c r="X32" i="1" s="1"/>
  <c r="C488" i="1"/>
  <c r="W51" i="1"/>
  <c r="X55" i="1"/>
  <c r="X59" i="1" s="1"/>
  <c r="W60" i="1"/>
  <c r="X63" i="1"/>
  <c r="X83" i="1" s="1"/>
  <c r="W83" i="1"/>
  <c r="X86" i="1"/>
  <c r="X91" i="1" s="1"/>
  <c r="X106" i="1"/>
  <c r="X117" i="1" s="1"/>
  <c r="X120" i="1"/>
  <c r="X124" i="1" s="1"/>
  <c r="G488" i="1"/>
  <c r="W140" i="1"/>
  <c r="H488" i="1"/>
  <c r="W152" i="1"/>
  <c r="X156" i="1"/>
  <c r="X158" i="1" s="1"/>
  <c r="W159" i="1"/>
  <c r="X161" i="1"/>
  <c r="X163" i="1" s="1"/>
  <c r="X173" i="1"/>
  <c r="X190" i="1" s="1"/>
  <c r="W203" i="1"/>
  <c r="L488" i="1"/>
  <c r="W221" i="1"/>
  <c r="W232" i="1"/>
  <c r="W243" i="1"/>
  <c r="X234" i="1"/>
  <c r="X243" i="1" s="1"/>
  <c r="W250" i="1"/>
  <c r="W256" i="1"/>
  <c r="W261" i="1"/>
  <c r="X258" i="1"/>
  <c r="X261" i="1" s="1"/>
  <c r="W272" i="1"/>
  <c r="W278" i="1"/>
  <c r="N488" i="1"/>
  <c r="W282" i="1"/>
  <c r="X281" i="1"/>
  <c r="X282" i="1" s="1"/>
  <c r="W283" i="1"/>
  <c r="W286" i="1"/>
  <c r="X285" i="1"/>
  <c r="X286" i="1" s="1"/>
  <c r="W287" i="1"/>
  <c r="W290" i="1"/>
  <c r="X289" i="1"/>
  <c r="X290" i="1" s="1"/>
  <c r="W291" i="1"/>
  <c r="W294" i="1"/>
  <c r="X293" i="1"/>
  <c r="X294" i="1" s="1"/>
  <c r="W295" i="1"/>
  <c r="W307" i="1"/>
  <c r="X299" i="1"/>
  <c r="X307" i="1" s="1"/>
  <c r="W308" i="1"/>
  <c r="W314" i="1"/>
  <c r="X310" i="1"/>
  <c r="X313" i="1" s="1"/>
  <c r="W313" i="1"/>
  <c r="W319" i="1"/>
  <c r="X316" i="1"/>
  <c r="X318" i="1" s="1"/>
  <c r="W332" i="1"/>
  <c r="W337" i="1"/>
  <c r="X334" i="1"/>
  <c r="X336" i="1" s="1"/>
  <c r="W344" i="1"/>
  <c r="W347" i="1"/>
  <c r="X346" i="1"/>
  <c r="X347" i="1" s="1"/>
  <c r="W348" i="1"/>
  <c r="W355" i="1"/>
  <c r="X352" i="1"/>
  <c r="X354" i="1" s="1"/>
  <c r="Q488" i="1"/>
  <c r="W354" i="1"/>
  <c r="X370" i="1"/>
  <c r="W389" i="1"/>
  <c r="R488" i="1"/>
  <c r="W395" i="1"/>
  <c r="X392" i="1"/>
  <c r="X394" i="1" s="1"/>
  <c r="W394" i="1"/>
  <c r="X404" i="1"/>
  <c r="T488" i="1"/>
  <c r="W456" i="1"/>
  <c r="X454" i="1"/>
  <c r="X456" i="1" s="1"/>
  <c r="W457" i="1"/>
  <c r="W469" i="1"/>
  <c r="W477" i="1"/>
  <c r="B488" i="1"/>
  <c r="S488" i="1"/>
  <c r="P488" i="1"/>
  <c r="W331" i="1"/>
  <c r="W371" i="1"/>
  <c r="W378" i="1"/>
  <c r="X373" i="1"/>
  <c r="X377" i="1" s="1"/>
  <c r="W377" i="1"/>
  <c r="W388" i="1"/>
  <c r="X384" i="1"/>
  <c r="X388" i="1" s="1"/>
  <c r="W405" i="1"/>
  <c r="W412" i="1"/>
  <c r="X411" i="1"/>
  <c r="X412" i="1" s="1"/>
  <c r="W413" i="1"/>
  <c r="X430" i="1"/>
  <c r="W430" i="1"/>
  <c r="W436" i="1"/>
  <c r="W444" i="1"/>
  <c r="X438" i="1"/>
  <c r="X444" i="1" s="1"/>
  <c r="W445" i="1"/>
  <c r="W450" i="1"/>
  <c r="X447" i="1"/>
  <c r="X449" i="1" s="1"/>
  <c r="W468" i="1"/>
  <c r="X464" i="1"/>
  <c r="X468" i="1" s="1"/>
  <c r="W476" i="1"/>
  <c r="W478" i="1" l="1"/>
  <c r="W482" i="1"/>
  <c r="X483" i="1"/>
  <c r="W481" i="1"/>
</calcChain>
</file>

<file path=xl/sharedStrings.xml><?xml version="1.0" encoding="utf-8"?>
<sst xmlns="http://schemas.openxmlformats.org/spreadsheetml/2006/main" count="2070" uniqueCount="723">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</sst>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38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8"/>
  <sheetViews>
    <sheetView showGridLines="0" tabSelected="1" topLeftCell="A459" zoomScaleNormal="100" zoomScaleSheetLayoutView="100" workbookViewId="0">
      <selection activeCell="Z483" sqref="Z483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8" customWidth="1"/>
    <col min="17" max="17" width="6.140625" style="31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8" customWidth="1"/>
    <col min="23" max="23" width="11" style="318" customWidth="1"/>
    <col min="24" max="24" width="10" style="318" customWidth="1"/>
    <col min="25" max="25" width="11.5703125" style="318" customWidth="1"/>
    <col min="26" max="26" width="10.42578125" style="31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8" customWidth="1"/>
    <col min="31" max="31" width="9.140625" style="318" customWidth="1"/>
    <col min="32" max="16384" width="9.140625" style="318"/>
  </cols>
  <sheetData>
    <row r="1" spans="1:29" s="313" customFormat="1" ht="45" customHeight="1" x14ac:dyDescent="0.2">
      <c r="A1" s="41"/>
      <c r="B1" s="41"/>
      <c r="C1" s="41"/>
      <c r="D1" s="427" t="s">
        <v>0</v>
      </c>
      <c r="E1" s="428"/>
      <c r="F1" s="428"/>
      <c r="G1" s="12" t="s">
        <v>1</v>
      </c>
      <c r="H1" s="427" t="s">
        <v>2</v>
      </c>
      <c r="I1" s="428"/>
      <c r="J1" s="428"/>
      <c r="K1" s="428"/>
      <c r="L1" s="428"/>
      <c r="M1" s="428"/>
      <c r="N1" s="428"/>
      <c r="O1" s="428"/>
      <c r="P1" s="664" t="s">
        <v>3</v>
      </c>
      <c r="Q1" s="428"/>
      <c r="R1" s="42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3"/>
      <c r="P2" s="333"/>
      <c r="Q2" s="333"/>
      <c r="R2" s="333"/>
      <c r="S2" s="333"/>
      <c r="T2" s="333"/>
      <c r="U2" s="333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3"/>
      <c r="O3" s="333"/>
      <c r="P3" s="333"/>
      <c r="Q3" s="333"/>
      <c r="R3" s="333"/>
      <c r="S3" s="333"/>
      <c r="T3" s="333"/>
      <c r="U3" s="333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456" t="s">
        <v>8</v>
      </c>
      <c r="B5" s="339"/>
      <c r="C5" s="340"/>
      <c r="D5" s="358"/>
      <c r="E5" s="360"/>
      <c r="F5" s="624" t="s">
        <v>9</v>
      </c>
      <c r="G5" s="340"/>
      <c r="H5" s="358"/>
      <c r="I5" s="359"/>
      <c r="J5" s="359"/>
      <c r="K5" s="359"/>
      <c r="L5" s="360"/>
      <c r="N5" s="24" t="s">
        <v>10</v>
      </c>
      <c r="O5" s="566">
        <v>45304</v>
      </c>
      <c r="P5" s="412"/>
      <c r="R5" s="652" t="s">
        <v>11</v>
      </c>
      <c r="S5" s="385"/>
      <c r="T5" s="501" t="s">
        <v>12</v>
      </c>
      <c r="U5" s="412"/>
      <c r="Z5" s="51"/>
      <c r="AA5" s="51"/>
      <c r="AB5" s="51"/>
    </row>
    <row r="6" spans="1:29" s="313" customFormat="1" ht="24" customHeight="1" x14ac:dyDescent="0.2">
      <c r="A6" s="456" t="s">
        <v>13</v>
      </c>
      <c r="B6" s="339"/>
      <c r="C6" s="340"/>
      <c r="D6" s="595" t="s">
        <v>14</v>
      </c>
      <c r="E6" s="596"/>
      <c r="F6" s="596"/>
      <c r="G6" s="596"/>
      <c r="H6" s="596"/>
      <c r="I6" s="596"/>
      <c r="J6" s="596"/>
      <c r="K6" s="596"/>
      <c r="L6" s="412"/>
      <c r="N6" s="24" t="s">
        <v>15</v>
      </c>
      <c r="O6" s="443" t="str">
        <f>IF(O5=0," ",CHOOSE(WEEKDAY(O5,2),"Понедельник","Вторник","Среда","Четверг","Пятница","Суббота","Воскресенье"))</f>
        <v>Суббота</v>
      </c>
      <c r="P6" s="325"/>
      <c r="R6" s="384" t="s">
        <v>16</v>
      </c>
      <c r="S6" s="385"/>
      <c r="T6" s="508" t="s">
        <v>17</v>
      </c>
      <c r="U6" s="374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531" t="str">
        <f>IFERROR(VLOOKUP(DeliveryAddress,Table,3,0),1)</f>
        <v>4</v>
      </c>
      <c r="E7" s="532"/>
      <c r="F7" s="532"/>
      <c r="G7" s="532"/>
      <c r="H7" s="532"/>
      <c r="I7" s="532"/>
      <c r="J7" s="532"/>
      <c r="K7" s="532"/>
      <c r="L7" s="533"/>
      <c r="N7" s="24"/>
      <c r="O7" s="42"/>
      <c r="P7" s="42"/>
      <c r="R7" s="333"/>
      <c r="S7" s="385"/>
      <c r="T7" s="509"/>
      <c r="U7" s="510"/>
      <c r="Z7" s="51"/>
      <c r="AA7" s="51"/>
      <c r="AB7" s="51"/>
    </row>
    <row r="8" spans="1:29" s="313" customFormat="1" ht="25.5" customHeight="1" x14ac:dyDescent="0.2">
      <c r="A8" s="659" t="s">
        <v>18</v>
      </c>
      <c r="B8" s="330"/>
      <c r="C8" s="331"/>
      <c r="D8" s="417"/>
      <c r="E8" s="418"/>
      <c r="F8" s="418"/>
      <c r="G8" s="418"/>
      <c r="H8" s="418"/>
      <c r="I8" s="418"/>
      <c r="J8" s="418"/>
      <c r="K8" s="418"/>
      <c r="L8" s="419"/>
      <c r="N8" s="24" t="s">
        <v>19</v>
      </c>
      <c r="O8" s="411">
        <v>0.41666666666666669</v>
      </c>
      <c r="P8" s="412"/>
      <c r="R8" s="333"/>
      <c r="S8" s="385"/>
      <c r="T8" s="509"/>
      <c r="U8" s="510"/>
      <c r="Z8" s="51"/>
      <c r="AA8" s="51"/>
      <c r="AB8" s="51"/>
    </row>
    <row r="9" spans="1:29" s="313" customFormat="1" ht="39.950000000000003" customHeight="1" x14ac:dyDescent="0.2">
      <c r="A9" s="4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3"/>
      <c r="C9" s="333"/>
      <c r="D9" s="475"/>
      <c r="E9" s="343"/>
      <c r="F9" s="4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3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N9" s="26" t="s">
        <v>20</v>
      </c>
      <c r="O9" s="566"/>
      <c r="P9" s="412"/>
      <c r="R9" s="333"/>
      <c r="S9" s="385"/>
      <c r="T9" s="511"/>
      <c r="U9" s="512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4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3"/>
      <c r="C10" s="333"/>
      <c r="D10" s="475"/>
      <c r="E10" s="343"/>
      <c r="F10" s="4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3"/>
      <c r="H10" s="584" t="str">
        <f>IFERROR(VLOOKUP($D$10,Proxy,2,FALSE),"")</f>
        <v/>
      </c>
      <c r="I10" s="333"/>
      <c r="J10" s="333"/>
      <c r="K10" s="333"/>
      <c r="L10" s="333"/>
      <c r="N10" s="26" t="s">
        <v>21</v>
      </c>
      <c r="O10" s="411"/>
      <c r="P10" s="412"/>
      <c r="S10" s="24" t="s">
        <v>22</v>
      </c>
      <c r="T10" s="373" t="s">
        <v>23</v>
      </c>
      <c r="U10" s="374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1"/>
      <c r="P11" s="412"/>
      <c r="S11" s="24" t="s">
        <v>26</v>
      </c>
      <c r="T11" s="597" t="s">
        <v>27</v>
      </c>
      <c r="U11" s="598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622" t="s">
        <v>28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40"/>
      <c r="N12" s="24" t="s">
        <v>29</v>
      </c>
      <c r="O12" s="590"/>
      <c r="P12" s="533"/>
      <c r="Q12" s="23"/>
      <c r="S12" s="24"/>
      <c r="T12" s="428"/>
      <c r="U12" s="333"/>
      <c r="Z12" s="51"/>
      <c r="AA12" s="51"/>
      <c r="AB12" s="51"/>
    </row>
    <row r="13" spans="1:29" s="313" customFormat="1" ht="23.25" customHeight="1" x14ac:dyDescent="0.2">
      <c r="A13" s="622" t="s">
        <v>30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40"/>
      <c r="M13" s="26"/>
      <c r="N13" s="26" t="s">
        <v>31</v>
      </c>
      <c r="O13" s="597"/>
      <c r="P13" s="598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622" t="s">
        <v>32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40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649" t="s">
        <v>33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40"/>
      <c r="N15" s="485" t="s">
        <v>34</v>
      </c>
      <c r="O15" s="428"/>
      <c r="P15" s="428"/>
      <c r="Q15" s="428"/>
      <c r="R15" s="42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6"/>
      <c r="O16" s="486"/>
      <c r="P16" s="486"/>
      <c r="Q16" s="486"/>
      <c r="R16" s="48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4" t="s">
        <v>35</v>
      </c>
      <c r="B17" s="364" t="s">
        <v>36</v>
      </c>
      <c r="C17" s="472" t="s">
        <v>37</v>
      </c>
      <c r="D17" s="364" t="s">
        <v>38</v>
      </c>
      <c r="E17" s="436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64" t="s">
        <v>47</v>
      </c>
      <c r="O17" s="435"/>
      <c r="P17" s="435"/>
      <c r="Q17" s="435"/>
      <c r="R17" s="436"/>
      <c r="S17" s="657" t="s">
        <v>48</v>
      </c>
      <c r="T17" s="340"/>
      <c r="U17" s="364" t="s">
        <v>49</v>
      </c>
      <c r="V17" s="364" t="s">
        <v>50</v>
      </c>
      <c r="W17" s="377" t="s">
        <v>51</v>
      </c>
      <c r="X17" s="364" t="s">
        <v>52</v>
      </c>
      <c r="Y17" s="395" t="s">
        <v>53</v>
      </c>
      <c r="Z17" s="395" t="s">
        <v>54</v>
      </c>
      <c r="AA17" s="395" t="s">
        <v>55</v>
      </c>
      <c r="AB17" s="396"/>
      <c r="AC17" s="397"/>
      <c r="AD17" s="459"/>
      <c r="BA17" s="389" t="s">
        <v>56</v>
      </c>
    </row>
    <row r="18" spans="1:53" ht="14.25" customHeight="1" x14ac:dyDescent="0.2">
      <c r="A18" s="365"/>
      <c r="B18" s="365"/>
      <c r="C18" s="365"/>
      <c r="D18" s="437"/>
      <c r="E18" s="439"/>
      <c r="F18" s="365"/>
      <c r="G18" s="365"/>
      <c r="H18" s="365"/>
      <c r="I18" s="365"/>
      <c r="J18" s="365"/>
      <c r="K18" s="365"/>
      <c r="L18" s="365"/>
      <c r="M18" s="365"/>
      <c r="N18" s="437"/>
      <c r="O18" s="438"/>
      <c r="P18" s="438"/>
      <c r="Q18" s="438"/>
      <c r="R18" s="439"/>
      <c r="S18" s="314" t="s">
        <v>57</v>
      </c>
      <c r="T18" s="314" t="s">
        <v>58</v>
      </c>
      <c r="U18" s="365"/>
      <c r="V18" s="365"/>
      <c r="W18" s="378"/>
      <c r="X18" s="365"/>
      <c r="Y18" s="570"/>
      <c r="Z18" s="570"/>
      <c r="AA18" s="398"/>
      <c r="AB18" s="399"/>
      <c r="AC18" s="400"/>
      <c r="AD18" s="460"/>
      <c r="BA18" s="333"/>
    </row>
    <row r="19" spans="1:53" ht="27.75" customHeight="1" x14ac:dyDescent="0.2">
      <c r="A19" s="336" t="s">
        <v>59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48"/>
      <c r="Z19" s="48"/>
    </row>
    <row r="20" spans="1:53" ht="16.5" customHeight="1" x14ac:dyDescent="0.25">
      <c r="A20" s="332" t="s">
        <v>59</v>
      </c>
      <c r="B20" s="333"/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3"/>
      <c r="X20" s="333"/>
      <c r="Y20" s="315"/>
      <c r="Z20" s="315"/>
    </row>
    <row r="21" spans="1:53" ht="14.25" customHeight="1" x14ac:dyDescent="0.25">
      <c r="A21" s="341" t="s">
        <v>60</v>
      </c>
      <c r="B21" s="333"/>
      <c r="C21" s="333"/>
      <c r="D21" s="333"/>
      <c r="E21" s="333"/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  <c r="R21" s="333"/>
      <c r="S21" s="333"/>
      <c r="T21" s="333"/>
      <c r="U21" s="333"/>
      <c r="V21" s="333"/>
      <c r="W21" s="333"/>
      <c r="X21" s="333"/>
      <c r="Y21" s="316"/>
      <c r="Z21" s="316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4">
        <v>4607091389258</v>
      </c>
      <c r="E22" s="325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7"/>
      <c r="P22" s="327"/>
      <c r="Q22" s="327"/>
      <c r="R22" s="325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34"/>
      <c r="B23" s="333"/>
      <c r="C23" s="333"/>
      <c r="D23" s="333"/>
      <c r="E23" s="333"/>
      <c r="F23" s="333"/>
      <c r="G23" s="333"/>
      <c r="H23" s="333"/>
      <c r="I23" s="333"/>
      <c r="J23" s="333"/>
      <c r="K23" s="333"/>
      <c r="L23" s="333"/>
      <c r="M23" s="335"/>
      <c r="N23" s="329" t="s">
        <v>66</v>
      </c>
      <c r="O23" s="330"/>
      <c r="P23" s="330"/>
      <c r="Q23" s="330"/>
      <c r="R23" s="330"/>
      <c r="S23" s="330"/>
      <c r="T23" s="331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x14ac:dyDescent="0.2">
      <c r="A24" s="333"/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5"/>
      <c r="N24" s="329" t="s">
        <v>66</v>
      </c>
      <c r="O24" s="330"/>
      <c r="P24" s="330"/>
      <c r="Q24" s="330"/>
      <c r="R24" s="330"/>
      <c r="S24" s="330"/>
      <c r="T24" s="331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customHeight="1" x14ac:dyDescent="0.25">
      <c r="A25" s="341" t="s">
        <v>68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  <c r="R25" s="333"/>
      <c r="S25" s="333"/>
      <c r="T25" s="333"/>
      <c r="U25" s="333"/>
      <c r="V25" s="333"/>
      <c r="W25" s="333"/>
      <c r="X25" s="333"/>
      <c r="Y25" s="316"/>
      <c r="Z25" s="316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4">
        <v>4607091383881</v>
      </c>
      <c r="E26" s="325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2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7"/>
      <c r="P26" s="327"/>
      <c r="Q26" s="327"/>
      <c r="R26" s="325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4">
        <v>4607091388237</v>
      </c>
      <c r="E27" s="325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5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7"/>
      <c r="P27" s="327"/>
      <c r="Q27" s="327"/>
      <c r="R27" s="325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4">
        <v>4607091383935</v>
      </c>
      <c r="E28" s="325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7"/>
      <c r="P28" s="327"/>
      <c r="Q28" s="327"/>
      <c r="R28" s="325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4">
        <v>4680115881853</v>
      </c>
      <c r="E29" s="325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7"/>
      <c r="P29" s="327"/>
      <c r="Q29" s="327"/>
      <c r="R29" s="325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4">
        <v>4607091383911</v>
      </c>
      <c r="E30" s="325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7"/>
      <c r="P30" s="327"/>
      <c r="Q30" s="327"/>
      <c r="R30" s="325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4">
        <v>4607091388244</v>
      </c>
      <c r="E31" s="325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7"/>
      <c r="P31" s="327"/>
      <c r="Q31" s="327"/>
      <c r="R31" s="325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34"/>
      <c r="B32" s="333"/>
      <c r="C32" s="333"/>
      <c r="D32" s="333"/>
      <c r="E32" s="333"/>
      <c r="F32" s="333"/>
      <c r="G32" s="333"/>
      <c r="H32" s="333"/>
      <c r="I32" s="333"/>
      <c r="J32" s="333"/>
      <c r="K32" s="333"/>
      <c r="L32" s="333"/>
      <c r="M32" s="335"/>
      <c r="N32" s="329" t="s">
        <v>66</v>
      </c>
      <c r="O32" s="330"/>
      <c r="P32" s="330"/>
      <c r="Q32" s="330"/>
      <c r="R32" s="330"/>
      <c r="S32" s="330"/>
      <c r="T32" s="331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x14ac:dyDescent="0.2">
      <c r="A33" s="333"/>
      <c r="B33" s="333"/>
      <c r="C33" s="333"/>
      <c r="D33" s="333"/>
      <c r="E33" s="333"/>
      <c r="F33" s="333"/>
      <c r="G33" s="333"/>
      <c r="H33" s="333"/>
      <c r="I33" s="333"/>
      <c r="J33" s="333"/>
      <c r="K33" s="333"/>
      <c r="L33" s="333"/>
      <c r="M33" s="335"/>
      <c r="N33" s="329" t="s">
        <v>66</v>
      </c>
      <c r="O33" s="330"/>
      <c r="P33" s="330"/>
      <c r="Q33" s="330"/>
      <c r="R33" s="330"/>
      <c r="S33" s="330"/>
      <c r="T33" s="331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customHeight="1" x14ac:dyDescent="0.25">
      <c r="A34" s="341" t="s">
        <v>81</v>
      </c>
      <c r="B34" s="333"/>
      <c r="C34" s="333"/>
      <c r="D34" s="333"/>
      <c r="E34" s="333"/>
      <c r="F34" s="333"/>
      <c r="G34" s="333"/>
      <c r="H34" s="333"/>
      <c r="I34" s="333"/>
      <c r="J34" s="333"/>
      <c r="K34" s="333"/>
      <c r="L34" s="333"/>
      <c r="M34" s="333"/>
      <c r="N34" s="333"/>
      <c r="O34" s="333"/>
      <c r="P34" s="333"/>
      <c r="Q34" s="333"/>
      <c r="R34" s="333"/>
      <c r="S34" s="333"/>
      <c r="T34" s="333"/>
      <c r="U34" s="333"/>
      <c r="V34" s="333"/>
      <c r="W34" s="333"/>
      <c r="X34" s="333"/>
      <c r="Y34" s="316"/>
      <c r="Z34" s="316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4">
        <v>4607091388503</v>
      </c>
      <c r="E35" s="325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7"/>
      <c r="P35" s="327"/>
      <c r="Q35" s="327"/>
      <c r="R35" s="325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34"/>
      <c r="B36" s="333"/>
      <c r="C36" s="333"/>
      <c r="D36" s="333"/>
      <c r="E36" s="333"/>
      <c r="F36" s="333"/>
      <c r="G36" s="333"/>
      <c r="H36" s="333"/>
      <c r="I36" s="333"/>
      <c r="J36" s="333"/>
      <c r="K36" s="333"/>
      <c r="L36" s="333"/>
      <c r="M36" s="335"/>
      <c r="N36" s="329" t="s">
        <v>66</v>
      </c>
      <c r="O36" s="330"/>
      <c r="P36" s="330"/>
      <c r="Q36" s="330"/>
      <c r="R36" s="330"/>
      <c r="S36" s="330"/>
      <c r="T36" s="331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x14ac:dyDescent="0.2">
      <c r="A37" s="333"/>
      <c r="B37" s="333"/>
      <c r="C37" s="333"/>
      <c r="D37" s="333"/>
      <c r="E37" s="333"/>
      <c r="F37" s="333"/>
      <c r="G37" s="333"/>
      <c r="H37" s="333"/>
      <c r="I37" s="333"/>
      <c r="J37" s="333"/>
      <c r="K37" s="333"/>
      <c r="L37" s="333"/>
      <c r="M37" s="335"/>
      <c r="N37" s="329" t="s">
        <v>66</v>
      </c>
      <c r="O37" s="330"/>
      <c r="P37" s="330"/>
      <c r="Q37" s="330"/>
      <c r="R37" s="330"/>
      <c r="S37" s="330"/>
      <c r="T37" s="331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customHeight="1" x14ac:dyDescent="0.25">
      <c r="A38" s="341" t="s">
        <v>86</v>
      </c>
      <c r="B38" s="333"/>
      <c r="C38" s="333"/>
      <c r="D38" s="333"/>
      <c r="E38" s="333"/>
      <c r="F38" s="333"/>
      <c r="G38" s="333"/>
      <c r="H38" s="333"/>
      <c r="I38" s="333"/>
      <c r="J38" s="333"/>
      <c r="K38" s="333"/>
      <c r="L38" s="333"/>
      <c r="M38" s="333"/>
      <c r="N38" s="333"/>
      <c r="O38" s="333"/>
      <c r="P38" s="333"/>
      <c r="Q38" s="333"/>
      <c r="R38" s="333"/>
      <c r="S38" s="333"/>
      <c r="T38" s="333"/>
      <c r="U38" s="333"/>
      <c r="V38" s="333"/>
      <c r="W38" s="333"/>
      <c r="X38" s="333"/>
      <c r="Y38" s="316"/>
      <c r="Z38" s="316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4">
        <v>4607091388282</v>
      </c>
      <c r="E39" s="325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7"/>
      <c r="P39" s="327"/>
      <c r="Q39" s="327"/>
      <c r="R39" s="325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34"/>
      <c r="B40" s="333"/>
      <c r="C40" s="333"/>
      <c r="D40" s="333"/>
      <c r="E40" s="333"/>
      <c r="F40" s="333"/>
      <c r="G40" s="333"/>
      <c r="H40" s="333"/>
      <c r="I40" s="333"/>
      <c r="J40" s="333"/>
      <c r="K40" s="333"/>
      <c r="L40" s="333"/>
      <c r="M40" s="335"/>
      <c r="N40" s="329" t="s">
        <v>66</v>
      </c>
      <c r="O40" s="330"/>
      <c r="P40" s="330"/>
      <c r="Q40" s="330"/>
      <c r="R40" s="330"/>
      <c r="S40" s="330"/>
      <c r="T40" s="331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x14ac:dyDescent="0.2">
      <c r="A41" s="333"/>
      <c r="B41" s="333"/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5"/>
      <c r="N41" s="329" t="s">
        <v>66</v>
      </c>
      <c r="O41" s="330"/>
      <c r="P41" s="330"/>
      <c r="Q41" s="330"/>
      <c r="R41" s="330"/>
      <c r="S41" s="330"/>
      <c r="T41" s="331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customHeight="1" x14ac:dyDescent="0.25">
      <c r="A42" s="341" t="s">
        <v>90</v>
      </c>
      <c r="B42" s="333"/>
      <c r="C42" s="333"/>
      <c r="D42" s="333"/>
      <c r="E42" s="333"/>
      <c r="F42" s="333"/>
      <c r="G42" s="333"/>
      <c r="H42" s="333"/>
      <c r="I42" s="333"/>
      <c r="J42" s="333"/>
      <c r="K42" s="333"/>
      <c r="L42" s="333"/>
      <c r="M42" s="333"/>
      <c r="N42" s="333"/>
      <c r="O42" s="333"/>
      <c r="P42" s="333"/>
      <c r="Q42" s="333"/>
      <c r="R42" s="333"/>
      <c r="S42" s="333"/>
      <c r="T42" s="333"/>
      <c r="U42" s="333"/>
      <c r="V42" s="333"/>
      <c r="W42" s="333"/>
      <c r="X42" s="333"/>
      <c r="Y42" s="316"/>
      <c r="Z42" s="316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4">
        <v>4607091389111</v>
      </c>
      <c r="E43" s="325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7"/>
      <c r="P43" s="327"/>
      <c r="Q43" s="327"/>
      <c r="R43" s="325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34"/>
      <c r="B44" s="333"/>
      <c r="C44" s="333"/>
      <c r="D44" s="333"/>
      <c r="E44" s="333"/>
      <c r="F44" s="333"/>
      <c r="G44" s="333"/>
      <c r="H44" s="333"/>
      <c r="I44" s="333"/>
      <c r="J44" s="333"/>
      <c r="K44" s="333"/>
      <c r="L44" s="333"/>
      <c r="M44" s="335"/>
      <c r="N44" s="329" t="s">
        <v>66</v>
      </c>
      <c r="O44" s="330"/>
      <c r="P44" s="330"/>
      <c r="Q44" s="330"/>
      <c r="R44" s="330"/>
      <c r="S44" s="330"/>
      <c r="T44" s="331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x14ac:dyDescent="0.2">
      <c r="A45" s="333"/>
      <c r="B45" s="333"/>
      <c r="C45" s="333"/>
      <c r="D45" s="333"/>
      <c r="E45" s="333"/>
      <c r="F45" s="333"/>
      <c r="G45" s="333"/>
      <c r="H45" s="333"/>
      <c r="I45" s="333"/>
      <c r="J45" s="333"/>
      <c r="K45" s="333"/>
      <c r="L45" s="333"/>
      <c r="M45" s="335"/>
      <c r="N45" s="329" t="s">
        <v>66</v>
      </c>
      <c r="O45" s="330"/>
      <c r="P45" s="330"/>
      <c r="Q45" s="330"/>
      <c r="R45" s="330"/>
      <c r="S45" s="330"/>
      <c r="T45" s="331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customHeight="1" x14ac:dyDescent="0.2">
      <c r="A46" s="336" t="s">
        <v>93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48"/>
      <c r="Z46" s="48"/>
    </row>
    <row r="47" spans="1:53" ht="16.5" customHeight="1" x14ac:dyDescent="0.25">
      <c r="A47" s="332" t="s">
        <v>94</v>
      </c>
      <c r="B47" s="333"/>
      <c r="C47" s="333"/>
      <c r="D47" s="333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33"/>
      <c r="P47" s="333"/>
      <c r="Q47" s="333"/>
      <c r="R47" s="333"/>
      <c r="S47" s="333"/>
      <c r="T47" s="333"/>
      <c r="U47" s="333"/>
      <c r="V47" s="333"/>
      <c r="W47" s="333"/>
      <c r="X47" s="333"/>
      <c r="Y47" s="315"/>
      <c r="Z47" s="315"/>
    </row>
    <row r="48" spans="1:53" ht="14.25" customHeight="1" x14ac:dyDescent="0.25">
      <c r="A48" s="341" t="s">
        <v>95</v>
      </c>
      <c r="B48" s="333"/>
      <c r="C48" s="333"/>
      <c r="D48" s="333"/>
      <c r="E48" s="333"/>
      <c r="F48" s="333"/>
      <c r="G48" s="333"/>
      <c r="H48" s="333"/>
      <c r="I48" s="333"/>
      <c r="J48" s="333"/>
      <c r="K48" s="333"/>
      <c r="L48" s="333"/>
      <c r="M48" s="333"/>
      <c r="N48" s="333"/>
      <c r="O48" s="333"/>
      <c r="P48" s="333"/>
      <c r="Q48" s="333"/>
      <c r="R48" s="333"/>
      <c r="S48" s="333"/>
      <c r="T48" s="333"/>
      <c r="U48" s="333"/>
      <c r="V48" s="333"/>
      <c r="W48" s="333"/>
      <c r="X48" s="333"/>
      <c r="Y48" s="316"/>
      <c r="Z48" s="316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4">
        <v>4680115881440</v>
      </c>
      <c r="E49" s="325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7"/>
      <c r="P49" s="327"/>
      <c r="Q49" s="327"/>
      <c r="R49" s="325"/>
      <c r="S49" s="34"/>
      <c r="T49" s="34"/>
      <c r="U49" s="35" t="s">
        <v>65</v>
      </c>
      <c r="V49" s="320">
        <v>400</v>
      </c>
      <c r="W49" s="321">
        <f>IFERROR(IF(V49="",0,CEILING((V49/$H49),1)*$H49),"")</f>
        <v>410.40000000000003</v>
      </c>
      <c r="X49" s="36">
        <f>IFERROR(IF(W49=0,"",ROUNDUP(W49/H49,0)*0.02175),"")</f>
        <v>0.8264999999999999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4">
        <v>4680115881433</v>
      </c>
      <c r="E50" s="325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7"/>
      <c r="P50" s="327"/>
      <c r="Q50" s="327"/>
      <c r="R50" s="325"/>
      <c r="S50" s="34"/>
      <c r="T50" s="34"/>
      <c r="U50" s="35" t="s">
        <v>65</v>
      </c>
      <c r="V50" s="320">
        <v>0</v>
      </c>
      <c r="W50" s="32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34"/>
      <c r="B51" s="333"/>
      <c r="C51" s="333"/>
      <c r="D51" s="333"/>
      <c r="E51" s="333"/>
      <c r="F51" s="333"/>
      <c r="G51" s="333"/>
      <c r="H51" s="333"/>
      <c r="I51" s="333"/>
      <c r="J51" s="333"/>
      <c r="K51" s="333"/>
      <c r="L51" s="333"/>
      <c r="M51" s="335"/>
      <c r="N51" s="329" t="s">
        <v>66</v>
      </c>
      <c r="O51" s="330"/>
      <c r="P51" s="330"/>
      <c r="Q51" s="330"/>
      <c r="R51" s="330"/>
      <c r="S51" s="330"/>
      <c r="T51" s="331"/>
      <c r="U51" s="37" t="s">
        <v>67</v>
      </c>
      <c r="V51" s="322">
        <f>IFERROR(V49/H49,"0")+IFERROR(V50/H50,"0")</f>
        <v>37.037037037037038</v>
      </c>
      <c r="W51" s="322">
        <f>IFERROR(W49/H49,"0")+IFERROR(W50/H50,"0")</f>
        <v>38</v>
      </c>
      <c r="X51" s="322">
        <f>IFERROR(IF(X49="",0,X49),"0")+IFERROR(IF(X50="",0,X50),"0")</f>
        <v>0.8264999999999999</v>
      </c>
      <c r="Y51" s="323"/>
      <c r="Z51" s="323"/>
    </row>
    <row r="52" spans="1:53" x14ac:dyDescent="0.2">
      <c r="A52" s="333"/>
      <c r="B52" s="333"/>
      <c r="C52" s="333"/>
      <c r="D52" s="333"/>
      <c r="E52" s="333"/>
      <c r="F52" s="333"/>
      <c r="G52" s="333"/>
      <c r="H52" s="333"/>
      <c r="I52" s="333"/>
      <c r="J52" s="333"/>
      <c r="K52" s="333"/>
      <c r="L52" s="333"/>
      <c r="M52" s="335"/>
      <c r="N52" s="329" t="s">
        <v>66</v>
      </c>
      <c r="O52" s="330"/>
      <c r="P52" s="330"/>
      <c r="Q52" s="330"/>
      <c r="R52" s="330"/>
      <c r="S52" s="330"/>
      <c r="T52" s="331"/>
      <c r="U52" s="37" t="s">
        <v>65</v>
      </c>
      <c r="V52" s="322">
        <f>IFERROR(SUM(V49:V50),"0")</f>
        <v>400</v>
      </c>
      <c r="W52" s="322">
        <f>IFERROR(SUM(W49:W50),"0")</f>
        <v>410.40000000000003</v>
      </c>
      <c r="X52" s="37"/>
      <c r="Y52" s="323"/>
      <c r="Z52" s="323"/>
    </row>
    <row r="53" spans="1:53" ht="16.5" customHeight="1" x14ac:dyDescent="0.25">
      <c r="A53" s="332" t="s">
        <v>102</v>
      </c>
      <c r="B53" s="333"/>
      <c r="C53" s="333"/>
      <c r="D53" s="333"/>
      <c r="E53" s="333"/>
      <c r="F53" s="333"/>
      <c r="G53" s="333"/>
      <c r="H53" s="333"/>
      <c r="I53" s="333"/>
      <c r="J53" s="333"/>
      <c r="K53" s="333"/>
      <c r="L53" s="333"/>
      <c r="M53" s="333"/>
      <c r="N53" s="333"/>
      <c r="O53" s="333"/>
      <c r="P53" s="333"/>
      <c r="Q53" s="333"/>
      <c r="R53" s="333"/>
      <c r="S53" s="333"/>
      <c r="T53" s="333"/>
      <c r="U53" s="333"/>
      <c r="V53" s="333"/>
      <c r="W53" s="333"/>
      <c r="X53" s="333"/>
      <c r="Y53" s="315"/>
      <c r="Z53" s="315"/>
    </row>
    <row r="54" spans="1:53" ht="14.25" customHeight="1" x14ac:dyDescent="0.25">
      <c r="A54" s="341" t="s">
        <v>103</v>
      </c>
      <c r="B54" s="333"/>
      <c r="C54" s="333"/>
      <c r="D54" s="333"/>
      <c r="E54" s="333"/>
      <c r="F54" s="333"/>
      <c r="G54" s="333"/>
      <c r="H54" s="333"/>
      <c r="I54" s="333"/>
      <c r="J54" s="333"/>
      <c r="K54" s="333"/>
      <c r="L54" s="333"/>
      <c r="M54" s="333"/>
      <c r="N54" s="333"/>
      <c r="O54" s="333"/>
      <c r="P54" s="333"/>
      <c r="Q54" s="333"/>
      <c r="R54" s="333"/>
      <c r="S54" s="333"/>
      <c r="T54" s="333"/>
      <c r="U54" s="333"/>
      <c r="V54" s="333"/>
      <c r="W54" s="333"/>
      <c r="X54" s="333"/>
      <c r="Y54" s="316"/>
      <c r="Z54" s="316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4">
        <v>4680115881426</v>
      </c>
      <c r="E55" s="325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7"/>
      <c r="P55" s="327"/>
      <c r="Q55" s="327"/>
      <c r="R55" s="325"/>
      <c r="S55" s="34"/>
      <c r="T55" s="34"/>
      <c r="U55" s="35" t="s">
        <v>65</v>
      </c>
      <c r="V55" s="320">
        <v>1000</v>
      </c>
      <c r="W55" s="321">
        <f>IFERROR(IF(V55="",0,CEILING((V55/$H55),1)*$H55),"")</f>
        <v>1004.4000000000001</v>
      </c>
      <c r="X55" s="36">
        <f>IFERROR(IF(W55=0,"",ROUNDUP(W55/H55,0)*0.02175),"")</f>
        <v>2.0227499999999998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4">
        <v>4680115881426</v>
      </c>
      <c r="E56" s="325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2" t="s">
        <v>108</v>
      </c>
      <c r="O56" s="327"/>
      <c r="P56" s="327"/>
      <c r="Q56" s="327"/>
      <c r="R56" s="325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4">
        <v>4680115881419</v>
      </c>
      <c r="E57" s="325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7"/>
      <c r="P57" s="327"/>
      <c r="Q57" s="327"/>
      <c r="R57" s="325"/>
      <c r="S57" s="34"/>
      <c r="T57" s="34"/>
      <c r="U57" s="35" t="s">
        <v>65</v>
      </c>
      <c r="V57" s="320">
        <v>0</v>
      </c>
      <c r="W57" s="32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4">
        <v>4680115881525</v>
      </c>
      <c r="E58" s="325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69" t="s">
        <v>113</v>
      </c>
      <c r="O58" s="327"/>
      <c r="P58" s="327"/>
      <c r="Q58" s="327"/>
      <c r="R58" s="325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4"/>
      <c r="B59" s="333"/>
      <c r="C59" s="333"/>
      <c r="D59" s="333"/>
      <c r="E59" s="333"/>
      <c r="F59" s="333"/>
      <c r="G59" s="333"/>
      <c r="H59" s="333"/>
      <c r="I59" s="333"/>
      <c r="J59" s="333"/>
      <c r="K59" s="333"/>
      <c r="L59" s="333"/>
      <c r="M59" s="335"/>
      <c r="N59" s="329" t="s">
        <v>66</v>
      </c>
      <c r="O59" s="330"/>
      <c r="P59" s="330"/>
      <c r="Q59" s="330"/>
      <c r="R59" s="330"/>
      <c r="S59" s="330"/>
      <c r="T59" s="331"/>
      <c r="U59" s="37" t="s">
        <v>67</v>
      </c>
      <c r="V59" s="322">
        <f>IFERROR(V55/H55,"0")+IFERROR(V56/H56,"0")+IFERROR(V57/H57,"0")+IFERROR(V58/H58,"0")</f>
        <v>92.592592592592581</v>
      </c>
      <c r="W59" s="322">
        <f>IFERROR(W55/H55,"0")+IFERROR(W56/H56,"0")+IFERROR(W57/H57,"0")+IFERROR(W58/H58,"0")</f>
        <v>93</v>
      </c>
      <c r="X59" s="322">
        <f>IFERROR(IF(X55="",0,X55),"0")+IFERROR(IF(X56="",0,X56),"0")+IFERROR(IF(X57="",0,X57),"0")+IFERROR(IF(X58="",0,X58),"0")</f>
        <v>2.0227499999999998</v>
      </c>
      <c r="Y59" s="323"/>
      <c r="Z59" s="323"/>
    </row>
    <row r="60" spans="1:53" x14ac:dyDescent="0.2">
      <c r="A60" s="333"/>
      <c r="B60" s="333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5"/>
      <c r="N60" s="329" t="s">
        <v>66</v>
      </c>
      <c r="O60" s="330"/>
      <c r="P60" s="330"/>
      <c r="Q60" s="330"/>
      <c r="R60" s="330"/>
      <c r="S60" s="330"/>
      <c r="T60" s="331"/>
      <c r="U60" s="37" t="s">
        <v>65</v>
      </c>
      <c r="V60" s="322">
        <f>IFERROR(SUM(V55:V58),"0")</f>
        <v>1000</v>
      </c>
      <c r="W60" s="322">
        <f>IFERROR(SUM(W55:W58),"0")</f>
        <v>1004.4000000000001</v>
      </c>
      <c r="X60" s="37"/>
      <c r="Y60" s="323"/>
      <c r="Z60" s="323"/>
    </row>
    <row r="61" spans="1:53" ht="16.5" customHeight="1" x14ac:dyDescent="0.25">
      <c r="A61" s="332" t="s">
        <v>93</v>
      </c>
      <c r="B61" s="333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3"/>
      <c r="N61" s="333"/>
      <c r="O61" s="333"/>
      <c r="P61" s="333"/>
      <c r="Q61" s="333"/>
      <c r="R61" s="333"/>
      <c r="S61" s="333"/>
      <c r="T61" s="333"/>
      <c r="U61" s="333"/>
      <c r="V61" s="333"/>
      <c r="W61" s="333"/>
      <c r="X61" s="333"/>
      <c r="Y61" s="315"/>
      <c r="Z61" s="315"/>
    </row>
    <row r="62" spans="1:53" ht="14.25" customHeight="1" x14ac:dyDescent="0.25">
      <c r="A62" s="341" t="s">
        <v>103</v>
      </c>
      <c r="B62" s="333"/>
      <c r="C62" s="333"/>
      <c r="D62" s="333"/>
      <c r="E62" s="333"/>
      <c r="F62" s="333"/>
      <c r="G62" s="333"/>
      <c r="H62" s="333"/>
      <c r="I62" s="333"/>
      <c r="J62" s="333"/>
      <c r="K62" s="333"/>
      <c r="L62" s="333"/>
      <c r="M62" s="333"/>
      <c r="N62" s="333"/>
      <c r="O62" s="333"/>
      <c r="P62" s="333"/>
      <c r="Q62" s="333"/>
      <c r="R62" s="333"/>
      <c r="S62" s="333"/>
      <c r="T62" s="333"/>
      <c r="U62" s="333"/>
      <c r="V62" s="333"/>
      <c r="W62" s="333"/>
      <c r="X62" s="333"/>
      <c r="Y62" s="316"/>
      <c r="Z62" s="316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4">
        <v>4607091382945</v>
      </c>
      <c r="E63" s="325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42" t="s">
        <v>116</v>
      </c>
      <c r="O63" s="327"/>
      <c r="P63" s="327"/>
      <c r="Q63" s="327"/>
      <c r="R63" s="325"/>
      <c r="S63" s="34"/>
      <c r="T63" s="34"/>
      <c r="U63" s="35" t="s">
        <v>65</v>
      </c>
      <c r="V63" s="320">
        <v>0</v>
      </c>
      <c r="W63" s="321">
        <f t="shared" ref="W63:W82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4">
        <v>4607091385670</v>
      </c>
      <c r="E64" s="325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403" t="s">
        <v>120</v>
      </c>
      <c r="O64" s="327"/>
      <c r="P64" s="327"/>
      <c r="Q64" s="327"/>
      <c r="R64" s="325"/>
      <c r="S64" s="34"/>
      <c r="T64" s="34"/>
      <c r="U64" s="35" t="s">
        <v>65</v>
      </c>
      <c r="V64" s="320">
        <v>0</v>
      </c>
      <c r="W64" s="32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4301011625</v>
      </c>
      <c r="D65" s="324">
        <v>4680115883956</v>
      </c>
      <c r="E65" s="325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30" t="s">
        <v>123</v>
      </c>
      <c r="O65" s="327"/>
      <c r="P65" s="327"/>
      <c r="Q65" s="327"/>
      <c r="R65" s="325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4">
        <v>4680115881327</v>
      </c>
      <c r="E66" s="325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5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7"/>
      <c r="P66" s="327"/>
      <c r="Q66" s="327"/>
      <c r="R66" s="325"/>
      <c r="S66" s="34"/>
      <c r="T66" s="34"/>
      <c r="U66" s="35" t="s">
        <v>65</v>
      </c>
      <c r="V66" s="320">
        <v>0</v>
      </c>
      <c r="W66" s="32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4">
        <v>4680115882133</v>
      </c>
      <c r="E67" s="325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610" t="s">
        <v>129</v>
      </c>
      <c r="O67" s="327"/>
      <c r="P67" s="327"/>
      <c r="Q67" s="327"/>
      <c r="R67" s="325"/>
      <c r="S67" s="34"/>
      <c r="T67" s="34"/>
      <c r="U67" s="35" t="s">
        <v>65</v>
      </c>
      <c r="V67" s="320">
        <v>0</v>
      </c>
      <c r="W67" s="321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24">
        <v>4607091382952</v>
      </c>
      <c r="E68" s="325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7"/>
      <c r="P68" s="327"/>
      <c r="Q68" s="327"/>
      <c r="R68" s="325"/>
      <c r="S68" s="34"/>
      <c r="T68" s="34"/>
      <c r="U68" s="35" t="s">
        <v>65</v>
      </c>
      <c r="V68" s="320">
        <v>0</v>
      </c>
      <c r="W68" s="321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24">
        <v>4680115882539</v>
      </c>
      <c r="E69" s="325"/>
      <c r="F69" s="319">
        <v>0.37</v>
      </c>
      <c r="G69" s="32">
        <v>10</v>
      </c>
      <c r="H69" s="319">
        <v>3.7</v>
      </c>
      <c r="I69" s="31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6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7"/>
      <c r="P69" s="327"/>
      <c r="Q69" s="327"/>
      <c r="R69" s="325"/>
      <c r="S69" s="34"/>
      <c r="T69" s="34"/>
      <c r="U69" s="35" t="s">
        <v>65</v>
      </c>
      <c r="V69" s="320">
        <v>0</v>
      </c>
      <c r="W69" s="321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24">
        <v>4607091385687</v>
      </c>
      <c r="E70" s="325"/>
      <c r="F70" s="319">
        <v>0.4</v>
      </c>
      <c r="G70" s="32">
        <v>10</v>
      </c>
      <c r="H70" s="319">
        <v>4</v>
      </c>
      <c r="I70" s="319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7"/>
      <c r="P70" s="327"/>
      <c r="Q70" s="327"/>
      <c r="R70" s="325"/>
      <c r="S70" s="34"/>
      <c r="T70" s="34"/>
      <c r="U70" s="35" t="s">
        <v>65</v>
      </c>
      <c r="V70" s="320">
        <v>0</v>
      </c>
      <c r="W70" s="32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136</v>
      </c>
      <c r="B71" s="54" t="s">
        <v>137</v>
      </c>
      <c r="C71" s="31">
        <v>4301011344</v>
      </c>
      <c r="D71" s="324">
        <v>4607091384604</v>
      </c>
      <c r="E71" s="325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6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7"/>
      <c r="P71" s="327"/>
      <c r="Q71" s="327"/>
      <c r="R71" s="325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138</v>
      </c>
      <c r="B72" s="54" t="s">
        <v>139</v>
      </c>
      <c r="C72" s="31">
        <v>4301011386</v>
      </c>
      <c r="D72" s="324">
        <v>4680115880283</v>
      </c>
      <c r="E72" s="325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7"/>
      <c r="P72" s="327"/>
      <c r="Q72" s="327"/>
      <c r="R72" s="325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4301011624</v>
      </c>
      <c r="D73" s="324">
        <v>4680115883949</v>
      </c>
      <c r="E73" s="325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471" t="s">
        <v>142</v>
      </c>
      <c r="O73" s="327"/>
      <c r="P73" s="327"/>
      <c r="Q73" s="327"/>
      <c r="R73" s="325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customHeight="1" x14ac:dyDescent="0.25">
      <c r="A74" s="54" t="s">
        <v>143</v>
      </c>
      <c r="B74" s="54" t="s">
        <v>144</v>
      </c>
      <c r="C74" s="31">
        <v>4301011476</v>
      </c>
      <c r="D74" s="324">
        <v>4680115881518</v>
      </c>
      <c r="E74" s="325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4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7"/>
      <c r="P74" s="327"/>
      <c r="Q74" s="327"/>
      <c r="R74" s="325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4301011443</v>
      </c>
      <c r="D75" s="324">
        <v>4680115881303</v>
      </c>
      <c r="E75" s="325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4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7"/>
      <c r="P75" s="327"/>
      <c r="Q75" s="327"/>
      <c r="R75" s="325"/>
      <c r="S75" s="34"/>
      <c r="T75" s="34"/>
      <c r="U75" s="35" t="s">
        <v>65</v>
      </c>
      <c r="V75" s="320">
        <v>0</v>
      </c>
      <c r="W75" s="321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4301011562</v>
      </c>
      <c r="D76" s="324">
        <v>4680115882577</v>
      </c>
      <c r="E76" s="325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00" t="s">
        <v>149</v>
      </c>
      <c r="O76" s="327"/>
      <c r="P76" s="327"/>
      <c r="Q76" s="327"/>
      <c r="R76" s="325"/>
      <c r="S76" s="34" t="s">
        <v>150</v>
      </c>
      <c r="T76" s="34"/>
      <c r="U76" s="35" t="s">
        <v>65</v>
      </c>
      <c r="V76" s="320">
        <v>0</v>
      </c>
      <c r="W76" s="321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151</v>
      </c>
      <c r="C77" s="31">
        <v>4301011564</v>
      </c>
      <c r="D77" s="324">
        <v>4680115882577</v>
      </c>
      <c r="E77" s="325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07" t="s">
        <v>152</v>
      </c>
      <c r="O77" s="327"/>
      <c r="P77" s="327"/>
      <c r="Q77" s="327"/>
      <c r="R77" s="325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153</v>
      </c>
      <c r="B78" s="54" t="s">
        <v>154</v>
      </c>
      <c r="C78" s="31">
        <v>4301011432</v>
      </c>
      <c r="D78" s="324">
        <v>4680115882720</v>
      </c>
      <c r="E78" s="325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451" t="s">
        <v>155</v>
      </c>
      <c r="O78" s="327"/>
      <c r="P78" s="327"/>
      <c r="Q78" s="327"/>
      <c r="R78" s="325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156</v>
      </c>
      <c r="B79" s="54" t="s">
        <v>157</v>
      </c>
      <c r="C79" s="31">
        <v>4301011352</v>
      </c>
      <c r="D79" s="324">
        <v>4607091388466</v>
      </c>
      <c r="E79" s="325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66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27"/>
      <c r="P79" s="327"/>
      <c r="Q79" s="327"/>
      <c r="R79" s="325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158</v>
      </c>
      <c r="B80" s="54" t="s">
        <v>159</v>
      </c>
      <c r="C80" s="31">
        <v>4301011417</v>
      </c>
      <c r="D80" s="324">
        <v>4680115880269</v>
      </c>
      <c r="E80" s="325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46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27"/>
      <c r="P80" s="327"/>
      <c r="Q80" s="327"/>
      <c r="R80" s="325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160</v>
      </c>
      <c r="B81" s="54" t="s">
        <v>161</v>
      </c>
      <c r="C81" s="31">
        <v>4301011415</v>
      </c>
      <c r="D81" s="324">
        <v>4680115880429</v>
      </c>
      <c r="E81" s="325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3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27"/>
      <c r="P81" s="327"/>
      <c r="Q81" s="327"/>
      <c r="R81" s="325"/>
      <c r="S81" s="34"/>
      <c r="T81" s="34"/>
      <c r="U81" s="35" t="s">
        <v>65</v>
      </c>
      <c r="V81" s="320">
        <v>0</v>
      </c>
      <c r="W81" s="32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162</v>
      </c>
      <c r="B82" s="54" t="s">
        <v>163</v>
      </c>
      <c r="C82" s="31">
        <v>4301011462</v>
      </c>
      <c r="D82" s="324">
        <v>4680115881457</v>
      </c>
      <c r="E82" s="325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27"/>
      <c r="P82" s="327"/>
      <c r="Q82" s="327"/>
      <c r="R82" s="325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34"/>
      <c r="B83" s="333"/>
      <c r="C83" s="333"/>
      <c r="D83" s="333"/>
      <c r="E83" s="333"/>
      <c r="F83" s="333"/>
      <c r="G83" s="333"/>
      <c r="H83" s="333"/>
      <c r="I83" s="333"/>
      <c r="J83" s="333"/>
      <c r="K83" s="333"/>
      <c r="L83" s="333"/>
      <c r="M83" s="335"/>
      <c r="N83" s="329" t="s">
        <v>66</v>
      </c>
      <c r="O83" s="330"/>
      <c r="P83" s="330"/>
      <c r="Q83" s="330"/>
      <c r="R83" s="330"/>
      <c r="S83" s="330"/>
      <c r="T83" s="331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323"/>
      <c r="Z83" s="323"/>
    </row>
    <row r="84" spans="1:53" x14ac:dyDescent="0.2">
      <c r="A84" s="333"/>
      <c r="B84" s="333"/>
      <c r="C84" s="333"/>
      <c r="D84" s="333"/>
      <c r="E84" s="333"/>
      <c r="F84" s="333"/>
      <c r="G84" s="333"/>
      <c r="H84" s="333"/>
      <c r="I84" s="333"/>
      <c r="J84" s="333"/>
      <c r="K84" s="333"/>
      <c r="L84" s="333"/>
      <c r="M84" s="335"/>
      <c r="N84" s="329" t="s">
        <v>66</v>
      </c>
      <c r="O84" s="330"/>
      <c r="P84" s="330"/>
      <c r="Q84" s="330"/>
      <c r="R84" s="330"/>
      <c r="S84" s="330"/>
      <c r="T84" s="331"/>
      <c r="U84" s="37" t="s">
        <v>65</v>
      </c>
      <c r="V84" s="322">
        <f>IFERROR(SUM(V63:V82),"0")</f>
        <v>0</v>
      </c>
      <c r="W84" s="322">
        <f>IFERROR(SUM(W63:W82),"0")</f>
        <v>0</v>
      </c>
      <c r="X84" s="37"/>
      <c r="Y84" s="323"/>
      <c r="Z84" s="323"/>
    </row>
    <row r="85" spans="1:53" ht="14.25" customHeight="1" x14ac:dyDescent="0.25">
      <c r="A85" s="341" t="s">
        <v>95</v>
      </c>
      <c r="B85" s="333"/>
      <c r="C85" s="333"/>
      <c r="D85" s="333"/>
      <c r="E85" s="333"/>
      <c r="F85" s="333"/>
      <c r="G85" s="333"/>
      <c r="H85" s="333"/>
      <c r="I85" s="333"/>
      <c r="J85" s="333"/>
      <c r="K85" s="333"/>
      <c r="L85" s="333"/>
      <c r="M85" s="333"/>
      <c r="N85" s="333"/>
      <c r="O85" s="333"/>
      <c r="P85" s="333"/>
      <c r="Q85" s="333"/>
      <c r="R85" s="333"/>
      <c r="S85" s="333"/>
      <c r="T85" s="333"/>
      <c r="U85" s="333"/>
      <c r="V85" s="333"/>
      <c r="W85" s="333"/>
      <c r="X85" s="333"/>
      <c r="Y85" s="316"/>
      <c r="Z85" s="316"/>
    </row>
    <row r="86" spans="1:53" ht="16.5" customHeight="1" x14ac:dyDescent="0.25">
      <c r="A86" s="54" t="s">
        <v>164</v>
      </c>
      <c r="B86" s="54" t="s">
        <v>165</v>
      </c>
      <c r="C86" s="31">
        <v>4301020235</v>
      </c>
      <c r="D86" s="324">
        <v>4680115881488</v>
      </c>
      <c r="E86" s="325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47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27"/>
      <c r="P86" s="327"/>
      <c r="Q86" s="327"/>
      <c r="R86" s="325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4301020183</v>
      </c>
      <c r="D87" s="324">
        <v>4607091384765</v>
      </c>
      <c r="E87" s="325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19" t="s">
        <v>168</v>
      </c>
      <c r="O87" s="327"/>
      <c r="P87" s="327"/>
      <c r="Q87" s="327"/>
      <c r="R87" s="325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4301020228</v>
      </c>
      <c r="D88" s="324">
        <v>4680115882751</v>
      </c>
      <c r="E88" s="325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648" t="s">
        <v>171</v>
      </c>
      <c r="O88" s="327"/>
      <c r="P88" s="327"/>
      <c r="Q88" s="327"/>
      <c r="R88" s="325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4301020258</v>
      </c>
      <c r="D89" s="324">
        <v>4680115882775</v>
      </c>
      <c r="E89" s="325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24" t="s">
        <v>175</v>
      </c>
      <c r="O89" s="327"/>
      <c r="P89" s="327"/>
      <c r="Q89" s="327"/>
      <c r="R89" s="325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176</v>
      </c>
      <c r="B90" s="54" t="s">
        <v>177</v>
      </c>
      <c r="C90" s="31">
        <v>4301020217</v>
      </c>
      <c r="D90" s="324">
        <v>4680115880658</v>
      </c>
      <c r="E90" s="325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65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27"/>
      <c r="P90" s="327"/>
      <c r="Q90" s="327"/>
      <c r="R90" s="325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34"/>
      <c r="B91" s="333"/>
      <c r="C91" s="333"/>
      <c r="D91" s="333"/>
      <c r="E91" s="333"/>
      <c r="F91" s="333"/>
      <c r="G91" s="333"/>
      <c r="H91" s="333"/>
      <c r="I91" s="333"/>
      <c r="J91" s="333"/>
      <c r="K91" s="333"/>
      <c r="L91" s="333"/>
      <c r="M91" s="335"/>
      <c r="N91" s="329" t="s">
        <v>66</v>
      </c>
      <c r="O91" s="330"/>
      <c r="P91" s="330"/>
      <c r="Q91" s="330"/>
      <c r="R91" s="330"/>
      <c r="S91" s="330"/>
      <c r="T91" s="331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x14ac:dyDescent="0.2">
      <c r="A92" s="333"/>
      <c r="B92" s="333"/>
      <c r="C92" s="333"/>
      <c r="D92" s="333"/>
      <c r="E92" s="333"/>
      <c r="F92" s="333"/>
      <c r="G92" s="333"/>
      <c r="H92" s="333"/>
      <c r="I92" s="333"/>
      <c r="J92" s="333"/>
      <c r="K92" s="333"/>
      <c r="L92" s="333"/>
      <c r="M92" s="335"/>
      <c r="N92" s="329" t="s">
        <v>66</v>
      </c>
      <c r="O92" s="330"/>
      <c r="P92" s="330"/>
      <c r="Q92" s="330"/>
      <c r="R92" s="330"/>
      <c r="S92" s="330"/>
      <c r="T92" s="331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customHeight="1" x14ac:dyDescent="0.25">
      <c r="A93" s="341" t="s">
        <v>60</v>
      </c>
      <c r="B93" s="333"/>
      <c r="C93" s="333"/>
      <c r="D93" s="333"/>
      <c r="E93" s="333"/>
      <c r="F93" s="333"/>
      <c r="G93" s="333"/>
      <c r="H93" s="333"/>
      <c r="I93" s="333"/>
      <c r="J93" s="333"/>
      <c r="K93" s="333"/>
      <c r="L93" s="333"/>
      <c r="M93" s="333"/>
      <c r="N93" s="333"/>
      <c r="O93" s="333"/>
      <c r="P93" s="333"/>
      <c r="Q93" s="333"/>
      <c r="R93" s="333"/>
      <c r="S93" s="333"/>
      <c r="T93" s="333"/>
      <c r="U93" s="333"/>
      <c r="V93" s="333"/>
      <c r="W93" s="333"/>
      <c r="X93" s="333"/>
      <c r="Y93" s="316"/>
      <c r="Z93" s="316"/>
    </row>
    <row r="94" spans="1:53" ht="16.5" customHeight="1" x14ac:dyDescent="0.25">
      <c r="A94" s="54" t="s">
        <v>178</v>
      </c>
      <c r="B94" s="54" t="s">
        <v>179</v>
      </c>
      <c r="C94" s="31">
        <v>4301030895</v>
      </c>
      <c r="D94" s="324">
        <v>4607091387667</v>
      </c>
      <c r="E94" s="325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3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7"/>
      <c r="P94" s="327"/>
      <c r="Q94" s="327"/>
      <c r="R94" s="325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180</v>
      </c>
      <c r="B95" s="54" t="s">
        <v>181</v>
      </c>
      <c r="C95" s="31">
        <v>4301030961</v>
      </c>
      <c r="D95" s="324">
        <v>4607091387636</v>
      </c>
      <c r="E95" s="325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7"/>
      <c r="P95" s="327"/>
      <c r="Q95" s="327"/>
      <c r="R95" s="325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182</v>
      </c>
      <c r="B96" s="54" t="s">
        <v>183</v>
      </c>
      <c r="C96" s="31">
        <v>4301031080</v>
      </c>
      <c r="D96" s="324">
        <v>4607091386745</v>
      </c>
      <c r="E96" s="325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5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7"/>
      <c r="P96" s="327"/>
      <c r="Q96" s="327"/>
      <c r="R96" s="325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184</v>
      </c>
      <c r="B97" s="54" t="s">
        <v>185</v>
      </c>
      <c r="C97" s="31">
        <v>4301030963</v>
      </c>
      <c r="D97" s="324">
        <v>4607091382426</v>
      </c>
      <c r="E97" s="325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7"/>
      <c r="P97" s="327"/>
      <c r="Q97" s="327"/>
      <c r="R97" s="325"/>
      <c r="S97" s="34"/>
      <c r="T97" s="34"/>
      <c r="U97" s="35" t="s">
        <v>65</v>
      </c>
      <c r="V97" s="320">
        <v>0</v>
      </c>
      <c r="W97" s="321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186</v>
      </c>
      <c r="B98" s="54" t="s">
        <v>187</v>
      </c>
      <c r="C98" s="31">
        <v>4301030962</v>
      </c>
      <c r="D98" s="324">
        <v>4607091386547</v>
      </c>
      <c r="E98" s="325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5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7"/>
      <c r="P98" s="327"/>
      <c r="Q98" s="327"/>
      <c r="R98" s="325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188</v>
      </c>
      <c r="B99" s="54" t="s">
        <v>189</v>
      </c>
      <c r="C99" s="31">
        <v>4301031079</v>
      </c>
      <c r="D99" s="324">
        <v>4607091384734</v>
      </c>
      <c r="E99" s="325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49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7"/>
      <c r="P99" s="327"/>
      <c r="Q99" s="327"/>
      <c r="R99" s="325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190</v>
      </c>
      <c r="B100" s="54" t="s">
        <v>191</v>
      </c>
      <c r="C100" s="31">
        <v>4301030964</v>
      </c>
      <c r="D100" s="324">
        <v>4607091382464</v>
      </c>
      <c r="E100" s="325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3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7"/>
      <c r="P100" s="327"/>
      <c r="Q100" s="327"/>
      <c r="R100" s="325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192</v>
      </c>
      <c r="B101" s="54" t="s">
        <v>193</v>
      </c>
      <c r="C101" s="31">
        <v>4301031235</v>
      </c>
      <c r="D101" s="324">
        <v>4680115883444</v>
      </c>
      <c r="E101" s="325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98" t="s">
        <v>194</v>
      </c>
      <c r="O101" s="327"/>
      <c r="P101" s="327"/>
      <c r="Q101" s="327"/>
      <c r="R101" s="325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195</v>
      </c>
      <c r="C102" s="31">
        <v>4301031234</v>
      </c>
      <c r="D102" s="324">
        <v>4680115883444</v>
      </c>
      <c r="E102" s="325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15" t="s">
        <v>194</v>
      </c>
      <c r="O102" s="327"/>
      <c r="P102" s="327"/>
      <c r="Q102" s="327"/>
      <c r="R102" s="325"/>
      <c r="S102" s="34"/>
      <c r="T102" s="34"/>
      <c r="U102" s="35" t="s">
        <v>65</v>
      </c>
      <c r="V102" s="320">
        <v>0</v>
      </c>
      <c r="W102" s="321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34"/>
      <c r="B103" s="333"/>
      <c r="C103" s="333"/>
      <c r="D103" s="333"/>
      <c r="E103" s="333"/>
      <c r="F103" s="333"/>
      <c r="G103" s="333"/>
      <c r="H103" s="333"/>
      <c r="I103" s="333"/>
      <c r="J103" s="333"/>
      <c r="K103" s="333"/>
      <c r="L103" s="333"/>
      <c r="M103" s="335"/>
      <c r="N103" s="329" t="s">
        <v>66</v>
      </c>
      <c r="O103" s="330"/>
      <c r="P103" s="330"/>
      <c r="Q103" s="330"/>
      <c r="R103" s="330"/>
      <c r="S103" s="330"/>
      <c r="T103" s="331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0</v>
      </c>
      <c r="W103" s="322">
        <f>IFERROR(W94/H94,"0")+IFERROR(W95/H95,"0")+IFERROR(W96/H96,"0")+IFERROR(W97/H97,"0")+IFERROR(W98/H98,"0")+IFERROR(W99/H99,"0")+IFERROR(W100/H100,"0")+IFERROR(W101/H101,"0")+IFERROR(W102/H102,"0")</f>
        <v>0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3"/>
      <c r="Z103" s="323"/>
    </row>
    <row r="104" spans="1:53" x14ac:dyDescent="0.2">
      <c r="A104" s="333"/>
      <c r="B104" s="333"/>
      <c r="C104" s="333"/>
      <c r="D104" s="333"/>
      <c r="E104" s="333"/>
      <c r="F104" s="333"/>
      <c r="G104" s="333"/>
      <c r="H104" s="333"/>
      <c r="I104" s="333"/>
      <c r="J104" s="333"/>
      <c r="K104" s="333"/>
      <c r="L104" s="333"/>
      <c r="M104" s="335"/>
      <c r="N104" s="329" t="s">
        <v>66</v>
      </c>
      <c r="O104" s="330"/>
      <c r="P104" s="330"/>
      <c r="Q104" s="330"/>
      <c r="R104" s="330"/>
      <c r="S104" s="330"/>
      <c r="T104" s="331"/>
      <c r="U104" s="37" t="s">
        <v>65</v>
      </c>
      <c r="V104" s="322">
        <f>IFERROR(SUM(V94:V102),"0")</f>
        <v>0</v>
      </c>
      <c r="W104" s="322">
        <f>IFERROR(SUM(W94:W102),"0")</f>
        <v>0</v>
      </c>
      <c r="X104" s="37"/>
      <c r="Y104" s="323"/>
      <c r="Z104" s="323"/>
    </row>
    <row r="105" spans="1:53" ht="14.25" customHeight="1" x14ac:dyDescent="0.25">
      <c r="A105" s="341" t="s">
        <v>68</v>
      </c>
      <c r="B105" s="333"/>
      <c r="C105" s="333"/>
      <c r="D105" s="333"/>
      <c r="E105" s="333"/>
      <c r="F105" s="333"/>
      <c r="G105" s="333"/>
      <c r="H105" s="333"/>
      <c r="I105" s="333"/>
      <c r="J105" s="333"/>
      <c r="K105" s="333"/>
      <c r="L105" s="333"/>
      <c r="M105" s="333"/>
      <c r="N105" s="333"/>
      <c r="O105" s="333"/>
      <c r="P105" s="333"/>
      <c r="Q105" s="333"/>
      <c r="R105" s="333"/>
      <c r="S105" s="333"/>
      <c r="T105" s="333"/>
      <c r="U105" s="333"/>
      <c r="V105" s="333"/>
      <c r="W105" s="333"/>
      <c r="X105" s="333"/>
      <c r="Y105" s="316"/>
      <c r="Z105" s="316"/>
    </row>
    <row r="106" spans="1:53" ht="27" customHeight="1" x14ac:dyDescent="0.25">
      <c r="A106" s="54" t="s">
        <v>196</v>
      </c>
      <c r="B106" s="54" t="s">
        <v>197</v>
      </c>
      <c r="C106" s="31">
        <v>4301051437</v>
      </c>
      <c r="D106" s="324">
        <v>4607091386967</v>
      </c>
      <c r="E106" s="325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68" t="s">
        <v>198</v>
      </c>
      <c r="O106" s="327"/>
      <c r="P106" s="327"/>
      <c r="Q106" s="327"/>
      <c r="R106" s="325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196</v>
      </c>
      <c r="B107" s="54" t="s">
        <v>199</v>
      </c>
      <c r="C107" s="31">
        <v>4301051543</v>
      </c>
      <c r="D107" s="324">
        <v>4607091386967</v>
      </c>
      <c r="E107" s="325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609" t="s">
        <v>200</v>
      </c>
      <c r="O107" s="327"/>
      <c r="P107" s="327"/>
      <c r="Q107" s="327"/>
      <c r="R107" s="325"/>
      <c r="S107" s="34"/>
      <c r="T107" s="34"/>
      <c r="U107" s="35" t="s">
        <v>65</v>
      </c>
      <c r="V107" s="320">
        <v>440</v>
      </c>
      <c r="W107" s="321">
        <f t="shared" si="5"/>
        <v>445.20000000000005</v>
      </c>
      <c r="X107" s="36">
        <f>IFERROR(IF(W107=0,"",ROUNDUP(W107/H107,0)*0.02175),"")</f>
        <v>1.1527499999999999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201</v>
      </c>
      <c r="B108" s="54" t="s">
        <v>202</v>
      </c>
      <c r="C108" s="31">
        <v>4301051611</v>
      </c>
      <c r="D108" s="324">
        <v>4607091385304</v>
      </c>
      <c r="E108" s="325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45" t="s">
        <v>203</v>
      </c>
      <c r="O108" s="327"/>
      <c r="P108" s="327"/>
      <c r="Q108" s="327"/>
      <c r="R108" s="325"/>
      <c r="S108" s="34"/>
      <c r="T108" s="34"/>
      <c r="U108" s="35" t="s">
        <v>65</v>
      </c>
      <c r="V108" s="320">
        <v>0</v>
      </c>
      <c r="W108" s="321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4301051306</v>
      </c>
      <c r="D109" s="324">
        <v>4607091386264</v>
      </c>
      <c r="E109" s="325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6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7"/>
      <c r="P109" s="327"/>
      <c r="Q109" s="327"/>
      <c r="R109" s="325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206</v>
      </c>
      <c r="B110" s="54" t="s">
        <v>207</v>
      </c>
      <c r="C110" s="31">
        <v>4301051477</v>
      </c>
      <c r="D110" s="324">
        <v>4680115882584</v>
      </c>
      <c r="E110" s="325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21" t="s">
        <v>208</v>
      </c>
      <c r="O110" s="327"/>
      <c r="P110" s="327"/>
      <c r="Q110" s="327"/>
      <c r="R110" s="325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209</v>
      </c>
      <c r="C111" s="31">
        <v>4301051476</v>
      </c>
      <c r="D111" s="324">
        <v>4680115882584</v>
      </c>
      <c r="E111" s="325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72" t="s">
        <v>210</v>
      </c>
      <c r="O111" s="327"/>
      <c r="P111" s="327"/>
      <c r="Q111" s="327"/>
      <c r="R111" s="325"/>
      <c r="S111" s="34"/>
      <c r="T111" s="34"/>
      <c r="U111" s="35" t="s">
        <v>65</v>
      </c>
      <c r="V111" s="320">
        <v>0</v>
      </c>
      <c r="W111" s="321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211</v>
      </c>
      <c r="B112" s="54" t="s">
        <v>212</v>
      </c>
      <c r="C112" s="31">
        <v>4301051436</v>
      </c>
      <c r="D112" s="324">
        <v>4607091385731</v>
      </c>
      <c r="E112" s="325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367" t="s">
        <v>213</v>
      </c>
      <c r="O112" s="327"/>
      <c r="P112" s="327"/>
      <c r="Q112" s="327"/>
      <c r="R112" s="325"/>
      <c r="S112" s="34"/>
      <c r="T112" s="34"/>
      <c r="U112" s="35" t="s">
        <v>65</v>
      </c>
      <c r="V112" s="320">
        <v>0</v>
      </c>
      <c r="W112" s="321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214</v>
      </c>
      <c r="B113" s="54" t="s">
        <v>215</v>
      </c>
      <c r="C113" s="31">
        <v>4301051439</v>
      </c>
      <c r="D113" s="324">
        <v>4680115880214</v>
      </c>
      <c r="E113" s="325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390" t="s">
        <v>216</v>
      </c>
      <c r="O113" s="327"/>
      <c r="P113" s="327"/>
      <c r="Q113" s="327"/>
      <c r="R113" s="325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217</v>
      </c>
      <c r="B114" s="54" t="s">
        <v>218</v>
      </c>
      <c r="C114" s="31">
        <v>4301051438</v>
      </c>
      <c r="D114" s="324">
        <v>4680115880894</v>
      </c>
      <c r="E114" s="325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581" t="s">
        <v>219</v>
      </c>
      <c r="O114" s="327"/>
      <c r="P114" s="327"/>
      <c r="Q114" s="327"/>
      <c r="R114" s="325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220</v>
      </c>
      <c r="B115" s="54" t="s">
        <v>221</v>
      </c>
      <c r="C115" s="31">
        <v>4301051313</v>
      </c>
      <c r="D115" s="324">
        <v>4607091385427</v>
      </c>
      <c r="E115" s="325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27"/>
      <c r="P115" s="327"/>
      <c r="Q115" s="327"/>
      <c r="R115" s="325"/>
      <c r="S115" s="34"/>
      <c r="T115" s="34"/>
      <c r="U115" s="35" t="s">
        <v>65</v>
      </c>
      <c r="V115" s="320">
        <v>0</v>
      </c>
      <c r="W115" s="321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222</v>
      </c>
      <c r="B116" s="54" t="s">
        <v>223</v>
      </c>
      <c r="C116" s="31">
        <v>4301051480</v>
      </c>
      <c r="D116" s="324">
        <v>4680115882645</v>
      </c>
      <c r="E116" s="325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23" t="s">
        <v>224</v>
      </c>
      <c r="O116" s="327"/>
      <c r="P116" s="327"/>
      <c r="Q116" s="327"/>
      <c r="R116" s="325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34"/>
      <c r="B117" s="333"/>
      <c r="C117" s="333"/>
      <c r="D117" s="333"/>
      <c r="E117" s="333"/>
      <c r="F117" s="333"/>
      <c r="G117" s="333"/>
      <c r="H117" s="333"/>
      <c r="I117" s="333"/>
      <c r="J117" s="333"/>
      <c r="K117" s="333"/>
      <c r="L117" s="333"/>
      <c r="M117" s="335"/>
      <c r="N117" s="329" t="s">
        <v>66</v>
      </c>
      <c r="O117" s="330"/>
      <c r="P117" s="330"/>
      <c r="Q117" s="330"/>
      <c r="R117" s="330"/>
      <c r="S117" s="330"/>
      <c r="T117" s="331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52.38095238095238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53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1.1527499999999999</v>
      </c>
      <c r="Y117" s="323"/>
      <c r="Z117" s="323"/>
    </row>
    <row r="118" spans="1:53" x14ac:dyDescent="0.2">
      <c r="A118" s="333"/>
      <c r="B118" s="333"/>
      <c r="C118" s="333"/>
      <c r="D118" s="333"/>
      <c r="E118" s="333"/>
      <c r="F118" s="333"/>
      <c r="G118" s="333"/>
      <c r="H118" s="333"/>
      <c r="I118" s="333"/>
      <c r="J118" s="333"/>
      <c r="K118" s="333"/>
      <c r="L118" s="333"/>
      <c r="M118" s="335"/>
      <c r="N118" s="329" t="s">
        <v>66</v>
      </c>
      <c r="O118" s="330"/>
      <c r="P118" s="330"/>
      <c r="Q118" s="330"/>
      <c r="R118" s="330"/>
      <c r="S118" s="330"/>
      <c r="T118" s="331"/>
      <c r="U118" s="37" t="s">
        <v>65</v>
      </c>
      <c r="V118" s="322">
        <f>IFERROR(SUM(V106:V116),"0")</f>
        <v>440</v>
      </c>
      <c r="W118" s="322">
        <f>IFERROR(SUM(W106:W116),"0")</f>
        <v>445.20000000000005</v>
      </c>
      <c r="X118" s="37"/>
      <c r="Y118" s="323"/>
      <c r="Z118" s="323"/>
    </row>
    <row r="119" spans="1:53" ht="14.25" customHeight="1" x14ac:dyDescent="0.25">
      <c r="A119" s="341" t="s">
        <v>225</v>
      </c>
      <c r="B119" s="333"/>
      <c r="C119" s="333"/>
      <c r="D119" s="333"/>
      <c r="E119" s="333"/>
      <c r="F119" s="333"/>
      <c r="G119" s="333"/>
      <c r="H119" s="333"/>
      <c r="I119" s="333"/>
      <c r="J119" s="333"/>
      <c r="K119" s="333"/>
      <c r="L119" s="333"/>
      <c r="M119" s="333"/>
      <c r="N119" s="333"/>
      <c r="O119" s="333"/>
      <c r="P119" s="333"/>
      <c r="Q119" s="333"/>
      <c r="R119" s="333"/>
      <c r="S119" s="333"/>
      <c r="T119" s="333"/>
      <c r="U119" s="333"/>
      <c r="V119" s="333"/>
      <c r="W119" s="333"/>
      <c r="X119" s="333"/>
      <c r="Y119" s="316"/>
      <c r="Z119" s="316"/>
    </row>
    <row r="120" spans="1:53" ht="27" customHeight="1" x14ac:dyDescent="0.25">
      <c r="A120" s="54" t="s">
        <v>226</v>
      </c>
      <c r="B120" s="54" t="s">
        <v>227</v>
      </c>
      <c r="C120" s="31">
        <v>4301060296</v>
      </c>
      <c r="D120" s="324">
        <v>4607091383065</v>
      </c>
      <c r="E120" s="325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40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27"/>
      <c r="P120" s="327"/>
      <c r="Q120" s="327"/>
      <c r="R120" s="325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228</v>
      </c>
      <c r="B121" s="54" t="s">
        <v>229</v>
      </c>
      <c r="C121" s="31">
        <v>4301060371</v>
      </c>
      <c r="D121" s="324">
        <v>4680115881532</v>
      </c>
      <c r="E121" s="325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534" t="s">
        <v>230</v>
      </c>
      <c r="O121" s="327"/>
      <c r="P121" s="327"/>
      <c r="Q121" s="327"/>
      <c r="R121" s="325"/>
      <c r="S121" s="34"/>
      <c r="T121" s="34"/>
      <c r="U121" s="35" t="s">
        <v>65</v>
      </c>
      <c r="V121" s="320">
        <v>0</v>
      </c>
      <c r="W121" s="321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231</v>
      </c>
      <c r="B122" s="54" t="s">
        <v>232</v>
      </c>
      <c r="C122" s="31">
        <v>4301060356</v>
      </c>
      <c r="D122" s="324">
        <v>4680115882652</v>
      </c>
      <c r="E122" s="325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04" t="s">
        <v>233</v>
      </c>
      <c r="O122" s="327"/>
      <c r="P122" s="327"/>
      <c r="Q122" s="327"/>
      <c r="R122" s="325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234</v>
      </c>
      <c r="B123" s="54" t="s">
        <v>235</v>
      </c>
      <c r="C123" s="31">
        <v>4301060351</v>
      </c>
      <c r="D123" s="324">
        <v>4680115881464</v>
      </c>
      <c r="E123" s="325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57" t="s">
        <v>236</v>
      </c>
      <c r="O123" s="327"/>
      <c r="P123" s="327"/>
      <c r="Q123" s="327"/>
      <c r="R123" s="325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34"/>
      <c r="B124" s="333"/>
      <c r="C124" s="333"/>
      <c r="D124" s="333"/>
      <c r="E124" s="333"/>
      <c r="F124" s="333"/>
      <c r="G124" s="333"/>
      <c r="H124" s="333"/>
      <c r="I124" s="333"/>
      <c r="J124" s="333"/>
      <c r="K124" s="333"/>
      <c r="L124" s="333"/>
      <c r="M124" s="335"/>
      <c r="N124" s="329" t="s">
        <v>66</v>
      </c>
      <c r="O124" s="330"/>
      <c r="P124" s="330"/>
      <c r="Q124" s="330"/>
      <c r="R124" s="330"/>
      <c r="S124" s="330"/>
      <c r="T124" s="331"/>
      <c r="U124" s="37" t="s">
        <v>67</v>
      </c>
      <c r="V124" s="322">
        <f>IFERROR(V120/H120,"0")+IFERROR(V121/H121,"0")+IFERROR(V122/H122,"0")+IFERROR(V123/H123,"0")</f>
        <v>0</v>
      </c>
      <c r="W124" s="322">
        <f>IFERROR(W120/H120,"0")+IFERROR(W121/H121,"0")+IFERROR(W122/H122,"0")+IFERROR(W123/H123,"0")</f>
        <v>0</v>
      </c>
      <c r="X124" s="322">
        <f>IFERROR(IF(X120="",0,X120),"0")+IFERROR(IF(X121="",0,X121),"0")+IFERROR(IF(X122="",0,X122),"0")+IFERROR(IF(X123="",0,X123),"0")</f>
        <v>0</v>
      </c>
      <c r="Y124" s="323"/>
      <c r="Z124" s="323"/>
    </row>
    <row r="125" spans="1:53" x14ac:dyDescent="0.2">
      <c r="A125" s="333"/>
      <c r="B125" s="333"/>
      <c r="C125" s="333"/>
      <c r="D125" s="333"/>
      <c r="E125" s="333"/>
      <c r="F125" s="333"/>
      <c r="G125" s="333"/>
      <c r="H125" s="333"/>
      <c r="I125" s="333"/>
      <c r="J125" s="333"/>
      <c r="K125" s="333"/>
      <c r="L125" s="333"/>
      <c r="M125" s="335"/>
      <c r="N125" s="329" t="s">
        <v>66</v>
      </c>
      <c r="O125" s="330"/>
      <c r="P125" s="330"/>
      <c r="Q125" s="330"/>
      <c r="R125" s="330"/>
      <c r="S125" s="330"/>
      <c r="T125" s="331"/>
      <c r="U125" s="37" t="s">
        <v>65</v>
      </c>
      <c r="V125" s="322">
        <f>IFERROR(SUM(V120:V123),"0")</f>
        <v>0</v>
      </c>
      <c r="W125" s="322">
        <f>IFERROR(SUM(W120:W123),"0")</f>
        <v>0</v>
      </c>
      <c r="X125" s="37"/>
      <c r="Y125" s="323"/>
      <c r="Z125" s="323"/>
    </row>
    <row r="126" spans="1:53" ht="16.5" customHeight="1" x14ac:dyDescent="0.25">
      <c r="A126" s="332" t="s">
        <v>237</v>
      </c>
      <c r="B126" s="333"/>
      <c r="C126" s="333"/>
      <c r="D126" s="333"/>
      <c r="E126" s="333"/>
      <c r="F126" s="333"/>
      <c r="G126" s="333"/>
      <c r="H126" s="333"/>
      <c r="I126" s="333"/>
      <c r="J126" s="333"/>
      <c r="K126" s="333"/>
      <c r="L126" s="333"/>
      <c r="M126" s="333"/>
      <c r="N126" s="333"/>
      <c r="O126" s="333"/>
      <c r="P126" s="333"/>
      <c r="Q126" s="333"/>
      <c r="R126" s="333"/>
      <c r="S126" s="333"/>
      <c r="T126" s="333"/>
      <c r="U126" s="333"/>
      <c r="V126" s="333"/>
      <c r="W126" s="333"/>
      <c r="X126" s="333"/>
      <c r="Y126" s="315"/>
      <c r="Z126" s="315"/>
    </row>
    <row r="127" spans="1:53" ht="14.25" customHeight="1" x14ac:dyDescent="0.25">
      <c r="A127" s="341" t="s">
        <v>68</v>
      </c>
      <c r="B127" s="333"/>
      <c r="C127" s="333"/>
      <c r="D127" s="333"/>
      <c r="E127" s="333"/>
      <c r="F127" s="333"/>
      <c r="G127" s="333"/>
      <c r="H127" s="333"/>
      <c r="I127" s="333"/>
      <c r="J127" s="333"/>
      <c r="K127" s="333"/>
      <c r="L127" s="333"/>
      <c r="M127" s="333"/>
      <c r="N127" s="333"/>
      <c r="O127" s="333"/>
      <c r="P127" s="333"/>
      <c r="Q127" s="333"/>
      <c r="R127" s="333"/>
      <c r="S127" s="333"/>
      <c r="T127" s="333"/>
      <c r="U127" s="333"/>
      <c r="V127" s="333"/>
      <c r="W127" s="333"/>
      <c r="X127" s="333"/>
      <c r="Y127" s="316"/>
      <c r="Z127" s="316"/>
    </row>
    <row r="128" spans="1:53" ht="27" customHeight="1" x14ac:dyDescent="0.25">
      <c r="A128" s="54" t="s">
        <v>238</v>
      </c>
      <c r="B128" s="54" t="s">
        <v>239</v>
      </c>
      <c r="C128" s="31">
        <v>4301051612</v>
      </c>
      <c r="D128" s="324">
        <v>4607091385168</v>
      </c>
      <c r="E128" s="325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405" t="s">
        <v>240</v>
      </c>
      <c r="O128" s="327"/>
      <c r="P128" s="327"/>
      <c r="Q128" s="327"/>
      <c r="R128" s="325"/>
      <c r="S128" s="34"/>
      <c r="T128" s="34"/>
      <c r="U128" s="35" t="s">
        <v>65</v>
      </c>
      <c r="V128" s="320">
        <v>100</v>
      </c>
      <c r="W128" s="321">
        <f>IFERROR(IF(V128="",0,CEILING((V128/$H128),1)*$H128),"")</f>
        <v>100.80000000000001</v>
      </c>
      <c r="X128" s="36">
        <f>IFERROR(IF(W128=0,"",ROUNDUP(W128/H128,0)*0.02175),"")</f>
        <v>0.26100000000000001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241</v>
      </c>
      <c r="B129" s="54" t="s">
        <v>242</v>
      </c>
      <c r="C129" s="31">
        <v>4301051362</v>
      </c>
      <c r="D129" s="324">
        <v>4607091383256</v>
      </c>
      <c r="E129" s="325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7"/>
      <c r="P129" s="327"/>
      <c r="Q129" s="327"/>
      <c r="R129" s="325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243</v>
      </c>
      <c r="B130" s="54" t="s">
        <v>244</v>
      </c>
      <c r="C130" s="31">
        <v>4301051358</v>
      </c>
      <c r="D130" s="324">
        <v>4607091385748</v>
      </c>
      <c r="E130" s="325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7"/>
      <c r="P130" s="327"/>
      <c r="Q130" s="327"/>
      <c r="R130" s="325"/>
      <c r="S130" s="34"/>
      <c r="T130" s="34"/>
      <c r="U130" s="35" t="s">
        <v>65</v>
      </c>
      <c r="V130" s="320">
        <v>0</v>
      </c>
      <c r="W130" s="321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34"/>
      <c r="B131" s="333"/>
      <c r="C131" s="333"/>
      <c r="D131" s="333"/>
      <c r="E131" s="333"/>
      <c r="F131" s="333"/>
      <c r="G131" s="333"/>
      <c r="H131" s="333"/>
      <c r="I131" s="333"/>
      <c r="J131" s="333"/>
      <c r="K131" s="333"/>
      <c r="L131" s="333"/>
      <c r="M131" s="335"/>
      <c r="N131" s="329" t="s">
        <v>66</v>
      </c>
      <c r="O131" s="330"/>
      <c r="P131" s="330"/>
      <c r="Q131" s="330"/>
      <c r="R131" s="330"/>
      <c r="S131" s="330"/>
      <c r="T131" s="331"/>
      <c r="U131" s="37" t="s">
        <v>67</v>
      </c>
      <c r="V131" s="322">
        <f>IFERROR(V128/H128,"0")+IFERROR(V129/H129,"0")+IFERROR(V130/H130,"0")</f>
        <v>11.904761904761905</v>
      </c>
      <c r="W131" s="322">
        <f>IFERROR(W128/H128,"0")+IFERROR(W129/H129,"0")+IFERROR(W130/H130,"0")</f>
        <v>12</v>
      </c>
      <c r="X131" s="322">
        <f>IFERROR(IF(X128="",0,X128),"0")+IFERROR(IF(X129="",0,X129),"0")+IFERROR(IF(X130="",0,X130),"0")</f>
        <v>0.26100000000000001</v>
      </c>
      <c r="Y131" s="323"/>
      <c r="Z131" s="323"/>
    </row>
    <row r="132" spans="1:53" x14ac:dyDescent="0.2">
      <c r="A132" s="333"/>
      <c r="B132" s="333"/>
      <c r="C132" s="333"/>
      <c r="D132" s="333"/>
      <c r="E132" s="333"/>
      <c r="F132" s="333"/>
      <c r="G132" s="333"/>
      <c r="H132" s="333"/>
      <c r="I132" s="333"/>
      <c r="J132" s="333"/>
      <c r="K132" s="333"/>
      <c r="L132" s="333"/>
      <c r="M132" s="335"/>
      <c r="N132" s="329" t="s">
        <v>66</v>
      </c>
      <c r="O132" s="330"/>
      <c r="P132" s="330"/>
      <c r="Q132" s="330"/>
      <c r="R132" s="330"/>
      <c r="S132" s="330"/>
      <c r="T132" s="331"/>
      <c r="U132" s="37" t="s">
        <v>65</v>
      </c>
      <c r="V132" s="322">
        <f>IFERROR(SUM(V128:V130),"0")</f>
        <v>100</v>
      </c>
      <c r="W132" s="322">
        <f>IFERROR(SUM(W128:W130),"0")</f>
        <v>100.80000000000001</v>
      </c>
      <c r="X132" s="37"/>
      <c r="Y132" s="323"/>
      <c r="Z132" s="323"/>
    </row>
    <row r="133" spans="1:53" ht="27.75" customHeight="1" x14ac:dyDescent="0.2">
      <c r="A133" s="336" t="s">
        <v>245</v>
      </c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37"/>
      <c r="P133" s="337"/>
      <c r="Q133" s="337"/>
      <c r="R133" s="337"/>
      <c r="S133" s="337"/>
      <c r="T133" s="337"/>
      <c r="U133" s="337"/>
      <c r="V133" s="337"/>
      <c r="W133" s="337"/>
      <c r="X133" s="337"/>
      <c r="Y133" s="48"/>
      <c r="Z133" s="48"/>
    </row>
    <row r="134" spans="1:53" ht="16.5" customHeight="1" x14ac:dyDescent="0.25">
      <c r="A134" s="332" t="s">
        <v>246</v>
      </c>
      <c r="B134" s="333"/>
      <c r="C134" s="333"/>
      <c r="D134" s="333"/>
      <c r="E134" s="333"/>
      <c r="F134" s="333"/>
      <c r="G134" s="333"/>
      <c r="H134" s="333"/>
      <c r="I134" s="333"/>
      <c r="J134" s="333"/>
      <c r="K134" s="333"/>
      <c r="L134" s="333"/>
      <c r="M134" s="333"/>
      <c r="N134" s="333"/>
      <c r="O134" s="333"/>
      <c r="P134" s="333"/>
      <c r="Q134" s="333"/>
      <c r="R134" s="333"/>
      <c r="S134" s="333"/>
      <c r="T134" s="333"/>
      <c r="U134" s="333"/>
      <c r="V134" s="333"/>
      <c r="W134" s="333"/>
      <c r="X134" s="333"/>
      <c r="Y134" s="315"/>
      <c r="Z134" s="315"/>
    </row>
    <row r="135" spans="1:53" ht="14.25" customHeight="1" x14ac:dyDescent="0.25">
      <c r="A135" s="341" t="s">
        <v>103</v>
      </c>
      <c r="B135" s="333"/>
      <c r="C135" s="333"/>
      <c r="D135" s="333"/>
      <c r="E135" s="333"/>
      <c r="F135" s="333"/>
      <c r="G135" s="333"/>
      <c r="H135" s="333"/>
      <c r="I135" s="333"/>
      <c r="J135" s="333"/>
      <c r="K135" s="333"/>
      <c r="L135" s="333"/>
      <c r="M135" s="333"/>
      <c r="N135" s="333"/>
      <c r="O135" s="333"/>
      <c r="P135" s="333"/>
      <c r="Q135" s="333"/>
      <c r="R135" s="333"/>
      <c r="S135" s="333"/>
      <c r="T135" s="333"/>
      <c r="U135" s="333"/>
      <c r="V135" s="333"/>
      <c r="W135" s="333"/>
      <c r="X135" s="333"/>
      <c r="Y135" s="316"/>
      <c r="Z135" s="316"/>
    </row>
    <row r="136" spans="1:53" ht="27" customHeight="1" x14ac:dyDescent="0.25">
      <c r="A136" s="54" t="s">
        <v>247</v>
      </c>
      <c r="B136" s="54" t="s">
        <v>248</v>
      </c>
      <c r="C136" s="31">
        <v>4301011223</v>
      </c>
      <c r="D136" s="324">
        <v>4607091383423</v>
      </c>
      <c r="E136" s="325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7"/>
      <c r="P136" s="327"/>
      <c r="Q136" s="327"/>
      <c r="R136" s="325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249</v>
      </c>
      <c r="B137" s="54" t="s">
        <v>250</v>
      </c>
      <c r="C137" s="31">
        <v>4301011338</v>
      </c>
      <c r="D137" s="324">
        <v>4607091381405</v>
      </c>
      <c r="E137" s="325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7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7"/>
      <c r="P137" s="327"/>
      <c r="Q137" s="327"/>
      <c r="R137" s="325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251</v>
      </c>
      <c r="B138" s="54" t="s">
        <v>252</v>
      </c>
      <c r="C138" s="31">
        <v>4301011333</v>
      </c>
      <c r="D138" s="324">
        <v>4607091386516</v>
      </c>
      <c r="E138" s="325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7"/>
      <c r="P138" s="327"/>
      <c r="Q138" s="327"/>
      <c r="R138" s="325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34"/>
      <c r="B139" s="333"/>
      <c r="C139" s="333"/>
      <c r="D139" s="333"/>
      <c r="E139" s="333"/>
      <c r="F139" s="333"/>
      <c r="G139" s="333"/>
      <c r="H139" s="333"/>
      <c r="I139" s="333"/>
      <c r="J139" s="333"/>
      <c r="K139" s="333"/>
      <c r="L139" s="333"/>
      <c r="M139" s="335"/>
      <c r="N139" s="329" t="s">
        <v>66</v>
      </c>
      <c r="O139" s="330"/>
      <c r="P139" s="330"/>
      <c r="Q139" s="330"/>
      <c r="R139" s="330"/>
      <c r="S139" s="330"/>
      <c r="T139" s="331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x14ac:dyDescent="0.2">
      <c r="A140" s="333"/>
      <c r="B140" s="333"/>
      <c r="C140" s="333"/>
      <c r="D140" s="333"/>
      <c r="E140" s="333"/>
      <c r="F140" s="333"/>
      <c r="G140" s="333"/>
      <c r="H140" s="333"/>
      <c r="I140" s="333"/>
      <c r="J140" s="333"/>
      <c r="K140" s="333"/>
      <c r="L140" s="333"/>
      <c r="M140" s="335"/>
      <c r="N140" s="329" t="s">
        <v>66</v>
      </c>
      <c r="O140" s="330"/>
      <c r="P140" s="330"/>
      <c r="Q140" s="330"/>
      <c r="R140" s="330"/>
      <c r="S140" s="330"/>
      <c r="T140" s="331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customHeight="1" x14ac:dyDescent="0.25">
      <c r="A141" s="332" t="s">
        <v>253</v>
      </c>
      <c r="B141" s="333"/>
      <c r="C141" s="333"/>
      <c r="D141" s="333"/>
      <c r="E141" s="333"/>
      <c r="F141" s="333"/>
      <c r="G141" s="333"/>
      <c r="H141" s="333"/>
      <c r="I141" s="333"/>
      <c r="J141" s="333"/>
      <c r="K141" s="333"/>
      <c r="L141" s="333"/>
      <c r="M141" s="333"/>
      <c r="N141" s="333"/>
      <c r="O141" s="333"/>
      <c r="P141" s="333"/>
      <c r="Q141" s="333"/>
      <c r="R141" s="333"/>
      <c r="S141" s="333"/>
      <c r="T141" s="333"/>
      <c r="U141" s="333"/>
      <c r="V141" s="333"/>
      <c r="W141" s="333"/>
      <c r="X141" s="333"/>
      <c r="Y141" s="315"/>
      <c r="Z141" s="315"/>
    </row>
    <row r="142" spans="1:53" ht="14.25" customHeight="1" x14ac:dyDescent="0.25">
      <c r="A142" s="341" t="s">
        <v>60</v>
      </c>
      <c r="B142" s="333"/>
      <c r="C142" s="333"/>
      <c r="D142" s="333"/>
      <c r="E142" s="333"/>
      <c r="F142" s="333"/>
      <c r="G142" s="333"/>
      <c r="H142" s="333"/>
      <c r="I142" s="333"/>
      <c r="J142" s="333"/>
      <c r="K142" s="333"/>
      <c r="L142" s="333"/>
      <c r="M142" s="333"/>
      <c r="N142" s="333"/>
      <c r="O142" s="333"/>
      <c r="P142" s="333"/>
      <c r="Q142" s="333"/>
      <c r="R142" s="333"/>
      <c r="S142" s="333"/>
      <c r="T142" s="333"/>
      <c r="U142" s="333"/>
      <c r="V142" s="333"/>
      <c r="W142" s="333"/>
      <c r="X142" s="333"/>
      <c r="Y142" s="316"/>
      <c r="Z142" s="316"/>
    </row>
    <row r="143" spans="1:53" ht="27" customHeight="1" x14ac:dyDescent="0.25">
      <c r="A143" s="54" t="s">
        <v>254</v>
      </c>
      <c r="B143" s="54" t="s">
        <v>255</v>
      </c>
      <c r="C143" s="31">
        <v>4301031191</v>
      </c>
      <c r="D143" s="324">
        <v>4680115880993</v>
      </c>
      <c r="E143" s="325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7"/>
      <c r="P143" s="327"/>
      <c r="Q143" s="327"/>
      <c r="R143" s="325"/>
      <c r="S143" s="34"/>
      <c r="T143" s="34"/>
      <c r="U143" s="35" t="s">
        <v>65</v>
      </c>
      <c r="V143" s="320">
        <v>0</v>
      </c>
      <c r="W143" s="321">
        <f t="shared" ref="W143:W151" si="6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256</v>
      </c>
      <c r="B144" s="54" t="s">
        <v>257</v>
      </c>
      <c r="C144" s="31">
        <v>4301031204</v>
      </c>
      <c r="D144" s="324">
        <v>4680115881761</v>
      </c>
      <c r="E144" s="325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7"/>
      <c r="P144" s="327"/>
      <c r="Q144" s="327"/>
      <c r="R144" s="325"/>
      <c r="S144" s="34"/>
      <c r="T144" s="34"/>
      <c r="U144" s="35" t="s">
        <v>65</v>
      </c>
      <c r="V144" s="320">
        <v>0</v>
      </c>
      <c r="W144" s="321">
        <f t="shared" si="6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258</v>
      </c>
      <c r="B145" s="54" t="s">
        <v>259</v>
      </c>
      <c r="C145" s="31">
        <v>4301031201</v>
      </c>
      <c r="D145" s="324">
        <v>4680115881563</v>
      </c>
      <c r="E145" s="325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7"/>
      <c r="P145" s="327"/>
      <c r="Q145" s="327"/>
      <c r="R145" s="325"/>
      <c r="S145" s="34"/>
      <c r="T145" s="34"/>
      <c r="U145" s="35" t="s">
        <v>65</v>
      </c>
      <c r="V145" s="320">
        <v>0</v>
      </c>
      <c r="W145" s="321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260</v>
      </c>
      <c r="B146" s="54" t="s">
        <v>261</v>
      </c>
      <c r="C146" s="31">
        <v>4301031199</v>
      </c>
      <c r="D146" s="324">
        <v>4680115880986</v>
      </c>
      <c r="E146" s="325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6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7"/>
      <c r="P146" s="327"/>
      <c r="Q146" s="327"/>
      <c r="R146" s="325"/>
      <c r="S146" s="34"/>
      <c r="T146" s="34"/>
      <c r="U146" s="35" t="s">
        <v>65</v>
      </c>
      <c r="V146" s="320">
        <v>0</v>
      </c>
      <c r="W146" s="321">
        <f t="shared" si="6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262</v>
      </c>
      <c r="B147" s="54" t="s">
        <v>263</v>
      </c>
      <c r="C147" s="31">
        <v>4301031190</v>
      </c>
      <c r="D147" s="324">
        <v>4680115880207</v>
      </c>
      <c r="E147" s="325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7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7"/>
      <c r="P147" s="327"/>
      <c r="Q147" s="327"/>
      <c r="R147" s="325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264</v>
      </c>
      <c r="B148" s="54" t="s">
        <v>265</v>
      </c>
      <c r="C148" s="31">
        <v>4301031205</v>
      </c>
      <c r="D148" s="324">
        <v>4680115881785</v>
      </c>
      <c r="E148" s="325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5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7"/>
      <c r="P148" s="327"/>
      <c r="Q148" s="327"/>
      <c r="R148" s="325"/>
      <c r="S148" s="34"/>
      <c r="T148" s="34"/>
      <c r="U148" s="35" t="s">
        <v>65</v>
      </c>
      <c r="V148" s="320">
        <v>0</v>
      </c>
      <c r="W148" s="321">
        <f t="shared" si="6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266</v>
      </c>
      <c r="B149" s="54" t="s">
        <v>267</v>
      </c>
      <c r="C149" s="31">
        <v>4301031202</v>
      </c>
      <c r="D149" s="324">
        <v>4680115881679</v>
      </c>
      <c r="E149" s="325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7"/>
      <c r="P149" s="327"/>
      <c r="Q149" s="327"/>
      <c r="R149" s="325"/>
      <c r="S149" s="34"/>
      <c r="T149" s="34"/>
      <c r="U149" s="35" t="s">
        <v>65</v>
      </c>
      <c r="V149" s="320">
        <v>0</v>
      </c>
      <c r="W149" s="321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268</v>
      </c>
      <c r="B150" s="54" t="s">
        <v>269</v>
      </c>
      <c r="C150" s="31">
        <v>4301031158</v>
      </c>
      <c r="D150" s="324">
        <v>4680115880191</v>
      </c>
      <c r="E150" s="325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7"/>
      <c r="P150" s="327"/>
      <c r="Q150" s="327"/>
      <c r="R150" s="325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customHeight="1" x14ac:dyDescent="0.25">
      <c r="A151" s="54" t="s">
        <v>270</v>
      </c>
      <c r="B151" s="54" t="s">
        <v>271</v>
      </c>
      <c r="C151" s="31">
        <v>4301031245</v>
      </c>
      <c r="D151" s="324">
        <v>4680115883963</v>
      </c>
      <c r="E151" s="325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660" t="s">
        <v>272</v>
      </c>
      <c r="O151" s="327"/>
      <c r="P151" s="327"/>
      <c r="Q151" s="327"/>
      <c r="R151" s="325"/>
      <c r="S151" s="34"/>
      <c r="T151" s="34"/>
      <c r="U151" s="35" t="s">
        <v>65</v>
      </c>
      <c r="V151" s="320">
        <v>0</v>
      </c>
      <c r="W151" s="321">
        <f t="shared" si="6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34"/>
      <c r="B152" s="333"/>
      <c r="C152" s="333"/>
      <c r="D152" s="333"/>
      <c r="E152" s="333"/>
      <c r="F152" s="333"/>
      <c r="G152" s="333"/>
      <c r="H152" s="333"/>
      <c r="I152" s="333"/>
      <c r="J152" s="333"/>
      <c r="K152" s="333"/>
      <c r="L152" s="333"/>
      <c r="M152" s="335"/>
      <c r="N152" s="329" t="s">
        <v>66</v>
      </c>
      <c r="O152" s="330"/>
      <c r="P152" s="330"/>
      <c r="Q152" s="330"/>
      <c r="R152" s="330"/>
      <c r="S152" s="330"/>
      <c r="T152" s="331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0</v>
      </c>
      <c r="W152" s="322">
        <f>IFERROR(W143/H143,"0")+IFERROR(W144/H144,"0")+IFERROR(W145/H145,"0")+IFERROR(W146/H146,"0")+IFERROR(W147/H147,"0")+IFERROR(W148/H148,"0")+IFERROR(W149/H149,"0")+IFERROR(W150/H150,"0")+IFERROR(W151/H151,"0")</f>
        <v>0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23"/>
      <c r="Z152" s="323"/>
    </row>
    <row r="153" spans="1:53" x14ac:dyDescent="0.2">
      <c r="A153" s="333"/>
      <c r="B153" s="333"/>
      <c r="C153" s="333"/>
      <c r="D153" s="333"/>
      <c r="E153" s="333"/>
      <c r="F153" s="333"/>
      <c r="G153" s="333"/>
      <c r="H153" s="333"/>
      <c r="I153" s="333"/>
      <c r="J153" s="333"/>
      <c r="K153" s="333"/>
      <c r="L153" s="333"/>
      <c r="M153" s="335"/>
      <c r="N153" s="329" t="s">
        <v>66</v>
      </c>
      <c r="O153" s="330"/>
      <c r="P153" s="330"/>
      <c r="Q153" s="330"/>
      <c r="R153" s="330"/>
      <c r="S153" s="330"/>
      <c r="T153" s="331"/>
      <c r="U153" s="37" t="s">
        <v>65</v>
      </c>
      <c r="V153" s="322">
        <f>IFERROR(SUM(V143:V151),"0")</f>
        <v>0</v>
      </c>
      <c r="W153" s="322">
        <f>IFERROR(SUM(W143:W151),"0")</f>
        <v>0</v>
      </c>
      <c r="X153" s="37"/>
      <c r="Y153" s="323"/>
      <c r="Z153" s="323"/>
    </row>
    <row r="154" spans="1:53" ht="16.5" customHeight="1" x14ac:dyDescent="0.25">
      <c r="A154" s="332" t="s">
        <v>273</v>
      </c>
      <c r="B154" s="333"/>
      <c r="C154" s="333"/>
      <c r="D154" s="333"/>
      <c r="E154" s="333"/>
      <c r="F154" s="333"/>
      <c r="G154" s="333"/>
      <c r="H154" s="333"/>
      <c r="I154" s="333"/>
      <c r="J154" s="333"/>
      <c r="K154" s="333"/>
      <c r="L154" s="333"/>
      <c r="M154" s="333"/>
      <c r="N154" s="333"/>
      <c r="O154" s="333"/>
      <c r="P154" s="333"/>
      <c r="Q154" s="333"/>
      <c r="R154" s="333"/>
      <c r="S154" s="333"/>
      <c r="T154" s="333"/>
      <c r="U154" s="333"/>
      <c r="V154" s="333"/>
      <c r="W154" s="333"/>
      <c r="X154" s="333"/>
      <c r="Y154" s="315"/>
      <c r="Z154" s="315"/>
    </row>
    <row r="155" spans="1:53" ht="14.25" customHeight="1" x14ac:dyDescent="0.25">
      <c r="A155" s="341" t="s">
        <v>103</v>
      </c>
      <c r="B155" s="333"/>
      <c r="C155" s="333"/>
      <c r="D155" s="333"/>
      <c r="E155" s="333"/>
      <c r="F155" s="333"/>
      <c r="G155" s="333"/>
      <c r="H155" s="333"/>
      <c r="I155" s="333"/>
      <c r="J155" s="333"/>
      <c r="K155" s="333"/>
      <c r="L155" s="333"/>
      <c r="M155" s="333"/>
      <c r="N155" s="333"/>
      <c r="O155" s="333"/>
      <c r="P155" s="333"/>
      <c r="Q155" s="333"/>
      <c r="R155" s="333"/>
      <c r="S155" s="333"/>
      <c r="T155" s="333"/>
      <c r="U155" s="333"/>
      <c r="V155" s="333"/>
      <c r="W155" s="333"/>
      <c r="X155" s="333"/>
      <c r="Y155" s="316"/>
      <c r="Z155" s="316"/>
    </row>
    <row r="156" spans="1:53" ht="16.5" customHeight="1" x14ac:dyDescent="0.25">
      <c r="A156" s="54" t="s">
        <v>274</v>
      </c>
      <c r="B156" s="54" t="s">
        <v>275</v>
      </c>
      <c r="C156" s="31">
        <v>4301011450</v>
      </c>
      <c r="D156" s="324">
        <v>4680115881402</v>
      </c>
      <c r="E156" s="325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6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27"/>
      <c r="P156" s="327"/>
      <c r="Q156" s="327"/>
      <c r="R156" s="325"/>
      <c r="S156" s="34"/>
      <c r="T156" s="34"/>
      <c r="U156" s="35" t="s">
        <v>65</v>
      </c>
      <c r="V156" s="320">
        <v>0</v>
      </c>
      <c r="W156" s="321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276</v>
      </c>
      <c r="B157" s="54" t="s">
        <v>277</v>
      </c>
      <c r="C157" s="31">
        <v>4301011454</v>
      </c>
      <c r="D157" s="324">
        <v>4680115881396</v>
      </c>
      <c r="E157" s="325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3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27"/>
      <c r="P157" s="327"/>
      <c r="Q157" s="327"/>
      <c r="R157" s="325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34"/>
      <c r="B158" s="333"/>
      <c r="C158" s="333"/>
      <c r="D158" s="333"/>
      <c r="E158" s="333"/>
      <c r="F158" s="333"/>
      <c r="G158" s="333"/>
      <c r="H158" s="333"/>
      <c r="I158" s="333"/>
      <c r="J158" s="333"/>
      <c r="K158" s="333"/>
      <c r="L158" s="333"/>
      <c r="M158" s="335"/>
      <c r="N158" s="329" t="s">
        <v>66</v>
      </c>
      <c r="O158" s="330"/>
      <c r="P158" s="330"/>
      <c r="Q158" s="330"/>
      <c r="R158" s="330"/>
      <c r="S158" s="330"/>
      <c r="T158" s="331"/>
      <c r="U158" s="37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x14ac:dyDescent="0.2">
      <c r="A159" s="333"/>
      <c r="B159" s="333"/>
      <c r="C159" s="333"/>
      <c r="D159" s="333"/>
      <c r="E159" s="333"/>
      <c r="F159" s="333"/>
      <c r="G159" s="333"/>
      <c r="H159" s="333"/>
      <c r="I159" s="333"/>
      <c r="J159" s="333"/>
      <c r="K159" s="333"/>
      <c r="L159" s="333"/>
      <c r="M159" s="335"/>
      <c r="N159" s="329" t="s">
        <v>66</v>
      </c>
      <c r="O159" s="330"/>
      <c r="P159" s="330"/>
      <c r="Q159" s="330"/>
      <c r="R159" s="330"/>
      <c r="S159" s="330"/>
      <c r="T159" s="331"/>
      <c r="U159" s="37" t="s">
        <v>65</v>
      </c>
      <c r="V159" s="322">
        <f>IFERROR(SUM(V156:V157),"0")</f>
        <v>0</v>
      </c>
      <c r="W159" s="322">
        <f>IFERROR(SUM(W156:W157),"0")</f>
        <v>0</v>
      </c>
      <c r="X159" s="37"/>
      <c r="Y159" s="323"/>
      <c r="Z159" s="323"/>
    </row>
    <row r="160" spans="1:53" ht="14.25" customHeight="1" x14ac:dyDescent="0.25">
      <c r="A160" s="341" t="s">
        <v>95</v>
      </c>
      <c r="B160" s="333"/>
      <c r="C160" s="333"/>
      <c r="D160" s="333"/>
      <c r="E160" s="333"/>
      <c r="F160" s="333"/>
      <c r="G160" s="333"/>
      <c r="H160" s="333"/>
      <c r="I160" s="333"/>
      <c r="J160" s="333"/>
      <c r="K160" s="333"/>
      <c r="L160" s="333"/>
      <c r="M160" s="333"/>
      <c r="N160" s="333"/>
      <c r="O160" s="333"/>
      <c r="P160" s="333"/>
      <c r="Q160" s="333"/>
      <c r="R160" s="333"/>
      <c r="S160" s="333"/>
      <c r="T160" s="333"/>
      <c r="U160" s="333"/>
      <c r="V160" s="333"/>
      <c r="W160" s="333"/>
      <c r="X160" s="333"/>
      <c r="Y160" s="316"/>
      <c r="Z160" s="316"/>
    </row>
    <row r="161" spans="1:53" ht="16.5" customHeight="1" x14ac:dyDescent="0.25">
      <c r="A161" s="54" t="s">
        <v>278</v>
      </c>
      <c r="B161" s="54" t="s">
        <v>279</v>
      </c>
      <c r="C161" s="31">
        <v>4301020262</v>
      </c>
      <c r="D161" s="324">
        <v>4680115882935</v>
      </c>
      <c r="E161" s="325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554" t="s">
        <v>280</v>
      </c>
      <c r="O161" s="327"/>
      <c r="P161" s="327"/>
      <c r="Q161" s="327"/>
      <c r="R161" s="325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281</v>
      </c>
      <c r="B162" s="54" t="s">
        <v>282</v>
      </c>
      <c r="C162" s="31">
        <v>4301020220</v>
      </c>
      <c r="D162" s="324">
        <v>4680115880764</v>
      </c>
      <c r="E162" s="325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5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27"/>
      <c r="P162" s="327"/>
      <c r="Q162" s="327"/>
      <c r="R162" s="325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34"/>
      <c r="B163" s="333"/>
      <c r="C163" s="333"/>
      <c r="D163" s="333"/>
      <c r="E163" s="333"/>
      <c r="F163" s="333"/>
      <c r="G163" s="333"/>
      <c r="H163" s="333"/>
      <c r="I163" s="333"/>
      <c r="J163" s="333"/>
      <c r="K163" s="333"/>
      <c r="L163" s="333"/>
      <c r="M163" s="335"/>
      <c r="N163" s="329" t="s">
        <v>66</v>
      </c>
      <c r="O163" s="330"/>
      <c r="P163" s="330"/>
      <c r="Q163" s="330"/>
      <c r="R163" s="330"/>
      <c r="S163" s="330"/>
      <c r="T163" s="331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x14ac:dyDescent="0.2">
      <c r="A164" s="333"/>
      <c r="B164" s="333"/>
      <c r="C164" s="333"/>
      <c r="D164" s="333"/>
      <c r="E164" s="333"/>
      <c r="F164" s="333"/>
      <c r="G164" s="333"/>
      <c r="H164" s="333"/>
      <c r="I164" s="333"/>
      <c r="J164" s="333"/>
      <c r="K164" s="333"/>
      <c r="L164" s="333"/>
      <c r="M164" s="335"/>
      <c r="N164" s="329" t="s">
        <v>66</v>
      </c>
      <c r="O164" s="330"/>
      <c r="P164" s="330"/>
      <c r="Q164" s="330"/>
      <c r="R164" s="330"/>
      <c r="S164" s="330"/>
      <c r="T164" s="331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customHeight="1" x14ac:dyDescent="0.25">
      <c r="A165" s="341" t="s">
        <v>60</v>
      </c>
      <c r="B165" s="333"/>
      <c r="C165" s="333"/>
      <c r="D165" s="333"/>
      <c r="E165" s="333"/>
      <c r="F165" s="333"/>
      <c r="G165" s="333"/>
      <c r="H165" s="333"/>
      <c r="I165" s="333"/>
      <c r="J165" s="333"/>
      <c r="K165" s="333"/>
      <c r="L165" s="333"/>
      <c r="M165" s="333"/>
      <c r="N165" s="333"/>
      <c r="O165" s="333"/>
      <c r="P165" s="333"/>
      <c r="Q165" s="333"/>
      <c r="R165" s="333"/>
      <c r="S165" s="333"/>
      <c r="T165" s="333"/>
      <c r="U165" s="333"/>
      <c r="V165" s="333"/>
      <c r="W165" s="333"/>
      <c r="X165" s="333"/>
      <c r="Y165" s="316"/>
      <c r="Z165" s="316"/>
    </row>
    <row r="166" spans="1:53" ht="27" customHeight="1" x14ac:dyDescent="0.25">
      <c r="A166" s="54" t="s">
        <v>283</v>
      </c>
      <c r="B166" s="54" t="s">
        <v>284</v>
      </c>
      <c r="C166" s="31">
        <v>4301031224</v>
      </c>
      <c r="D166" s="324">
        <v>4680115882683</v>
      </c>
      <c r="E166" s="325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27"/>
      <c r="P166" s="327"/>
      <c r="Q166" s="327"/>
      <c r="R166" s="325"/>
      <c r="S166" s="34"/>
      <c r="T166" s="34"/>
      <c r="U166" s="35" t="s">
        <v>65</v>
      </c>
      <c r="V166" s="320">
        <v>0</v>
      </c>
      <c r="W166" s="32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285</v>
      </c>
      <c r="B167" s="54" t="s">
        <v>286</v>
      </c>
      <c r="C167" s="31">
        <v>4301031230</v>
      </c>
      <c r="D167" s="324">
        <v>4680115882690</v>
      </c>
      <c r="E167" s="325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27"/>
      <c r="P167" s="327"/>
      <c r="Q167" s="327"/>
      <c r="R167" s="325"/>
      <c r="S167" s="34"/>
      <c r="T167" s="34"/>
      <c r="U167" s="35" t="s">
        <v>65</v>
      </c>
      <c r="V167" s="320">
        <v>0</v>
      </c>
      <c r="W167" s="321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4301031220</v>
      </c>
      <c r="D168" s="324">
        <v>4680115882669</v>
      </c>
      <c r="E168" s="325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27"/>
      <c r="P168" s="327"/>
      <c r="Q168" s="327"/>
      <c r="R168" s="325"/>
      <c r="S168" s="34"/>
      <c r="T168" s="34"/>
      <c r="U168" s="35" t="s">
        <v>65</v>
      </c>
      <c r="V168" s="320">
        <v>0</v>
      </c>
      <c r="W168" s="321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289</v>
      </c>
      <c r="B169" s="54" t="s">
        <v>290</v>
      </c>
      <c r="C169" s="31">
        <v>4301031221</v>
      </c>
      <c r="D169" s="324">
        <v>4680115882676</v>
      </c>
      <c r="E169" s="325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27"/>
      <c r="P169" s="327"/>
      <c r="Q169" s="327"/>
      <c r="R169" s="325"/>
      <c r="S169" s="34"/>
      <c r="T169" s="34"/>
      <c r="U169" s="35" t="s">
        <v>65</v>
      </c>
      <c r="V169" s="320">
        <v>0</v>
      </c>
      <c r="W169" s="321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34"/>
      <c r="B170" s="333"/>
      <c r="C170" s="333"/>
      <c r="D170" s="333"/>
      <c r="E170" s="333"/>
      <c r="F170" s="333"/>
      <c r="G170" s="333"/>
      <c r="H170" s="333"/>
      <c r="I170" s="333"/>
      <c r="J170" s="333"/>
      <c r="K170" s="333"/>
      <c r="L170" s="333"/>
      <c r="M170" s="335"/>
      <c r="N170" s="329" t="s">
        <v>66</v>
      </c>
      <c r="O170" s="330"/>
      <c r="P170" s="330"/>
      <c r="Q170" s="330"/>
      <c r="R170" s="330"/>
      <c r="S170" s="330"/>
      <c r="T170" s="331"/>
      <c r="U170" s="37" t="s">
        <v>67</v>
      </c>
      <c r="V170" s="322">
        <f>IFERROR(V166/H166,"0")+IFERROR(V167/H167,"0")+IFERROR(V168/H168,"0")+IFERROR(V169/H169,"0")</f>
        <v>0</v>
      </c>
      <c r="W170" s="322">
        <f>IFERROR(W166/H166,"0")+IFERROR(W167/H167,"0")+IFERROR(W168/H168,"0")+IFERROR(W169/H169,"0")</f>
        <v>0</v>
      </c>
      <c r="X170" s="322">
        <f>IFERROR(IF(X166="",0,X166),"0")+IFERROR(IF(X167="",0,X167),"0")+IFERROR(IF(X168="",0,X168),"0")+IFERROR(IF(X169="",0,X169),"0")</f>
        <v>0</v>
      </c>
      <c r="Y170" s="323"/>
      <c r="Z170" s="323"/>
    </row>
    <row r="171" spans="1:53" x14ac:dyDescent="0.2">
      <c r="A171" s="333"/>
      <c r="B171" s="333"/>
      <c r="C171" s="333"/>
      <c r="D171" s="333"/>
      <c r="E171" s="333"/>
      <c r="F171" s="333"/>
      <c r="G171" s="333"/>
      <c r="H171" s="333"/>
      <c r="I171" s="333"/>
      <c r="J171" s="333"/>
      <c r="K171" s="333"/>
      <c r="L171" s="333"/>
      <c r="M171" s="335"/>
      <c r="N171" s="329" t="s">
        <v>66</v>
      </c>
      <c r="O171" s="330"/>
      <c r="P171" s="330"/>
      <c r="Q171" s="330"/>
      <c r="R171" s="330"/>
      <c r="S171" s="330"/>
      <c r="T171" s="331"/>
      <c r="U171" s="37" t="s">
        <v>65</v>
      </c>
      <c r="V171" s="322">
        <f>IFERROR(SUM(V166:V169),"0")</f>
        <v>0</v>
      </c>
      <c r="W171" s="322">
        <f>IFERROR(SUM(W166:W169),"0")</f>
        <v>0</v>
      </c>
      <c r="X171" s="37"/>
      <c r="Y171" s="323"/>
      <c r="Z171" s="323"/>
    </row>
    <row r="172" spans="1:53" ht="14.25" customHeight="1" x14ac:dyDescent="0.25">
      <c r="A172" s="341" t="s">
        <v>68</v>
      </c>
      <c r="B172" s="333"/>
      <c r="C172" s="333"/>
      <c r="D172" s="333"/>
      <c r="E172" s="333"/>
      <c r="F172" s="333"/>
      <c r="G172" s="333"/>
      <c r="H172" s="333"/>
      <c r="I172" s="333"/>
      <c r="J172" s="333"/>
      <c r="K172" s="333"/>
      <c r="L172" s="333"/>
      <c r="M172" s="333"/>
      <c r="N172" s="333"/>
      <c r="O172" s="333"/>
      <c r="P172" s="333"/>
      <c r="Q172" s="333"/>
      <c r="R172" s="333"/>
      <c r="S172" s="333"/>
      <c r="T172" s="333"/>
      <c r="U172" s="333"/>
      <c r="V172" s="333"/>
      <c r="W172" s="333"/>
      <c r="X172" s="333"/>
      <c r="Y172" s="316"/>
      <c r="Z172" s="316"/>
    </row>
    <row r="173" spans="1:53" ht="27" customHeight="1" x14ac:dyDescent="0.25">
      <c r="A173" s="54" t="s">
        <v>291</v>
      </c>
      <c r="B173" s="54" t="s">
        <v>292</v>
      </c>
      <c r="C173" s="31">
        <v>4301051409</v>
      </c>
      <c r="D173" s="324">
        <v>4680115881556</v>
      </c>
      <c r="E173" s="325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27"/>
      <c r="P173" s="327"/>
      <c r="Q173" s="327"/>
      <c r="R173" s="325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293</v>
      </c>
      <c r="B174" s="54" t="s">
        <v>294</v>
      </c>
      <c r="C174" s="31">
        <v>4301051538</v>
      </c>
      <c r="D174" s="324">
        <v>4680115880573</v>
      </c>
      <c r="E174" s="325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03" t="s">
        <v>295</v>
      </c>
      <c r="O174" s="327"/>
      <c r="P174" s="327"/>
      <c r="Q174" s="327"/>
      <c r="R174" s="325"/>
      <c r="S174" s="34"/>
      <c r="T174" s="34"/>
      <c r="U174" s="35" t="s">
        <v>65</v>
      </c>
      <c r="V174" s="320">
        <v>0</v>
      </c>
      <c r="W174" s="321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4301051408</v>
      </c>
      <c r="D175" s="324">
        <v>4680115881594</v>
      </c>
      <c r="E175" s="325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3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27"/>
      <c r="P175" s="327"/>
      <c r="Q175" s="327"/>
      <c r="R175" s="325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4301051505</v>
      </c>
      <c r="D176" s="324">
        <v>4680115881587</v>
      </c>
      <c r="E176" s="325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401" t="s">
        <v>300</v>
      </c>
      <c r="O176" s="327"/>
      <c r="P176" s="327"/>
      <c r="Q176" s="327"/>
      <c r="R176" s="325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301</v>
      </c>
      <c r="B177" s="54" t="s">
        <v>302</v>
      </c>
      <c r="C177" s="31">
        <v>4301051380</v>
      </c>
      <c r="D177" s="324">
        <v>4680115880962</v>
      </c>
      <c r="E177" s="325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5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27"/>
      <c r="P177" s="327"/>
      <c r="Q177" s="327"/>
      <c r="R177" s="325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303</v>
      </c>
      <c r="B178" s="54" t="s">
        <v>304</v>
      </c>
      <c r="C178" s="31">
        <v>4301051411</v>
      </c>
      <c r="D178" s="324">
        <v>4680115881617</v>
      </c>
      <c r="E178" s="325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3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27"/>
      <c r="P178" s="327"/>
      <c r="Q178" s="327"/>
      <c r="R178" s="325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305</v>
      </c>
      <c r="B179" s="54" t="s">
        <v>306</v>
      </c>
      <c r="C179" s="31">
        <v>4301051487</v>
      </c>
      <c r="D179" s="324">
        <v>4680115881228</v>
      </c>
      <c r="E179" s="325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539" t="s">
        <v>307</v>
      </c>
      <c r="O179" s="327"/>
      <c r="P179" s="327"/>
      <c r="Q179" s="327"/>
      <c r="R179" s="325"/>
      <c r="S179" s="34"/>
      <c r="T179" s="34"/>
      <c r="U179" s="35" t="s">
        <v>65</v>
      </c>
      <c r="V179" s="320">
        <v>0</v>
      </c>
      <c r="W179" s="321">
        <f t="shared" si="7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308</v>
      </c>
      <c r="B180" s="54" t="s">
        <v>309</v>
      </c>
      <c r="C180" s="31">
        <v>4301051506</v>
      </c>
      <c r="D180" s="324">
        <v>4680115881037</v>
      </c>
      <c r="E180" s="325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661" t="s">
        <v>310</v>
      </c>
      <c r="O180" s="327"/>
      <c r="P180" s="327"/>
      <c r="Q180" s="327"/>
      <c r="R180" s="325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4301051384</v>
      </c>
      <c r="D181" s="324">
        <v>4680115881211</v>
      </c>
      <c r="E181" s="325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3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27"/>
      <c r="P181" s="327"/>
      <c r="Q181" s="327"/>
      <c r="R181" s="325"/>
      <c r="S181" s="34"/>
      <c r="T181" s="34"/>
      <c r="U181" s="35" t="s">
        <v>65</v>
      </c>
      <c r="V181" s="320">
        <v>0</v>
      </c>
      <c r="W181" s="321">
        <f t="shared" si="7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313</v>
      </c>
      <c r="B182" s="54" t="s">
        <v>314</v>
      </c>
      <c r="C182" s="31">
        <v>4301051378</v>
      </c>
      <c r="D182" s="324">
        <v>4680115881020</v>
      </c>
      <c r="E182" s="325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66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27"/>
      <c r="P182" s="327"/>
      <c r="Q182" s="327"/>
      <c r="R182" s="325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315</v>
      </c>
      <c r="B183" s="54" t="s">
        <v>316</v>
      </c>
      <c r="C183" s="31">
        <v>4301051407</v>
      </c>
      <c r="D183" s="324">
        <v>4680115882195</v>
      </c>
      <c r="E183" s="325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5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27"/>
      <c r="P183" s="327"/>
      <c r="Q183" s="327"/>
      <c r="R183" s="325"/>
      <c r="S183" s="34"/>
      <c r="T183" s="34"/>
      <c r="U183" s="35" t="s">
        <v>65</v>
      </c>
      <c r="V183" s="320">
        <v>0</v>
      </c>
      <c r="W183" s="321">
        <f t="shared" si="7"/>
        <v>0</v>
      </c>
      <c r="X183" s="36" t="str">
        <f t="shared" ref="X183:X189" si="8"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317</v>
      </c>
      <c r="B184" s="54" t="s">
        <v>318</v>
      </c>
      <c r="C184" s="31">
        <v>4301051479</v>
      </c>
      <c r="D184" s="324">
        <v>4680115882607</v>
      </c>
      <c r="E184" s="325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53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27"/>
      <c r="P184" s="327"/>
      <c r="Q184" s="327"/>
      <c r="R184" s="325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4301051468</v>
      </c>
      <c r="D185" s="324">
        <v>4680115880092</v>
      </c>
      <c r="E185" s="325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27"/>
      <c r="P185" s="327"/>
      <c r="Q185" s="327"/>
      <c r="R185" s="325"/>
      <c r="S185" s="34"/>
      <c r="T185" s="34"/>
      <c r="U185" s="35" t="s">
        <v>65</v>
      </c>
      <c r="V185" s="320">
        <v>0</v>
      </c>
      <c r="W185" s="321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321</v>
      </c>
      <c r="B186" s="54" t="s">
        <v>322</v>
      </c>
      <c r="C186" s="31">
        <v>4301051469</v>
      </c>
      <c r="D186" s="324">
        <v>4680115880221</v>
      </c>
      <c r="E186" s="325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35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27"/>
      <c r="P186" s="327"/>
      <c r="Q186" s="327"/>
      <c r="R186" s="325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323</v>
      </c>
      <c r="B187" s="54" t="s">
        <v>324</v>
      </c>
      <c r="C187" s="31">
        <v>4301051523</v>
      </c>
      <c r="D187" s="324">
        <v>4680115882942</v>
      </c>
      <c r="E187" s="325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5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27"/>
      <c r="P187" s="327"/>
      <c r="Q187" s="327"/>
      <c r="R187" s="325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325</v>
      </c>
      <c r="B188" s="54" t="s">
        <v>326</v>
      </c>
      <c r="C188" s="31">
        <v>4301051326</v>
      </c>
      <c r="D188" s="324">
        <v>4680115880504</v>
      </c>
      <c r="E188" s="325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27"/>
      <c r="P188" s="327"/>
      <c r="Q188" s="327"/>
      <c r="R188" s="325"/>
      <c r="S188" s="34"/>
      <c r="T188" s="34"/>
      <c r="U188" s="35" t="s">
        <v>65</v>
      </c>
      <c r="V188" s="320">
        <v>0</v>
      </c>
      <c r="W188" s="321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327</v>
      </c>
      <c r="B189" s="54" t="s">
        <v>328</v>
      </c>
      <c r="C189" s="31">
        <v>4301051410</v>
      </c>
      <c r="D189" s="324">
        <v>4680115882164</v>
      </c>
      <c r="E189" s="325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27"/>
      <c r="P189" s="327"/>
      <c r="Q189" s="327"/>
      <c r="R189" s="325"/>
      <c r="S189" s="34"/>
      <c r="T189" s="34"/>
      <c r="U189" s="35" t="s">
        <v>65</v>
      </c>
      <c r="V189" s="320">
        <v>0</v>
      </c>
      <c r="W189" s="321">
        <f t="shared" si="7"/>
        <v>0</v>
      </c>
      <c r="X189" s="36" t="str">
        <f t="shared" si="8"/>
        <v/>
      </c>
      <c r="Y189" s="56"/>
      <c r="Z189" s="57"/>
      <c r="AD189" s="58"/>
      <c r="BA189" s="163" t="s">
        <v>1</v>
      </c>
    </row>
    <row r="190" spans="1:53" x14ac:dyDescent="0.2">
      <c r="A190" s="334"/>
      <c r="B190" s="333"/>
      <c r="C190" s="333"/>
      <c r="D190" s="333"/>
      <c r="E190" s="333"/>
      <c r="F190" s="333"/>
      <c r="G190" s="333"/>
      <c r="H190" s="333"/>
      <c r="I190" s="333"/>
      <c r="J190" s="333"/>
      <c r="K190" s="333"/>
      <c r="L190" s="333"/>
      <c r="M190" s="335"/>
      <c r="N190" s="329" t="s">
        <v>66</v>
      </c>
      <c r="O190" s="330"/>
      <c r="P190" s="330"/>
      <c r="Q190" s="330"/>
      <c r="R190" s="330"/>
      <c r="S190" s="330"/>
      <c r="T190" s="331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23"/>
      <c r="Z190" s="323"/>
    </row>
    <row r="191" spans="1:53" x14ac:dyDescent="0.2">
      <c r="A191" s="333"/>
      <c r="B191" s="333"/>
      <c r="C191" s="333"/>
      <c r="D191" s="333"/>
      <c r="E191" s="333"/>
      <c r="F191" s="333"/>
      <c r="G191" s="333"/>
      <c r="H191" s="333"/>
      <c r="I191" s="333"/>
      <c r="J191" s="333"/>
      <c r="K191" s="333"/>
      <c r="L191" s="333"/>
      <c r="M191" s="335"/>
      <c r="N191" s="329" t="s">
        <v>66</v>
      </c>
      <c r="O191" s="330"/>
      <c r="P191" s="330"/>
      <c r="Q191" s="330"/>
      <c r="R191" s="330"/>
      <c r="S191" s="330"/>
      <c r="T191" s="331"/>
      <c r="U191" s="37" t="s">
        <v>65</v>
      </c>
      <c r="V191" s="322">
        <f>IFERROR(SUM(V173:V189),"0")</f>
        <v>0</v>
      </c>
      <c r="W191" s="322">
        <f>IFERROR(SUM(W173:W189),"0")</f>
        <v>0</v>
      </c>
      <c r="X191" s="37"/>
      <c r="Y191" s="323"/>
      <c r="Z191" s="323"/>
    </row>
    <row r="192" spans="1:53" ht="14.25" customHeight="1" x14ac:dyDescent="0.25">
      <c r="A192" s="341" t="s">
        <v>225</v>
      </c>
      <c r="B192" s="333"/>
      <c r="C192" s="333"/>
      <c r="D192" s="333"/>
      <c r="E192" s="333"/>
      <c r="F192" s="333"/>
      <c r="G192" s="333"/>
      <c r="H192" s="333"/>
      <c r="I192" s="333"/>
      <c r="J192" s="333"/>
      <c r="K192" s="333"/>
      <c r="L192" s="333"/>
      <c r="M192" s="333"/>
      <c r="N192" s="333"/>
      <c r="O192" s="333"/>
      <c r="P192" s="333"/>
      <c r="Q192" s="333"/>
      <c r="R192" s="333"/>
      <c r="S192" s="333"/>
      <c r="T192" s="333"/>
      <c r="U192" s="333"/>
      <c r="V192" s="333"/>
      <c r="W192" s="333"/>
      <c r="X192" s="333"/>
      <c r="Y192" s="316"/>
      <c r="Z192" s="316"/>
    </row>
    <row r="193" spans="1:53" ht="16.5" customHeight="1" x14ac:dyDescent="0.25">
      <c r="A193" s="54" t="s">
        <v>329</v>
      </c>
      <c r="B193" s="54" t="s">
        <v>330</v>
      </c>
      <c r="C193" s="31">
        <v>4301060360</v>
      </c>
      <c r="D193" s="324">
        <v>4680115882874</v>
      </c>
      <c r="E193" s="325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567" t="s">
        <v>331</v>
      </c>
      <c r="O193" s="327"/>
      <c r="P193" s="327"/>
      <c r="Q193" s="327"/>
      <c r="R193" s="325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332</v>
      </c>
      <c r="B194" s="54" t="s">
        <v>333</v>
      </c>
      <c r="C194" s="31">
        <v>4301060359</v>
      </c>
      <c r="D194" s="324">
        <v>4680115884434</v>
      </c>
      <c r="E194" s="325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488" t="s">
        <v>334</v>
      </c>
      <c r="O194" s="327"/>
      <c r="P194" s="327"/>
      <c r="Q194" s="327"/>
      <c r="R194" s="325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335</v>
      </c>
      <c r="B195" s="54" t="s">
        <v>336</v>
      </c>
      <c r="C195" s="31">
        <v>4301060338</v>
      </c>
      <c r="D195" s="324">
        <v>4680115880801</v>
      </c>
      <c r="E195" s="325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1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7"/>
      <c r="P195" s="327"/>
      <c r="Q195" s="327"/>
      <c r="R195" s="325"/>
      <c r="S195" s="34"/>
      <c r="T195" s="34"/>
      <c r="U195" s="35" t="s">
        <v>65</v>
      </c>
      <c r="V195" s="320">
        <v>0</v>
      </c>
      <c r="W195" s="321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337</v>
      </c>
      <c r="B196" s="54" t="s">
        <v>338</v>
      </c>
      <c r="C196" s="31">
        <v>4301060339</v>
      </c>
      <c r="D196" s="324">
        <v>4680115880818</v>
      </c>
      <c r="E196" s="325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1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7"/>
      <c r="P196" s="327"/>
      <c r="Q196" s="327"/>
      <c r="R196" s="325"/>
      <c r="S196" s="34"/>
      <c r="T196" s="34"/>
      <c r="U196" s="35" t="s">
        <v>65</v>
      </c>
      <c r="V196" s="320">
        <v>0</v>
      </c>
      <c r="W196" s="321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34"/>
      <c r="B197" s="333"/>
      <c r="C197" s="333"/>
      <c r="D197" s="333"/>
      <c r="E197" s="333"/>
      <c r="F197" s="333"/>
      <c r="G197" s="333"/>
      <c r="H197" s="333"/>
      <c r="I197" s="333"/>
      <c r="J197" s="333"/>
      <c r="K197" s="333"/>
      <c r="L197" s="333"/>
      <c r="M197" s="335"/>
      <c r="N197" s="329" t="s">
        <v>66</v>
      </c>
      <c r="O197" s="330"/>
      <c r="P197" s="330"/>
      <c r="Q197" s="330"/>
      <c r="R197" s="330"/>
      <c r="S197" s="330"/>
      <c r="T197" s="331"/>
      <c r="U197" s="37" t="s">
        <v>67</v>
      </c>
      <c r="V197" s="322">
        <f>IFERROR(V193/H193,"0")+IFERROR(V194/H194,"0")+IFERROR(V195/H195,"0")+IFERROR(V196/H196,"0")</f>
        <v>0</v>
      </c>
      <c r="W197" s="322">
        <f>IFERROR(W193/H193,"0")+IFERROR(W194/H194,"0")+IFERROR(W195/H195,"0")+IFERROR(W196/H196,"0")</f>
        <v>0</v>
      </c>
      <c r="X197" s="322">
        <f>IFERROR(IF(X193="",0,X193),"0")+IFERROR(IF(X194="",0,X194),"0")+IFERROR(IF(X195="",0,X195),"0")+IFERROR(IF(X196="",0,X196),"0")</f>
        <v>0</v>
      </c>
      <c r="Y197" s="323"/>
      <c r="Z197" s="323"/>
    </row>
    <row r="198" spans="1:53" x14ac:dyDescent="0.2">
      <c r="A198" s="333"/>
      <c r="B198" s="333"/>
      <c r="C198" s="333"/>
      <c r="D198" s="333"/>
      <c r="E198" s="333"/>
      <c r="F198" s="333"/>
      <c r="G198" s="333"/>
      <c r="H198" s="333"/>
      <c r="I198" s="333"/>
      <c r="J198" s="333"/>
      <c r="K198" s="333"/>
      <c r="L198" s="333"/>
      <c r="M198" s="335"/>
      <c r="N198" s="329" t="s">
        <v>66</v>
      </c>
      <c r="O198" s="330"/>
      <c r="P198" s="330"/>
      <c r="Q198" s="330"/>
      <c r="R198" s="330"/>
      <c r="S198" s="330"/>
      <c r="T198" s="331"/>
      <c r="U198" s="37" t="s">
        <v>65</v>
      </c>
      <c r="V198" s="322">
        <f>IFERROR(SUM(V193:V196),"0")</f>
        <v>0</v>
      </c>
      <c r="W198" s="322">
        <f>IFERROR(SUM(W193:W196),"0")</f>
        <v>0</v>
      </c>
      <c r="X198" s="37"/>
      <c r="Y198" s="323"/>
      <c r="Z198" s="323"/>
    </row>
    <row r="199" spans="1:53" ht="16.5" customHeight="1" x14ac:dyDescent="0.25">
      <c r="A199" s="332" t="s">
        <v>339</v>
      </c>
      <c r="B199" s="333"/>
      <c r="C199" s="333"/>
      <c r="D199" s="333"/>
      <c r="E199" s="333"/>
      <c r="F199" s="333"/>
      <c r="G199" s="333"/>
      <c r="H199" s="333"/>
      <c r="I199" s="333"/>
      <c r="J199" s="333"/>
      <c r="K199" s="333"/>
      <c r="L199" s="333"/>
      <c r="M199" s="333"/>
      <c r="N199" s="333"/>
      <c r="O199" s="333"/>
      <c r="P199" s="333"/>
      <c r="Q199" s="333"/>
      <c r="R199" s="333"/>
      <c r="S199" s="333"/>
      <c r="T199" s="333"/>
      <c r="U199" s="333"/>
      <c r="V199" s="333"/>
      <c r="W199" s="333"/>
      <c r="X199" s="333"/>
      <c r="Y199" s="315"/>
      <c r="Z199" s="315"/>
    </row>
    <row r="200" spans="1:53" ht="14.25" customHeight="1" x14ac:dyDescent="0.25">
      <c r="A200" s="341" t="s">
        <v>60</v>
      </c>
      <c r="B200" s="333"/>
      <c r="C200" s="333"/>
      <c r="D200" s="333"/>
      <c r="E200" s="333"/>
      <c r="F200" s="333"/>
      <c r="G200" s="333"/>
      <c r="H200" s="333"/>
      <c r="I200" s="333"/>
      <c r="J200" s="333"/>
      <c r="K200" s="333"/>
      <c r="L200" s="333"/>
      <c r="M200" s="333"/>
      <c r="N200" s="333"/>
      <c r="O200" s="333"/>
      <c r="P200" s="333"/>
      <c r="Q200" s="333"/>
      <c r="R200" s="333"/>
      <c r="S200" s="333"/>
      <c r="T200" s="333"/>
      <c r="U200" s="333"/>
      <c r="V200" s="333"/>
      <c r="W200" s="333"/>
      <c r="X200" s="333"/>
      <c r="Y200" s="316"/>
      <c r="Z200" s="316"/>
    </row>
    <row r="201" spans="1:53" ht="27" customHeight="1" x14ac:dyDescent="0.25">
      <c r="A201" s="54" t="s">
        <v>340</v>
      </c>
      <c r="B201" s="54" t="s">
        <v>341</v>
      </c>
      <c r="C201" s="31">
        <v>4301031151</v>
      </c>
      <c r="D201" s="324">
        <v>4607091389845</v>
      </c>
      <c r="E201" s="325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5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27"/>
      <c r="P201" s="327"/>
      <c r="Q201" s="327"/>
      <c r="R201" s="325"/>
      <c r="S201" s="34"/>
      <c r="T201" s="34"/>
      <c r="U201" s="35" t="s">
        <v>65</v>
      </c>
      <c r="V201" s="320">
        <v>0</v>
      </c>
      <c r="W201" s="321">
        <f>IFERROR(IF(V201="",0,CEILING((V201/$H201),1)*$H201),"")</f>
        <v>0</v>
      </c>
      <c r="X201" s="36" t="str">
        <f>IFERROR(IF(W201=0,"",ROUNDUP(W201/H201,0)*0.00502),"")</f>
        <v/>
      </c>
      <c r="Y201" s="56"/>
      <c r="Z201" s="57"/>
      <c r="AD201" s="58"/>
      <c r="BA201" s="168" t="s">
        <v>1</v>
      </c>
    </row>
    <row r="202" spans="1:53" x14ac:dyDescent="0.2">
      <c r="A202" s="334"/>
      <c r="B202" s="333"/>
      <c r="C202" s="333"/>
      <c r="D202" s="333"/>
      <c r="E202" s="333"/>
      <c r="F202" s="333"/>
      <c r="G202" s="333"/>
      <c r="H202" s="333"/>
      <c r="I202" s="333"/>
      <c r="J202" s="333"/>
      <c r="K202" s="333"/>
      <c r="L202" s="333"/>
      <c r="M202" s="335"/>
      <c r="N202" s="329" t="s">
        <v>66</v>
      </c>
      <c r="O202" s="330"/>
      <c r="P202" s="330"/>
      <c r="Q202" s="330"/>
      <c r="R202" s="330"/>
      <c r="S202" s="330"/>
      <c r="T202" s="331"/>
      <c r="U202" s="37" t="s">
        <v>67</v>
      </c>
      <c r="V202" s="322">
        <f>IFERROR(V201/H201,"0")</f>
        <v>0</v>
      </c>
      <c r="W202" s="322">
        <f>IFERROR(W201/H201,"0")</f>
        <v>0</v>
      </c>
      <c r="X202" s="322">
        <f>IFERROR(IF(X201="",0,X201),"0")</f>
        <v>0</v>
      </c>
      <c r="Y202" s="323"/>
      <c r="Z202" s="323"/>
    </row>
    <row r="203" spans="1:53" x14ac:dyDescent="0.2">
      <c r="A203" s="333"/>
      <c r="B203" s="333"/>
      <c r="C203" s="333"/>
      <c r="D203" s="333"/>
      <c r="E203" s="333"/>
      <c r="F203" s="333"/>
      <c r="G203" s="333"/>
      <c r="H203" s="333"/>
      <c r="I203" s="333"/>
      <c r="J203" s="333"/>
      <c r="K203" s="333"/>
      <c r="L203" s="333"/>
      <c r="M203" s="335"/>
      <c r="N203" s="329" t="s">
        <v>66</v>
      </c>
      <c r="O203" s="330"/>
      <c r="P203" s="330"/>
      <c r="Q203" s="330"/>
      <c r="R203" s="330"/>
      <c r="S203" s="330"/>
      <c r="T203" s="331"/>
      <c r="U203" s="37" t="s">
        <v>65</v>
      </c>
      <c r="V203" s="322">
        <f>IFERROR(SUM(V201:V201),"0")</f>
        <v>0</v>
      </c>
      <c r="W203" s="322">
        <f>IFERROR(SUM(W201:W201),"0")</f>
        <v>0</v>
      </c>
      <c r="X203" s="37"/>
      <c r="Y203" s="323"/>
      <c r="Z203" s="323"/>
    </row>
    <row r="204" spans="1:53" ht="16.5" customHeight="1" x14ac:dyDescent="0.25">
      <c r="A204" s="332" t="s">
        <v>342</v>
      </c>
      <c r="B204" s="333"/>
      <c r="C204" s="333"/>
      <c r="D204" s="333"/>
      <c r="E204" s="333"/>
      <c r="F204" s="333"/>
      <c r="G204" s="333"/>
      <c r="H204" s="333"/>
      <c r="I204" s="333"/>
      <c r="J204" s="333"/>
      <c r="K204" s="333"/>
      <c r="L204" s="333"/>
      <c r="M204" s="333"/>
      <c r="N204" s="333"/>
      <c r="O204" s="333"/>
      <c r="P204" s="333"/>
      <c r="Q204" s="333"/>
      <c r="R204" s="333"/>
      <c r="S204" s="333"/>
      <c r="T204" s="333"/>
      <c r="U204" s="333"/>
      <c r="V204" s="333"/>
      <c r="W204" s="333"/>
      <c r="X204" s="333"/>
      <c r="Y204" s="315"/>
      <c r="Z204" s="315"/>
    </row>
    <row r="205" spans="1:53" ht="14.25" customHeight="1" x14ac:dyDescent="0.25">
      <c r="A205" s="341" t="s">
        <v>103</v>
      </c>
      <c r="B205" s="333"/>
      <c r="C205" s="333"/>
      <c r="D205" s="333"/>
      <c r="E205" s="333"/>
      <c r="F205" s="333"/>
      <c r="G205" s="333"/>
      <c r="H205" s="333"/>
      <c r="I205" s="333"/>
      <c r="J205" s="333"/>
      <c r="K205" s="333"/>
      <c r="L205" s="333"/>
      <c r="M205" s="333"/>
      <c r="N205" s="333"/>
      <c r="O205" s="333"/>
      <c r="P205" s="333"/>
      <c r="Q205" s="333"/>
      <c r="R205" s="333"/>
      <c r="S205" s="333"/>
      <c r="T205" s="333"/>
      <c r="U205" s="333"/>
      <c r="V205" s="333"/>
      <c r="W205" s="333"/>
      <c r="X205" s="333"/>
      <c r="Y205" s="316"/>
      <c r="Z205" s="316"/>
    </row>
    <row r="206" spans="1:53" ht="27" customHeight="1" x14ac:dyDescent="0.25">
      <c r="A206" s="54" t="s">
        <v>343</v>
      </c>
      <c r="B206" s="54" t="s">
        <v>344</v>
      </c>
      <c r="C206" s="31">
        <v>4301011346</v>
      </c>
      <c r="D206" s="324">
        <v>4607091387445</v>
      </c>
      <c r="E206" s="325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5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27"/>
      <c r="P206" s="327"/>
      <c r="Q206" s="327"/>
      <c r="R206" s="325"/>
      <c r="S206" s="34"/>
      <c r="T206" s="34"/>
      <c r="U206" s="35" t="s">
        <v>65</v>
      </c>
      <c r="V206" s="320">
        <v>600</v>
      </c>
      <c r="W206" s="321">
        <f t="shared" ref="W206:W220" si="9">IFERROR(IF(V206="",0,CEILING((V206/$H206),1)*$H206),"")</f>
        <v>603</v>
      </c>
      <c r="X206" s="36">
        <f>IFERROR(IF(W206=0,"",ROUNDUP(W206/H206,0)*0.02175),"")</f>
        <v>1.4572499999999999</v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345</v>
      </c>
      <c r="B207" s="54" t="s">
        <v>346</v>
      </c>
      <c r="C207" s="31">
        <v>4301011362</v>
      </c>
      <c r="D207" s="324">
        <v>4607091386004</v>
      </c>
      <c r="E207" s="325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3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27"/>
      <c r="P207" s="327"/>
      <c r="Q207" s="327"/>
      <c r="R207" s="325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345</v>
      </c>
      <c r="B208" s="54" t="s">
        <v>347</v>
      </c>
      <c r="C208" s="31">
        <v>4301011308</v>
      </c>
      <c r="D208" s="324">
        <v>4607091386004</v>
      </c>
      <c r="E208" s="325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27"/>
      <c r="P208" s="327"/>
      <c r="Q208" s="327"/>
      <c r="R208" s="325"/>
      <c r="S208" s="34"/>
      <c r="T208" s="34"/>
      <c r="U208" s="35" t="s">
        <v>65</v>
      </c>
      <c r="V208" s="320">
        <v>3800</v>
      </c>
      <c r="W208" s="321">
        <f t="shared" si="9"/>
        <v>3801.6000000000004</v>
      </c>
      <c r="X208" s="36">
        <f>IFERROR(IF(W208=0,"",ROUNDUP(W208/H208,0)*0.02175),"")</f>
        <v>7.6559999999999997</v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4301011347</v>
      </c>
      <c r="D209" s="324">
        <v>4607091386073</v>
      </c>
      <c r="E209" s="325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62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27"/>
      <c r="P209" s="327"/>
      <c r="Q209" s="327"/>
      <c r="R209" s="325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4301011395</v>
      </c>
      <c r="D210" s="324">
        <v>4607091387322</v>
      </c>
      <c r="E210" s="325"/>
      <c r="F210" s="319">
        <v>1.35</v>
      </c>
      <c r="G210" s="32">
        <v>8</v>
      </c>
      <c r="H210" s="319">
        <v>10.8</v>
      </c>
      <c r="I210" s="319">
        <v>11.28</v>
      </c>
      <c r="J210" s="32">
        <v>48</v>
      </c>
      <c r="K210" s="32" t="s">
        <v>98</v>
      </c>
      <c r="L210" s="33" t="s">
        <v>107</v>
      </c>
      <c r="M210" s="32">
        <v>55</v>
      </c>
      <c r="N210" s="42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27"/>
      <c r="P210" s="327"/>
      <c r="Q210" s="327"/>
      <c r="R210" s="325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350</v>
      </c>
      <c r="B211" s="54" t="s">
        <v>352</v>
      </c>
      <c r="C211" s="31">
        <v>4301010928</v>
      </c>
      <c r="D211" s="324">
        <v>4607091387322</v>
      </c>
      <c r="E211" s="325"/>
      <c r="F211" s="319">
        <v>1.35</v>
      </c>
      <c r="G211" s="32">
        <v>8</v>
      </c>
      <c r="H211" s="319">
        <v>10.8</v>
      </c>
      <c r="I211" s="319">
        <v>11.28</v>
      </c>
      <c r="J211" s="32">
        <v>56</v>
      </c>
      <c r="K211" s="32" t="s">
        <v>98</v>
      </c>
      <c r="L211" s="33" t="s">
        <v>99</v>
      </c>
      <c r="M211" s="32">
        <v>55</v>
      </c>
      <c r="N211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27"/>
      <c r="P211" s="327"/>
      <c r="Q211" s="327"/>
      <c r="R211" s="325"/>
      <c r="S211" s="34"/>
      <c r="T211" s="34"/>
      <c r="U211" s="35" t="s">
        <v>65</v>
      </c>
      <c r="V211" s="320">
        <v>50</v>
      </c>
      <c r="W211" s="321">
        <f t="shared" si="9"/>
        <v>54</v>
      </c>
      <c r="X211" s="36">
        <f>IFERROR(IF(W211=0,"",ROUNDUP(W211/H211,0)*0.02175),"")</f>
        <v>0.10874999999999999</v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353</v>
      </c>
      <c r="B212" s="54" t="s">
        <v>354</v>
      </c>
      <c r="C212" s="31">
        <v>4301011311</v>
      </c>
      <c r="D212" s="324">
        <v>4607091387377</v>
      </c>
      <c r="E212" s="325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6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27"/>
      <c r="P212" s="327"/>
      <c r="Q212" s="327"/>
      <c r="R212" s="325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355</v>
      </c>
      <c r="B213" s="54" t="s">
        <v>356</v>
      </c>
      <c r="C213" s="31">
        <v>4301010945</v>
      </c>
      <c r="D213" s="324">
        <v>4607091387353</v>
      </c>
      <c r="E213" s="325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48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27"/>
      <c r="P213" s="327"/>
      <c r="Q213" s="327"/>
      <c r="R213" s="325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357</v>
      </c>
      <c r="B214" s="54" t="s">
        <v>358</v>
      </c>
      <c r="C214" s="31">
        <v>4301011328</v>
      </c>
      <c r="D214" s="324">
        <v>4607091386011</v>
      </c>
      <c r="E214" s="325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27"/>
      <c r="P214" s="327"/>
      <c r="Q214" s="327"/>
      <c r="R214" s="325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359</v>
      </c>
      <c r="B215" s="54" t="s">
        <v>360</v>
      </c>
      <c r="C215" s="31">
        <v>4301011329</v>
      </c>
      <c r="D215" s="324">
        <v>4607091387308</v>
      </c>
      <c r="E215" s="325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54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27"/>
      <c r="P215" s="327"/>
      <c r="Q215" s="327"/>
      <c r="R215" s="325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361</v>
      </c>
      <c r="B216" s="54" t="s">
        <v>362</v>
      </c>
      <c r="C216" s="31">
        <v>4301011049</v>
      </c>
      <c r="D216" s="324">
        <v>4607091387339</v>
      </c>
      <c r="E216" s="325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5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27"/>
      <c r="P216" s="327"/>
      <c r="Q216" s="327"/>
      <c r="R216" s="325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363</v>
      </c>
      <c r="B217" s="54" t="s">
        <v>364</v>
      </c>
      <c r="C217" s="31">
        <v>4301011433</v>
      </c>
      <c r="D217" s="324">
        <v>4680115882638</v>
      </c>
      <c r="E217" s="325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6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27"/>
      <c r="P217" s="327"/>
      <c r="Q217" s="327"/>
      <c r="R217" s="325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365</v>
      </c>
      <c r="B218" s="54" t="s">
        <v>366</v>
      </c>
      <c r="C218" s="31">
        <v>4301011573</v>
      </c>
      <c r="D218" s="324">
        <v>4680115881938</v>
      </c>
      <c r="E218" s="325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4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27"/>
      <c r="P218" s="327"/>
      <c r="Q218" s="327"/>
      <c r="R218" s="325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367</v>
      </c>
      <c r="B219" s="54" t="s">
        <v>368</v>
      </c>
      <c r="C219" s="31">
        <v>4301010944</v>
      </c>
      <c r="D219" s="324">
        <v>4607091387346</v>
      </c>
      <c r="E219" s="325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4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27"/>
      <c r="P219" s="327"/>
      <c r="Q219" s="327"/>
      <c r="R219" s="325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369</v>
      </c>
      <c r="B220" s="54" t="s">
        <v>370</v>
      </c>
      <c r="C220" s="31">
        <v>4301011353</v>
      </c>
      <c r="D220" s="324">
        <v>4607091389807</v>
      </c>
      <c r="E220" s="325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4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27"/>
      <c r="P220" s="327"/>
      <c r="Q220" s="327"/>
      <c r="R220" s="325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x14ac:dyDescent="0.2">
      <c r="A221" s="334"/>
      <c r="B221" s="333"/>
      <c r="C221" s="333"/>
      <c r="D221" s="333"/>
      <c r="E221" s="333"/>
      <c r="F221" s="333"/>
      <c r="G221" s="333"/>
      <c r="H221" s="333"/>
      <c r="I221" s="333"/>
      <c r="J221" s="333"/>
      <c r="K221" s="333"/>
      <c r="L221" s="333"/>
      <c r="M221" s="335"/>
      <c r="N221" s="329" t="s">
        <v>66</v>
      </c>
      <c r="O221" s="330"/>
      <c r="P221" s="330"/>
      <c r="Q221" s="330"/>
      <c r="R221" s="330"/>
      <c r="S221" s="330"/>
      <c r="T221" s="331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423.14814814814815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424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9.2219999999999995</v>
      </c>
      <c r="Y221" s="323"/>
      <c r="Z221" s="323"/>
    </row>
    <row r="222" spans="1:53" x14ac:dyDescent="0.2">
      <c r="A222" s="333"/>
      <c r="B222" s="333"/>
      <c r="C222" s="333"/>
      <c r="D222" s="333"/>
      <c r="E222" s="333"/>
      <c r="F222" s="333"/>
      <c r="G222" s="333"/>
      <c r="H222" s="333"/>
      <c r="I222" s="333"/>
      <c r="J222" s="333"/>
      <c r="K222" s="333"/>
      <c r="L222" s="333"/>
      <c r="M222" s="335"/>
      <c r="N222" s="329" t="s">
        <v>66</v>
      </c>
      <c r="O222" s="330"/>
      <c r="P222" s="330"/>
      <c r="Q222" s="330"/>
      <c r="R222" s="330"/>
      <c r="S222" s="330"/>
      <c r="T222" s="331"/>
      <c r="U222" s="37" t="s">
        <v>65</v>
      </c>
      <c r="V222" s="322">
        <f>IFERROR(SUM(V206:V220),"0")</f>
        <v>4450</v>
      </c>
      <c r="W222" s="322">
        <f>IFERROR(SUM(W206:W220),"0")</f>
        <v>4458.6000000000004</v>
      </c>
      <c r="X222" s="37"/>
      <c r="Y222" s="323"/>
      <c r="Z222" s="323"/>
    </row>
    <row r="223" spans="1:53" ht="14.25" customHeight="1" x14ac:dyDescent="0.25">
      <c r="A223" s="341" t="s">
        <v>95</v>
      </c>
      <c r="B223" s="333"/>
      <c r="C223" s="333"/>
      <c r="D223" s="333"/>
      <c r="E223" s="333"/>
      <c r="F223" s="333"/>
      <c r="G223" s="333"/>
      <c r="H223" s="333"/>
      <c r="I223" s="333"/>
      <c r="J223" s="333"/>
      <c r="K223" s="333"/>
      <c r="L223" s="333"/>
      <c r="M223" s="333"/>
      <c r="N223" s="333"/>
      <c r="O223" s="333"/>
      <c r="P223" s="333"/>
      <c r="Q223" s="333"/>
      <c r="R223" s="333"/>
      <c r="S223" s="333"/>
      <c r="T223" s="333"/>
      <c r="U223" s="333"/>
      <c r="V223" s="333"/>
      <c r="W223" s="333"/>
      <c r="X223" s="333"/>
      <c r="Y223" s="316"/>
      <c r="Z223" s="316"/>
    </row>
    <row r="224" spans="1:53" ht="27" customHeight="1" x14ac:dyDescent="0.25">
      <c r="A224" s="54" t="s">
        <v>371</v>
      </c>
      <c r="B224" s="54" t="s">
        <v>372</v>
      </c>
      <c r="C224" s="31">
        <v>4301020254</v>
      </c>
      <c r="D224" s="324">
        <v>4680115881914</v>
      </c>
      <c r="E224" s="325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62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27"/>
      <c r="P224" s="327"/>
      <c r="Q224" s="327"/>
      <c r="R224" s="325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x14ac:dyDescent="0.2">
      <c r="A225" s="334"/>
      <c r="B225" s="333"/>
      <c r="C225" s="333"/>
      <c r="D225" s="333"/>
      <c r="E225" s="333"/>
      <c r="F225" s="333"/>
      <c r="G225" s="333"/>
      <c r="H225" s="333"/>
      <c r="I225" s="333"/>
      <c r="J225" s="333"/>
      <c r="K225" s="333"/>
      <c r="L225" s="333"/>
      <c r="M225" s="335"/>
      <c r="N225" s="329" t="s">
        <v>66</v>
      </c>
      <c r="O225" s="330"/>
      <c r="P225" s="330"/>
      <c r="Q225" s="330"/>
      <c r="R225" s="330"/>
      <c r="S225" s="330"/>
      <c r="T225" s="331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x14ac:dyDescent="0.2">
      <c r="A226" s="333"/>
      <c r="B226" s="333"/>
      <c r="C226" s="333"/>
      <c r="D226" s="333"/>
      <c r="E226" s="333"/>
      <c r="F226" s="333"/>
      <c r="G226" s="333"/>
      <c r="H226" s="333"/>
      <c r="I226" s="333"/>
      <c r="J226" s="333"/>
      <c r="K226" s="333"/>
      <c r="L226" s="333"/>
      <c r="M226" s="335"/>
      <c r="N226" s="329" t="s">
        <v>66</v>
      </c>
      <c r="O226" s="330"/>
      <c r="P226" s="330"/>
      <c r="Q226" s="330"/>
      <c r="R226" s="330"/>
      <c r="S226" s="330"/>
      <c r="T226" s="331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customHeight="1" x14ac:dyDescent="0.25">
      <c r="A227" s="341" t="s">
        <v>60</v>
      </c>
      <c r="B227" s="333"/>
      <c r="C227" s="333"/>
      <c r="D227" s="333"/>
      <c r="E227" s="333"/>
      <c r="F227" s="333"/>
      <c r="G227" s="333"/>
      <c r="H227" s="333"/>
      <c r="I227" s="333"/>
      <c r="J227" s="333"/>
      <c r="K227" s="333"/>
      <c r="L227" s="333"/>
      <c r="M227" s="333"/>
      <c r="N227" s="333"/>
      <c r="O227" s="333"/>
      <c r="P227" s="333"/>
      <c r="Q227" s="333"/>
      <c r="R227" s="333"/>
      <c r="S227" s="333"/>
      <c r="T227" s="333"/>
      <c r="U227" s="333"/>
      <c r="V227" s="333"/>
      <c r="W227" s="333"/>
      <c r="X227" s="333"/>
      <c r="Y227" s="316"/>
      <c r="Z227" s="316"/>
    </row>
    <row r="228" spans="1:53" ht="27" customHeight="1" x14ac:dyDescent="0.25">
      <c r="A228" s="54" t="s">
        <v>373</v>
      </c>
      <c r="B228" s="54" t="s">
        <v>374</v>
      </c>
      <c r="C228" s="31">
        <v>4301030878</v>
      </c>
      <c r="D228" s="324">
        <v>4607091387193</v>
      </c>
      <c r="E228" s="325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4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27"/>
      <c r="P228" s="327"/>
      <c r="Q228" s="327"/>
      <c r="R228" s="325"/>
      <c r="S228" s="34"/>
      <c r="T228" s="34"/>
      <c r="U228" s="35" t="s">
        <v>65</v>
      </c>
      <c r="V228" s="320">
        <v>0</v>
      </c>
      <c r="W228" s="321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customHeight="1" x14ac:dyDescent="0.25">
      <c r="A229" s="54" t="s">
        <v>375</v>
      </c>
      <c r="B229" s="54" t="s">
        <v>376</v>
      </c>
      <c r="C229" s="31">
        <v>4301031153</v>
      </c>
      <c r="D229" s="324">
        <v>4607091387230</v>
      </c>
      <c r="E229" s="325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5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27"/>
      <c r="P229" s="327"/>
      <c r="Q229" s="327"/>
      <c r="R229" s="325"/>
      <c r="S229" s="34"/>
      <c r="T229" s="34"/>
      <c r="U229" s="35" t="s">
        <v>65</v>
      </c>
      <c r="V229" s="320">
        <v>750</v>
      </c>
      <c r="W229" s="321">
        <f>IFERROR(IF(V229="",0,CEILING((V229/$H229),1)*$H229),"")</f>
        <v>751.80000000000007</v>
      </c>
      <c r="X229" s="36">
        <f>IFERROR(IF(W229=0,"",ROUNDUP(W229/H229,0)*0.00753),"")</f>
        <v>1.3478700000000001</v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377</v>
      </c>
      <c r="B230" s="54" t="s">
        <v>378</v>
      </c>
      <c r="C230" s="31">
        <v>4301031152</v>
      </c>
      <c r="D230" s="324">
        <v>4607091387285</v>
      </c>
      <c r="E230" s="325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27"/>
      <c r="P230" s="327"/>
      <c r="Q230" s="327"/>
      <c r="R230" s="325"/>
      <c r="S230" s="34"/>
      <c r="T230" s="34"/>
      <c r="U230" s="35" t="s">
        <v>65</v>
      </c>
      <c r="V230" s="320">
        <v>42</v>
      </c>
      <c r="W230" s="321">
        <f>IFERROR(IF(V230="",0,CEILING((V230/$H230),1)*$H230),"")</f>
        <v>42</v>
      </c>
      <c r="X230" s="36">
        <f>IFERROR(IF(W230=0,"",ROUNDUP(W230/H230,0)*0.00502),"")</f>
        <v>0.1004</v>
      </c>
      <c r="Y230" s="56"/>
      <c r="Z230" s="57"/>
      <c r="AD230" s="58"/>
      <c r="BA230" s="187" t="s">
        <v>1</v>
      </c>
    </row>
    <row r="231" spans="1:53" x14ac:dyDescent="0.2">
      <c r="A231" s="334"/>
      <c r="B231" s="333"/>
      <c r="C231" s="333"/>
      <c r="D231" s="333"/>
      <c r="E231" s="333"/>
      <c r="F231" s="333"/>
      <c r="G231" s="333"/>
      <c r="H231" s="333"/>
      <c r="I231" s="333"/>
      <c r="J231" s="333"/>
      <c r="K231" s="333"/>
      <c r="L231" s="333"/>
      <c r="M231" s="335"/>
      <c r="N231" s="329" t="s">
        <v>66</v>
      </c>
      <c r="O231" s="330"/>
      <c r="P231" s="330"/>
      <c r="Q231" s="330"/>
      <c r="R231" s="330"/>
      <c r="S231" s="330"/>
      <c r="T231" s="331"/>
      <c r="U231" s="37" t="s">
        <v>67</v>
      </c>
      <c r="V231" s="322">
        <f>IFERROR(V228/H228,"0")+IFERROR(V229/H229,"0")+IFERROR(V230/H230,"0")</f>
        <v>198.57142857142856</v>
      </c>
      <c r="W231" s="322">
        <f>IFERROR(W228/H228,"0")+IFERROR(W229/H229,"0")+IFERROR(W230/H230,"0")</f>
        <v>199</v>
      </c>
      <c r="X231" s="322">
        <f>IFERROR(IF(X228="",0,X228),"0")+IFERROR(IF(X229="",0,X229),"0")+IFERROR(IF(X230="",0,X230),"0")</f>
        <v>1.4482700000000002</v>
      </c>
      <c r="Y231" s="323"/>
      <c r="Z231" s="323"/>
    </row>
    <row r="232" spans="1:53" x14ac:dyDescent="0.2">
      <c r="A232" s="333"/>
      <c r="B232" s="333"/>
      <c r="C232" s="333"/>
      <c r="D232" s="333"/>
      <c r="E232" s="333"/>
      <c r="F232" s="333"/>
      <c r="G232" s="333"/>
      <c r="H232" s="333"/>
      <c r="I232" s="333"/>
      <c r="J232" s="333"/>
      <c r="K232" s="333"/>
      <c r="L232" s="333"/>
      <c r="M232" s="335"/>
      <c r="N232" s="329" t="s">
        <v>66</v>
      </c>
      <c r="O232" s="330"/>
      <c r="P232" s="330"/>
      <c r="Q232" s="330"/>
      <c r="R232" s="330"/>
      <c r="S232" s="330"/>
      <c r="T232" s="331"/>
      <c r="U232" s="37" t="s">
        <v>65</v>
      </c>
      <c r="V232" s="322">
        <f>IFERROR(SUM(V228:V230),"0")</f>
        <v>792</v>
      </c>
      <c r="W232" s="322">
        <f>IFERROR(SUM(W228:W230),"0")</f>
        <v>793.80000000000007</v>
      </c>
      <c r="X232" s="37"/>
      <c r="Y232" s="323"/>
      <c r="Z232" s="323"/>
    </row>
    <row r="233" spans="1:53" ht="14.25" customHeight="1" x14ac:dyDescent="0.25">
      <c r="A233" s="341" t="s">
        <v>68</v>
      </c>
      <c r="B233" s="333"/>
      <c r="C233" s="333"/>
      <c r="D233" s="333"/>
      <c r="E233" s="333"/>
      <c r="F233" s="333"/>
      <c r="G233" s="333"/>
      <c r="H233" s="333"/>
      <c r="I233" s="333"/>
      <c r="J233" s="333"/>
      <c r="K233" s="333"/>
      <c r="L233" s="333"/>
      <c r="M233" s="333"/>
      <c r="N233" s="333"/>
      <c r="O233" s="333"/>
      <c r="P233" s="333"/>
      <c r="Q233" s="333"/>
      <c r="R233" s="333"/>
      <c r="S233" s="333"/>
      <c r="T233" s="333"/>
      <c r="U233" s="333"/>
      <c r="V233" s="333"/>
      <c r="W233" s="333"/>
      <c r="X233" s="333"/>
      <c r="Y233" s="316"/>
      <c r="Z233" s="316"/>
    </row>
    <row r="234" spans="1:53" ht="16.5" customHeight="1" x14ac:dyDescent="0.25">
      <c r="A234" s="54" t="s">
        <v>379</v>
      </c>
      <c r="B234" s="54" t="s">
        <v>380</v>
      </c>
      <c r="C234" s="31">
        <v>4301051100</v>
      </c>
      <c r="D234" s="324">
        <v>4607091387766</v>
      </c>
      <c r="E234" s="325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5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27"/>
      <c r="P234" s="327"/>
      <c r="Q234" s="327"/>
      <c r="R234" s="325"/>
      <c r="S234" s="34"/>
      <c r="T234" s="34"/>
      <c r="U234" s="35" t="s">
        <v>65</v>
      </c>
      <c r="V234" s="320">
        <v>0</v>
      </c>
      <c r="W234" s="321">
        <f t="shared" ref="W234:W242" si="11"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381</v>
      </c>
      <c r="B235" s="54" t="s">
        <v>382</v>
      </c>
      <c r="C235" s="31">
        <v>4301051116</v>
      </c>
      <c r="D235" s="324">
        <v>4607091387957</v>
      </c>
      <c r="E235" s="325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6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27"/>
      <c r="P235" s="327"/>
      <c r="Q235" s="327"/>
      <c r="R235" s="325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4301051115</v>
      </c>
      <c r="D236" s="324">
        <v>4607091387964</v>
      </c>
      <c r="E236" s="325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27"/>
      <c r="P236" s="327"/>
      <c r="Q236" s="327"/>
      <c r="R236" s="325"/>
      <c r="S236" s="34"/>
      <c r="T236" s="34"/>
      <c r="U236" s="35" t="s">
        <v>65</v>
      </c>
      <c r="V236" s="320">
        <v>300</v>
      </c>
      <c r="W236" s="321">
        <f t="shared" si="11"/>
        <v>307.8</v>
      </c>
      <c r="X236" s="36">
        <f>IFERROR(IF(W236=0,"",ROUNDUP(W236/H236,0)*0.02175),"")</f>
        <v>0.8264999999999999</v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385</v>
      </c>
      <c r="B237" s="54" t="s">
        <v>386</v>
      </c>
      <c r="C237" s="31">
        <v>4301051461</v>
      </c>
      <c r="D237" s="324">
        <v>4680115883604</v>
      </c>
      <c r="E237" s="325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600" t="s">
        <v>387</v>
      </c>
      <c r="O237" s="327"/>
      <c r="P237" s="327"/>
      <c r="Q237" s="327"/>
      <c r="R237" s="325"/>
      <c r="S237" s="34"/>
      <c r="T237" s="34"/>
      <c r="U237" s="35" t="s">
        <v>65</v>
      </c>
      <c r="V237" s="320">
        <v>0</v>
      </c>
      <c r="W237" s="321">
        <f t="shared" si="11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388</v>
      </c>
      <c r="B238" s="54" t="s">
        <v>389</v>
      </c>
      <c r="C238" s="31">
        <v>4301051485</v>
      </c>
      <c r="D238" s="324">
        <v>4680115883567</v>
      </c>
      <c r="E238" s="325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536" t="s">
        <v>390</v>
      </c>
      <c r="O238" s="327"/>
      <c r="P238" s="327"/>
      <c r="Q238" s="327"/>
      <c r="R238" s="325"/>
      <c r="S238" s="34"/>
      <c r="T238" s="34"/>
      <c r="U238" s="35" t="s">
        <v>65</v>
      </c>
      <c r="V238" s="320">
        <v>0</v>
      </c>
      <c r="W238" s="321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391</v>
      </c>
      <c r="B239" s="54" t="s">
        <v>392</v>
      </c>
      <c r="C239" s="31">
        <v>4301051134</v>
      </c>
      <c r="D239" s="324">
        <v>4607091381672</v>
      </c>
      <c r="E239" s="325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6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27"/>
      <c r="P239" s="327"/>
      <c r="Q239" s="327"/>
      <c r="R239" s="325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393</v>
      </c>
      <c r="B240" s="54" t="s">
        <v>394</v>
      </c>
      <c r="C240" s="31">
        <v>4301051130</v>
      </c>
      <c r="D240" s="324">
        <v>4607091387537</v>
      </c>
      <c r="E240" s="325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5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27"/>
      <c r="P240" s="327"/>
      <c r="Q240" s="327"/>
      <c r="R240" s="325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395</v>
      </c>
      <c r="B241" s="54" t="s">
        <v>396</v>
      </c>
      <c r="C241" s="31">
        <v>4301051132</v>
      </c>
      <c r="D241" s="324">
        <v>4607091387513</v>
      </c>
      <c r="E241" s="325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27"/>
      <c r="P241" s="327"/>
      <c r="Q241" s="327"/>
      <c r="R241" s="325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397</v>
      </c>
      <c r="B242" s="54" t="s">
        <v>398</v>
      </c>
      <c r="C242" s="31">
        <v>4301051277</v>
      </c>
      <c r="D242" s="324">
        <v>4680115880511</v>
      </c>
      <c r="E242" s="325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48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27"/>
      <c r="P242" s="327"/>
      <c r="Q242" s="327"/>
      <c r="R242" s="325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x14ac:dyDescent="0.2">
      <c r="A243" s="334"/>
      <c r="B243" s="333"/>
      <c r="C243" s="333"/>
      <c r="D243" s="333"/>
      <c r="E243" s="333"/>
      <c r="F243" s="333"/>
      <c r="G243" s="333"/>
      <c r="H243" s="333"/>
      <c r="I243" s="333"/>
      <c r="J243" s="333"/>
      <c r="K243" s="333"/>
      <c r="L243" s="333"/>
      <c r="M243" s="335"/>
      <c r="N243" s="329" t="s">
        <v>66</v>
      </c>
      <c r="O243" s="330"/>
      <c r="P243" s="330"/>
      <c r="Q243" s="330"/>
      <c r="R243" s="330"/>
      <c r="S243" s="330"/>
      <c r="T243" s="331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37.037037037037038</v>
      </c>
      <c r="W243" s="322">
        <f>IFERROR(W234/H234,"0")+IFERROR(W235/H235,"0")+IFERROR(W236/H236,"0")+IFERROR(W237/H237,"0")+IFERROR(W238/H238,"0")+IFERROR(W239/H239,"0")+IFERROR(W240/H240,"0")+IFERROR(W241/H241,"0")+IFERROR(W242/H242,"0")</f>
        <v>38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0.8264999999999999</v>
      </c>
      <c r="Y243" s="323"/>
      <c r="Z243" s="323"/>
    </row>
    <row r="244" spans="1:53" x14ac:dyDescent="0.2">
      <c r="A244" s="333"/>
      <c r="B244" s="333"/>
      <c r="C244" s="333"/>
      <c r="D244" s="333"/>
      <c r="E244" s="333"/>
      <c r="F244" s="333"/>
      <c r="G244" s="333"/>
      <c r="H244" s="333"/>
      <c r="I244" s="333"/>
      <c r="J244" s="333"/>
      <c r="K244" s="333"/>
      <c r="L244" s="333"/>
      <c r="M244" s="335"/>
      <c r="N244" s="329" t="s">
        <v>66</v>
      </c>
      <c r="O244" s="330"/>
      <c r="P244" s="330"/>
      <c r="Q244" s="330"/>
      <c r="R244" s="330"/>
      <c r="S244" s="330"/>
      <c r="T244" s="331"/>
      <c r="U244" s="37" t="s">
        <v>65</v>
      </c>
      <c r="V244" s="322">
        <f>IFERROR(SUM(V234:V242),"0")</f>
        <v>300</v>
      </c>
      <c r="W244" s="322">
        <f>IFERROR(SUM(W234:W242),"0")</f>
        <v>307.8</v>
      </c>
      <c r="X244" s="37"/>
      <c r="Y244" s="323"/>
      <c r="Z244" s="323"/>
    </row>
    <row r="245" spans="1:53" ht="14.25" customHeight="1" x14ac:dyDescent="0.25">
      <c r="A245" s="341" t="s">
        <v>225</v>
      </c>
      <c r="B245" s="333"/>
      <c r="C245" s="333"/>
      <c r="D245" s="333"/>
      <c r="E245" s="333"/>
      <c r="F245" s="333"/>
      <c r="G245" s="333"/>
      <c r="H245" s="333"/>
      <c r="I245" s="333"/>
      <c r="J245" s="333"/>
      <c r="K245" s="333"/>
      <c r="L245" s="333"/>
      <c r="M245" s="333"/>
      <c r="N245" s="333"/>
      <c r="O245" s="333"/>
      <c r="P245" s="333"/>
      <c r="Q245" s="333"/>
      <c r="R245" s="333"/>
      <c r="S245" s="333"/>
      <c r="T245" s="333"/>
      <c r="U245" s="333"/>
      <c r="V245" s="333"/>
      <c r="W245" s="333"/>
      <c r="X245" s="333"/>
      <c r="Y245" s="316"/>
      <c r="Z245" s="316"/>
    </row>
    <row r="246" spans="1:53" ht="16.5" customHeight="1" x14ac:dyDescent="0.25">
      <c r="A246" s="54" t="s">
        <v>399</v>
      </c>
      <c r="B246" s="54" t="s">
        <v>400</v>
      </c>
      <c r="C246" s="31">
        <v>4301060326</v>
      </c>
      <c r="D246" s="324">
        <v>4607091380880</v>
      </c>
      <c r="E246" s="325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6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27"/>
      <c r="P246" s="327"/>
      <c r="Q246" s="327"/>
      <c r="R246" s="325"/>
      <c r="S246" s="34"/>
      <c r="T246" s="34"/>
      <c r="U246" s="35" t="s">
        <v>65</v>
      </c>
      <c r="V246" s="320">
        <v>0</v>
      </c>
      <c r="W246" s="321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27" customHeight="1" x14ac:dyDescent="0.25">
      <c r="A247" s="54" t="s">
        <v>401</v>
      </c>
      <c r="B247" s="54" t="s">
        <v>402</v>
      </c>
      <c r="C247" s="31">
        <v>4301060308</v>
      </c>
      <c r="D247" s="324">
        <v>4607091384482</v>
      </c>
      <c r="E247" s="325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27"/>
      <c r="P247" s="327"/>
      <c r="Q247" s="327"/>
      <c r="R247" s="325"/>
      <c r="S247" s="34"/>
      <c r="T247" s="34"/>
      <c r="U247" s="35" t="s">
        <v>65</v>
      </c>
      <c r="V247" s="320">
        <v>0</v>
      </c>
      <c r="W247" s="321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16.5" customHeight="1" x14ac:dyDescent="0.25">
      <c r="A248" s="54" t="s">
        <v>403</v>
      </c>
      <c r="B248" s="54" t="s">
        <v>404</v>
      </c>
      <c r="C248" s="31">
        <v>4301060325</v>
      </c>
      <c r="D248" s="324">
        <v>4607091380897</v>
      </c>
      <c r="E248" s="325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6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27"/>
      <c r="P248" s="327"/>
      <c r="Q248" s="327"/>
      <c r="R248" s="325"/>
      <c r="S248" s="34"/>
      <c r="T248" s="34"/>
      <c r="U248" s="35" t="s">
        <v>65</v>
      </c>
      <c r="V248" s="320">
        <v>0</v>
      </c>
      <c r="W248" s="321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x14ac:dyDescent="0.2">
      <c r="A249" s="334"/>
      <c r="B249" s="333"/>
      <c r="C249" s="333"/>
      <c r="D249" s="333"/>
      <c r="E249" s="333"/>
      <c r="F249" s="333"/>
      <c r="G249" s="333"/>
      <c r="H249" s="333"/>
      <c r="I249" s="333"/>
      <c r="J249" s="333"/>
      <c r="K249" s="333"/>
      <c r="L249" s="333"/>
      <c r="M249" s="335"/>
      <c r="N249" s="329" t="s">
        <v>66</v>
      </c>
      <c r="O249" s="330"/>
      <c r="P249" s="330"/>
      <c r="Q249" s="330"/>
      <c r="R249" s="330"/>
      <c r="S249" s="330"/>
      <c r="T249" s="331"/>
      <c r="U249" s="37" t="s">
        <v>67</v>
      </c>
      <c r="V249" s="322">
        <f>IFERROR(V246/H246,"0")+IFERROR(V247/H247,"0")+IFERROR(V248/H248,"0")</f>
        <v>0</v>
      </c>
      <c r="W249" s="322">
        <f>IFERROR(W246/H246,"0")+IFERROR(W247/H247,"0")+IFERROR(W248/H248,"0")</f>
        <v>0</v>
      </c>
      <c r="X249" s="322">
        <f>IFERROR(IF(X246="",0,X246),"0")+IFERROR(IF(X247="",0,X247),"0")+IFERROR(IF(X248="",0,X248),"0")</f>
        <v>0</v>
      </c>
      <c r="Y249" s="323"/>
      <c r="Z249" s="323"/>
    </row>
    <row r="250" spans="1:53" x14ac:dyDescent="0.2">
      <c r="A250" s="333"/>
      <c r="B250" s="333"/>
      <c r="C250" s="333"/>
      <c r="D250" s="333"/>
      <c r="E250" s="333"/>
      <c r="F250" s="333"/>
      <c r="G250" s="333"/>
      <c r="H250" s="333"/>
      <c r="I250" s="333"/>
      <c r="J250" s="333"/>
      <c r="K250" s="333"/>
      <c r="L250" s="333"/>
      <c r="M250" s="335"/>
      <c r="N250" s="329" t="s">
        <v>66</v>
      </c>
      <c r="O250" s="330"/>
      <c r="P250" s="330"/>
      <c r="Q250" s="330"/>
      <c r="R250" s="330"/>
      <c r="S250" s="330"/>
      <c r="T250" s="331"/>
      <c r="U250" s="37" t="s">
        <v>65</v>
      </c>
      <c r="V250" s="322">
        <f>IFERROR(SUM(V246:V248),"0")</f>
        <v>0</v>
      </c>
      <c r="W250" s="322">
        <f>IFERROR(SUM(W246:W248),"0")</f>
        <v>0</v>
      </c>
      <c r="X250" s="37"/>
      <c r="Y250" s="323"/>
      <c r="Z250" s="323"/>
    </row>
    <row r="251" spans="1:53" ht="14.25" customHeight="1" x14ac:dyDescent="0.25">
      <c r="A251" s="341" t="s">
        <v>81</v>
      </c>
      <c r="B251" s="333"/>
      <c r="C251" s="333"/>
      <c r="D251" s="333"/>
      <c r="E251" s="333"/>
      <c r="F251" s="333"/>
      <c r="G251" s="333"/>
      <c r="H251" s="333"/>
      <c r="I251" s="333"/>
      <c r="J251" s="333"/>
      <c r="K251" s="333"/>
      <c r="L251" s="333"/>
      <c r="M251" s="333"/>
      <c r="N251" s="333"/>
      <c r="O251" s="333"/>
      <c r="P251" s="333"/>
      <c r="Q251" s="333"/>
      <c r="R251" s="333"/>
      <c r="S251" s="333"/>
      <c r="T251" s="333"/>
      <c r="U251" s="333"/>
      <c r="V251" s="333"/>
      <c r="W251" s="333"/>
      <c r="X251" s="333"/>
      <c r="Y251" s="316"/>
      <c r="Z251" s="316"/>
    </row>
    <row r="252" spans="1:53" ht="16.5" customHeight="1" x14ac:dyDescent="0.25">
      <c r="A252" s="54" t="s">
        <v>405</v>
      </c>
      <c r="B252" s="54" t="s">
        <v>406</v>
      </c>
      <c r="C252" s="31">
        <v>4301030232</v>
      </c>
      <c r="D252" s="324">
        <v>4607091388374</v>
      </c>
      <c r="E252" s="325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370" t="s">
        <v>407</v>
      </c>
      <c r="O252" s="327"/>
      <c r="P252" s="327"/>
      <c r="Q252" s="327"/>
      <c r="R252" s="325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customHeight="1" x14ac:dyDescent="0.25">
      <c r="A253" s="54" t="s">
        <v>408</v>
      </c>
      <c r="B253" s="54" t="s">
        <v>409</v>
      </c>
      <c r="C253" s="31">
        <v>4301030235</v>
      </c>
      <c r="D253" s="324">
        <v>4607091388381</v>
      </c>
      <c r="E253" s="325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627" t="s">
        <v>410</v>
      </c>
      <c r="O253" s="327"/>
      <c r="P253" s="327"/>
      <c r="Q253" s="327"/>
      <c r="R253" s="325"/>
      <c r="S253" s="34"/>
      <c r="T253" s="34"/>
      <c r="U253" s="35" t="s">
        <v>65</v>
      </c>
      <c r="V253" s="320">
        <v>0</v>
      </c>
      <c r="W253" s="321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411</v>
      </c>
      <c r="B254" s="54" t="s">
        <v>412</v>
      </c>
      <c r="C254" s="31">
        <v>4301030233</v>
      </c>
      <c r="D254" s="324">
        <v>4607091388404</v>
      </c>
      <c r="E254" s="325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27"/>
      <c r="P254" s="327"/>
      <c r="Q254" s="327"/>
      <c r="R254" s="325"/>
      <c r="S254" s="34"/>
      <c r="T254" s="34"/>
      <c r="U254" s="35" t="s">
        <v>65</v>
      </c>
      <c r="V254" s="320">
        <v>0</v>
      </c>
      <c r="W254" s="321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x14ac:dyDescent="0.2">
      <c r="A255" s="334"/>
      <c r="B255" s="333"/>
      <c r="C255" s="333"/>
      <c r="D255" s="333"/>
      <c r="E255" s="333"/>
      <c r="F255" s="333"/>
      <c r="G255" s="333"/>
      <c r="H255" s="333"/>
      <c r="I255" s="333"/>
      <c r="J255" s="333"/>
      <c r="K255" s="333"/>
      <c r="L255" s="333"/>
      <c r="M255" s="335"/>
      <c r="N255" s="329" t="s">
        <v>66</v>
      </c>
      <c r="O255" s="330"/>
      <c r="P255" s="330"/>
      <c r="Q255" s="330"/>
      <c r="R255" s="330"/>
      <c r="S255" s="330"/>
      <c r="T255" s="331"/>
      <c r="U255" s="37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x14ac:dyDescent="0.2">
      <c r="A256" s="333"/>
      <c r="B256" s="333"/>
      <c r="C256" s="333"/>
      <c r="D256" s="333"/>
      <c r="E256" s="333"/>
      <c r="F256" s="333"/>
      <c r="G256" s="333"/>
      <c r="H256" s="333"/>
      <c r="I256" s="333"/>
      <c r="J256" s="333"/>
      <c r="K256" s="333"/>
      <c r="L256" s="333"/>
      <c r="M256" s="335"/>
      <c r="N256" s="329" t="s">
        <v>66</v>
      </c>
      <c r="O256" s="330"/>
      <c r="P256" s="330"/>
      <c r="Q256" s="330"/>
      <c r="R256" s="330"/>
      <c r="S256" s="330"/>
      <c r="T256" s="331"/>
      <c r="U256" s="37" t="s">
        <v>65</v>
      </c>
      <c r="V256" s="322">
        <f>IFERROR(SUM(V252:V254),"0")</f>
        <v>0</v>
      </c>
      <c r="W256" s="322">
        <f>IFERROR(SUM(W252:W254),"0")</f>
        <v>0</v>
      </c>
      <c r="X256" s="37"/>
      <c r="Y256" s="323"/>
      <c r="Z256" s="323"/>
    </row>
    <row r="257" spans="1:53" ht="14.25" customHeight="1" x14ac:dyDescent="0.25">
      <c r="A257" s="341" t="s">
        <v>413</v>
      </c>
      <c r="B257" s="333"/>
      <c r="C257" s="333"/>
      <c r="D257" s="333"/>
      <c r="E257" s="333"/>
      <c r="F257" s="333"/>
      <c r="G257" s="333"/>
      <c r="H257" s="333"/>
      <c r="I257" s="333"/>
      <c r="J257" s="333"/>
      <c r="K257" s="333"/>
      <c r="L257" s="333"/>
      <c r="M257" s="333"/>
      <c r="N257" s="333"/>
      <c r="O257" s="333"/>
      <c r="P257" s="333"/>
      <c r="Q257" s="333"/>
      <c r="R257" s="333"/>
      <c r="S257" s="333"/>
      <c r="T257" s="333"/>
      <c r="U257" s="333"/>
      <c r="V257" s="333"/>
      <c r="W257" s="333"/>
      <c r="X257" s="333"/>
      <c r="Y257" s="316"/>
      <c r="Z257" s="316"/>
    </row>
    <row r="258" spans="1:53" ht="16.5" customHeight="1" x14ac:dyDescent="0.25">
      <c r="A258" s="54" t="s">
        <v>414</v>
      </c>
      <c r="B258" s="54" t="s">
        <v>415</v>
      </c>
      <c r="C258" s="31">
        <v>4301180007</v>
      </c>
      <c r="D258" s="324">
        <v>4680115881808</v>
      </c>
      <c r="E258" s="325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27"/>
      <c r="P258" s="327"/>
      <c r="Q258" s="327"/>
      <c r="R258" s="325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418</v>
      </c>
      <c r="B259" s="54" t="s">
        <v>419</v>
      </c>
      <c r="C259" s="31">
        <v>4301180006</v>
      </c>
      <c r="D259" s="324">
        <v>4680115881822</v>
      </c>
      <c r="E259" s="325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6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27"/>
      <c r="P259" s="327"/>
      <c r="Q259" s="327"/>
      <c r="R259" s="325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420</v>
      </c>
      <c r="B260" s="54" t="s">
        <v>421</v>
      </c>
      <c r="C260" s="31">
        <v>4301180001</v>
      </c>
      <c r="D260" s="324">
        <v>4680115880016</v>
      </c>
      <c r="E260" s="325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27"/>
      <c r="P260" s="327"/>
      <c r="Q260" s="327"/>
      <c r="R260" s="325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x14ac:dyDescent="0.2">
      <c r="A261" s="334"/>
      <c r="B261" s="333"/>
      <c r="C261" s="333"/>
      <c r="D261" s="333"/>
      <c r="E261" s="333"/>
      <c r="F261" s="333"/>
      <c r="G261" s="333"/>
      <c r="H261" s="333"/>
      <c r="I261" s="333"/>
      <c r="J261" s="333"/>
      <c r="K261" s="333"/>
      <c r="L261" s="333"/>
      <c r="M261" s="335"/>
      <c r="N261" s="329" t="s">
        <v>66</v>
      </c>
      <c r="O261" s="330"/>
      <c r="P261" s="330"/>
      <c r="Q261" s="330"/>
      <c r="R261" s="330"/>
      <c r="S261" s="330"/>
      <c r="T261" s="331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x14ac:dyDescent="0.2">
      <c r="A262" s="333"/>
      <c r="B262" s="333"/>
      <c r="C262" s="333"/>
      <c r="D262" s="333"/>
      <c r="E262" s="333"/>
      <c r="F262" s="333"/>
      <c r="G262" s="333"/>
      <c r="H262" s="333"/>
      <c r="I262" s="333"/>
      <c r="J262" s="333"/>
      <c r="K262" s="333"/>
      <c r="L262" s="333"/>
      <c r="M262" s="335"/>
      <c r="N262" s="329" t="s">
        <v>66</v>
      </c>
      <c r="O262" s="330"/>
      <c r="P262" s="330"/>
      <c r="Q262" s="330"/>
      <c r="R262" s="330"/>
      <c r="S262" s="330"/>
      <c r="T262" s="331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customHeight="1" x14ac:dyDescent="0.25">
      <c r="A263" s="332" t="s">
        <v>422</v>
      </c>
      <c r="B263" s="333"/>
      <c r="C263" s="333"/>
      <c r="D263" s="333"/>
      <c r="E263" s="333"/>
      <c r="F263" s="333"/>
      <c r="G263" s="333"/>
      <c r="H263" s="333"/>
      <c r="I263" s="333"/>
      <c r="J263" s="333"/>
      <c r="K263" s="333"/>
      <c r="L263" s="333"/>
      <c r="M263" s="333"/>
      <c r="N263" s="333"/>
      <c r="O263" s="333"/>
      <c r="P263" s="333"/>
      <c r="Q263" s="333"/>
      <c r="R263" s="333"/>
      <c r="S263" s="333"/>
      <c r="T263" s="333"/>
      <c r="U263" s="333"/>
      <c r="V263" s="333"/>
      <c r="W263" s="333"/>
      <c r="X263" s="333"/>
      <c r="Y263" s="315"/>
      <c r="Z263" s="315"/>
    </row>
    <row r="264" spans="1:53" ht="14.25" customHeight="1" x14ac:dyDescent="0.25">
      <c r="A264" s="341" t="s">
        <v>103</v>
      </c>
      <c r="B264" s="333"/>
      <c r="C264" s="333"/>
      <c r="D264" s="333"/>
      <c r="E264" s="333"/>
      <c r="F264" s="333"/>
      <c r="G264" s="333"/>
      <c r="H264" s="333"/>
      <c r="I264" s="333"/>
      <c r="J264" s="333"/>
      <c r="K264" s="333"/>
      <c r="L264" s="333"/>
      <c r="M264" s="333"/>
      <c r="N264" s="333"/>
      <c r="O264" s="333"/>
      <c r="P264" s="333"/>
      <c r="Q264" s="333"/>
      <c r="R264" s="333"/>
      <c r="S264" s="333"/>
      <c r="T264" s="333"/>
      <c r="U264" s="333"/>
      <c r="V264" s="333"/>
      <c r="W264" s="333"/>
      <c r="X264" s="333"/>
      <c r="Y264" s="316"/>
      <c r="Z264" s="316"/>
    </row>
    <row r="265" spans="1:53" ht="27" customHeight="1" x14ac:dyDescent="0.25">
      <c r="A265" s="54" t="s">
        <v>423</v>
      </c>
      <c r="B265" s="54" t="s">
        <v>424</v>
      </c>
      <c r="C265" s="31">
        <v>4301011315</v>
      </c>
      <c r="D265" s="324">
        <v>4607091387421</v>
      </c>
      <c r="E265" s="325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27"/>
      <c r="P265" s="327"/>
      <c r="Q265" s="327"/>
      <c r="R265" s="325"/>
      <c r="S265" s="34"/>
      <c r="T265" s="34"/>
      <c r="U265" s="35" t="s">
        <v>65</v>
      </c>
      <c r="V265" s="320">
        <v>1000</v>
      </c>
      <c r="W265" s="321">
        <f t="shared" ref="W265:W271" si="12">IFERROR(IF(V265="",0,CEILING((V265/$H265),1)*$H265),"")</f>
        <v>1004.4000000000001</v>
      </c>
      <c r="X265" s="36">
        <f>IFERROR(IF(W265=0,"",ROUNDUP(W265/H265,0)*0.02175),"")</f>
        <v>2.0227499999999998</v>
      </c>
      <c r="Y265" s="56"/>
      <c r="Z265" s="57"/>
      <c r="AD265" s="58"/>
      <c r="BA265" s="206" t="s">
        <v>1</v>
      </c>
    </row>
    <row r="266" spans="1:53" ht="27" customHeight="1" x14ac:dyDescent="0.25">
      <c r="A266" s="54" t="s">
        <v>423</v>
      </c>
      <c r="B266" s="54" t="s">
        <v>425</v>
      </c>
      <c r="C266" s="31">
        <v>4301011121</v>
      </c>
      <c r="D266" s="324">
        <v>4607091387421</v>
      </c>
      <c r="E266" s="325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5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27"/>
      <c r="P266" s="327"/>
      <c r="Q266" s="327"/>
      <c r="R266" s="325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426</v>
      </c>
      <c r="B267" s="54" t="s">
        <v>427</v>
      </c>
      <c r="C267" s="31">
        <v>4301011619</v>
      </c>
      <c r="D267" s="324">
        <v>4607091387452</v>
      </c>
      <c r="E267" s="325"/>
      <c r="F267" s="319">
        <v>1.45</v>
      </c>
      <c r="G267" s="32">
        <v>8</v>
      </c>
      <c r="H267" s="319">
        <v>11.6</v>
      </c>
      <c r="I267" s="319">
        <v>12.08</v>
      </c>
      <c r="J267" s="32">
        <v>56</v>
      </c>
      <c r="K267" s="32" t="s">
        <v>98</v>
      </c>
      <c r="L267" s="33" t="s">
        <v>99</v>
      </c>
      <c r="M267" s="32">
        <v>55</v>
      </c>
      <c r="N267" s="344" t="s">
        <v>428</v>
      </c>
      <c r="O267" s="327"/>
      <c r="P267" s="327"/>
      <c r="Q267" s="327"/>
      <c r="R267" s="325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426</v>
      </c>
      <c r="B268" s="54" t="s">
        <v>429</v>
      </c>
      <c r="C268" s="31">
        <v>4301011396</v>
      </c>
      <c r="D268" s="324">
        <v>4607091387452</v>
      </c>
      <c r="E268" s="325"/>
      <c r="F268" s="319">
        <v>1.35</v>
      </c>
      <c r="G268" s="32">
        <v>8</v>
      </c>
      <c r="H268" s="319">
        <v>10.8</v>
      </c>
      <c r="I268" s="319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55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27"/>
      <c r="P268" s="327"/>
      <c r="Q268" s="327"/>
      <c r="R268" s="325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430</v>
      </c>
      <c r="B269" s="54" t="s">
        <v>431</v>
      </c>
      <c r="C269" s="31">
        <v>4301011313</v>
      </c>
      <c r="D269" s="324">
        <v>4607091385984</v>
      </c>
      <c r="E269" s="325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58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27"/>
      <c r="P269" s="327"/>
      <c r="Q269" s="327"/>
      <c r="R269" s="325"/>
      <c r="S269" s="34"/>
      <c r="T269" s="34"/>
      <c r="U269" s="35" t="s">
        <v>65</v>
      </c>
      <c r="V269" s="320">
        <v>100</v>
      </c>
      <c r="W269" s="321">
        <f t="shared" si="12"/>
        <v>108</v>
      </c>
      <c r="X269" s="36">
        <f>IFERROR(IF(W269=0,"",ROUNDUP(W269/H269,0)*0.02175),"")</f>
        <v>0.21749999999999997</v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432</v>
      </c>
      <c r="B270" s="54" t="s">
        <v>433</v>
      </c>
      <c r="C270" s="31">
        <v>4301011316</v>
      </c>
      <c r="D270" s="324">
        <v>4607091387438</v>
      </c>
      <c r="E270" s="325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38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27"/>
      <c r="P270" s="327"/>
      <c r="Q270" s="327"/>
      <c r="R270" s="325"/>
      <c r="S270" s="34"/>
      <c r="T270" s="34"/>
      <c r="U270" s="35" t="s">
        <v>65</v>
      </c>
      <c r="V270" s="320">
        <v>60</v>
      </c>
      <c r="W270" s="321">
        <f t="shared" si="12"/>
        <v>60</v>
      </c>
      <c r="X270" s="36">
        <f>IFERROR(IF(W270=0,"",ROUNDUP(W270/H270,0)*0.00937),"")</f>
        <v>0.11244</v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434</v>
      </c>
      <c r="B271" s="54" t="s">
        <v>435</v>
      </c>
      <c r="C271" s="31">
        <v>4301011318</v>
      </c>
      <c r="D271" s="324">
        <v>4607091387469</v>
      </c>
      <c r="E271" s="325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39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27"/>
      <c r="P271" s="327"/>
      <c r="Q271" s="327"/>
      <c r="R271" s="325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x14ac:dyDescent="0.2">
      <c r="A272" s="334"/>
      <c r="B272" s="333"/>
      <c r="C272" s="333"/>
      <c r="D272" s="333"/>
      <c r="E272" s="333"/>
      <c r="F272" s="333"/>
      <c r="G272" s="333"/>
      <c r="H272" s="333"/>
      <c r="I272" s="333"/>
      <c r="J272" s="333"/>
      <c r="K272" s="333"/>
      <c r="L272" s="333"/>
      <c r="M272" s="335"/>
      <c r="N272" s="329" t="s">
        <v>66</v>
      </c>
      <c r="O272" s="330"/>
      <c r="P272" s="330"/>
      <c r="Q272" s="330"/>
      <c r="R272" s="330"/>
      <c r="S272" s="330"/>
      <c r="T272" s="331"/>
      <c r="U272" s="37" t="s">
        <v>67</v>
      </c>
      <c r="V272" s="322">
        <f>IFERROR(V265/H265,"0")+IFERROR(V266/H266,"0")+IFERROR(V267/H267,"0")+IFERROR(V268/H268,"0")+IFERROR(V269/H269,"0")+IFERROR(V270/H270,"0")+IFERROR(V271/H271,"0")</f>
        <v>113.85185185185185</v>
      </c>
      <c r="W272" s="322">
        <f>IFERROR(W265/H265,"0")+IFERROR(W266/H266,"0")+IFERROR(W267/H267,"0")+IFERROR(W268/H268,"0")+IFERROR(W269/H269,"0")+IFERROR(W270/H270,"0")+IFERROR(W271/H271,"0")</f>
        <v>115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2.3526899999999995</v>
      </c>
      <c r="Y272" s="323"/>
      <c r="Z272" s="323"/>
    </row>
    <row r="273" spans="1:53" x14ac:dyDescent="0.2">
      <c r="A273" s="333"/>
      <c r="B273" s="333"/>
      <c r="C273" s="333"/>
      <c r="D273" s="333"/>
      <c r="E273" s="333"/>
      <c r="F273" s="333"/>
      <c r="G273" s="333"/>
      <c r="H273" s="333"/>
      <c r="I273" s="333"/>
      <c r="J273" s="333"/>
      <c r="K273" s="333"/>
      <c r="L273" s="333"/>
      <c r="M273" s="335"/>
      <c r="N273" s="329" t="s">
        <v>66</v>
      </c>
      <c r="O273" s="330"/>
      <c r="P273" s="330"/>
      <c r="Q273" s="330"/>
      <c r="R273" s="330"/>
      <c r="S273" s="330"/>
      <c r="T273" s="331"/>
      <c r="U273" s="37" t="s">
        <v>65</v>
      </c>
      <c r="V273" s="322">
        <f>IFERROR(SUM(V265:V271),"0")</f>
        <v>1160</v>
      </c>
      <c r="W273" s="322">
        <f>IFERROR(SUM(W265:W271),"0")</f>
        <v>1172.4000000000001</v>
      </c>
      <c r="X273" s="37"/>
      <c r="Y273" s="323"/>
      <c r="Z273" s="323"/>
    </row>
    <row r="274" spans="1:53" ht="14.25" customHeight="1" x14ac:dyDescent="0.25">
      <c r="A274" s="341" t="s">
        <v>60</v>
      </c>
      <c r="B274" s="333"/>
      <c r="C274" s="333"/>
      <c r="D274" s="333"/>
      <c r="E274" s="333"/>
      <c r="F274" s="333"/>
      <c r="G274" s="333"/>
      <c r="H274" s="333"/>
      <c r="I274" s="333"/>
      <c r="J274" s="333"/>
      <c r="K274" s="333"/>
      <c r="L274" s="333"/>
      <c r="M274" s="333"/>
      <c r="N274" s="333"/>
      <c r="O274" s="333"/>
      <c r="P274" s="333"/>
      <c r="Q274" s="333"/>
      <c r="R274" s="333"/>
      <c r="S274" s="333"/>
      <c r="T274" s="333"/>
      <c r="U274" s="333"/>
      <c r="V274" s="333"/>
      <c r="W274" s="333"/>
      <c r="X274" s="333"/>
      <c r="Y274" s="316"/>
      <c r="Z274" s="316"/>
    </row>
    <row r="275" spans="1:53" ht="27" customHeight="1" x14ac:dyDescent="0.25">
      <c r="A275" s="54" t="s">
        <v>436</v>
      </c>
      <c r="B275" s="54" t="s">
        <v>437</v>
      </c>
      <c r="C275" s="31">
        <v>4301031154</v>
      </c>
      <c r="D275" s="324">
        <v>4607091387292</v>
      </c>
      <c r="E275" s="325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3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27"/>
      <c r="P275" s="327"/>
      <c r="Q275" s="327"/>
      <c r="R275" s="325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customHeight="1" x14ac:dyDescent="0.25">
      <c r="A276" s="54" t="s">
        <v>438</v>
      </c>
      <c r="B276" s="54" t="s">
        <v>439</v>
      </c>
      <c r="C276" s="31">
        <v>4301031155</v>
      </c>
      <c r="D276" s="324">
        <v>4607091387315</v>
      </c>
      <c r="E276" s="325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60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27"/>
      <c r="P276" s="327"/>
      <c r="Q276" s="327"/>
      <c r="R276" s="325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x14ac:dyDescent="0.2">
      <c r="A277" s="334"/>
      <c r="B277" s="333"/>
      <c r="C277" s="333"/>
      <c r="D277" s="333"/>
      <c r="E277" s="333"/>
      <c r="F277" s="333"/>
      <c r="G277" s="333"/>
      <c r="H277" s="333"/>
      <c r="I277" s="333"/>
      <c r="J277" s="333"/>
      <c r="K277" s="333"/>
      <c r="L277" s="333"/>
      <c r="M277" s="335"/>
      <c r="N277" s="329" t="s">
        <v>66</v>
      </c>
      <c r="O277" s="330"/>
      <c r="P277" s="330"/>
      <c r="Q277" s="330"/>
      <c r="R277" s="330"/>
      <c r="S277" s="330"/>
      <c r="T277" s="331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x14ac:dyDescent="0.2">
      <c r="A278" s="333"/>
      <c r="B278" s="333"/>
      <c r="C278" s="333"/>
      <c r="D278" s="333"/>
      <c r="E278" s="333"/>
      <c r="F278" s="333"/>
      <c r="G278" s="333"/>
      <c r="H278" s="333"/>
      <c r="I278" s="333"/>
      <c r="J278" s="333"/>
      <c r="K278" s="333"/>
      <c r="L278" s="333"/>
      <c r="M278" s="335"/>
      <c r="N278" s="329" t="s">
        <v>66</v>
      </c>
      <c r="O278" s="330"/>
      <c r="P278" s="330"/>
      <c r="Q278" s="330"/>
      <c r="R278" s="330"/>
      <c r="S278" s="330"/>
      <c r="T278" s="331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customHeight="1" x14ac:dyDescent="0.25">
      <c r="A279" s="332" t="s">
        <v>440</v>
      </c>
      <c r="B279" s="333"/>
      <c r="C279" s="333"/>
      <c r="D279" s="333"/>
      <c r="E279" s="333"/>
      <c r="F279" s="333"/>
      <c r="G279" s="333"/>
      <c r="H279" s="333"/>
      <c r="I279" s="333"/>
      <c r="J279" s="333"/>
      <c r="K279" s="333"/>
      <c r="L279" s="333"/>
      <c r="M279" s="333"/>
      <c r="N279" s="333"/>
      <c r="O279" s="333"/>
      <c r="P279" s="333"/>
      <c r="Q279" s="333"/>
      <c r="R279" s="333"/>
      <c r="S279" s="333"/>
      <c r="T279" s="333"/>
      <c r="U279" s="333"/>
      <c r="V279" s="333"/>
      <c r="W279" s="333"/>
      <c r="X279" s="333"/>
      <c r="Y279" s="315"/>
      <c r="Z279" s="315"/>
    </row>
    <row r="280" spans="1:53" ht="14.25" customHeight="1" x14ac:dyDescent="0.25">
      <c r="A280" s="341" t="s">
        <v>60</v>
      </c>
      <c r="B280" s="333"/>
      <c r="C280" s="333"/>
      <c r="D280" s="333"/>
      <c r="E280" s="333"/>
      <c r="F280" s="333"/>
      <c r="G280" s="333"/>
      <c r="H280" s="333"/>
      <c r="I280" s="333"/>
      <c r="J280" s="333"/>
      <c r="K280" s="333"/>
      <c r="L280" s="333"/>
      <c r="M280" s="333"/>
      <c r="N280" s="333"/>
      <c r="O280" s="333"/>
      <c r="P280" s="333"/>
      <c r="Q280" s="333"/>
      <c r="R280" s="333"/>
      <c r="S280" s="333"/>
      <c r="T280" s="333"/>
      <c r="U280" s="333"/>
      <c r="V280" s="333"/>
      <c r="W280" s="333"/>
      <c r="X280" s="333"/>
      <c r="Y280" s="316"/>
      <c r="Z280" s="316"/>
    </row>
    <row r="281" spans="1:53" ht="27" customHeight="1" x14ac:dyDescent="0.25">
      <c r="A281" s="54" t="s">
        <v>441</v>
      </c>
      <c r="B281" s="54" t="s">
        <v>442</v>
      </c>
      <c r="C281" s="31">
        <v>4301031066</v>
      </c>
      <c r="D281" s="324">
        <v>4607091383836</v>
      </c>
      <c r="E281" s="325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5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27"/>
      <c r="P281" s="327"/>
      <c r="Q281" s="327"/>
      <c r="R281" s="325"/>
      <c r="S281" s="34"/>
      <c r="T281" s="34"/>
      <c r="U281" s="35" t="s">
        <v>65</v>
      </c>
      <c r="V281" s="320">
        <v>0</v>
      </c>
      <c r="W281" s="32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5" t="s">
        <v>1</v>
      </c>
    </row>
    <row r="282" spans="1:53" x14ac:dyDescent="0.2">
      <c r="A282" s="334"/>
      <c r="B282" s="333"/>
      <c r="C282" s="333"/>
      <c r="D282" s="333"/>
      <c r="E282" s="333"/>
      <c r="F282" s="333"/>
      <c r="G282" s="333"/>
      <c r="H282" s="333"/>
      <c r="I282" s="333"/>
      <c r="J282" s="333"/>
      <c r="K282" s="333"/>
      <c r="L282" s="333"/>
      <c r="M282" s="335"/>
      <c r="N282" s="329" t="s">
        <v>66</v>
      </c>
      <c r="O282" s="330"/>
      <c r="P282" s="330"/>
      <c r="Q282" s="330"/>
      <c r="R282" s="330"/>
      <c r="S282" s="330"/>
      <c r="T282" s="331"/>
      <c r="U282" s="37" t="s">
        <v>67</v>
      </c>
      <c r="V282" s="322">
        <f>IFERROR(V281/H281,"0")</f>
        <v>0</v>
      </c>
      <c r="W282" s="322">
        <f>IFERROR(W281/H281,"0")</f>
        <v>0</v>
      </c>
      <c r="X282" s="322">
        <f>IFERROR(IF(X281="",0,X281),"0")</f>
        <v>0</v>
      </c>
      <c r="Y282" s="323"/>
      <c r="Z282" s="323"/>
    </row>
    <row r="283" spans="1:53" x14ac:dyDescent="0.2">
      <c r="A283" s="333"/>
      <c r="B283" s="333"/>
      <c r="C283" s="333"/>
      <c r="D283" s="333"/>
      <c r="E283" s="333"/>
      <c r="F283" s="333"/>
      <c r="G283" s="333"/>
      <c r="H283" s="333"/>
      <c r="I283" s="333"/>
      <c r="J283" s="333"/>
      <c r="K283" s="333"/>
      <c r="L283" s="333"/>
      <c r="M283" s="335"/>
      <c r="N283" s="329" t="s">
        <v>66</v>
      </c>
      <c r="O283" s="330"/>
      <c r="P283" s="330"/>
      <c r="Q283" s="330"/>
      <c r="R283" s="330"/>
      <c r="S283" s="330"/>
      <c r="T283" s="331"/>
      <c r="U283" s="37" t="s">
        <v>65</v>
      </c>
      <c r="V283" s="322">
        <f>IFERROR(SUM(V281:V281),"0")</f>
        <v>0</v>
      </c>
      <c r="W283" s="322">
        <f>IFERROR(SUM(W281:W281),"0")</f>
        <v>0</v>
      </c>
      <c r="X283" s="37"/>
      <c r="Y283" s="323"/>
      <c r="Z283" s="323"/>
    </row>
    <row r="284" spans="1:53" ht="14.25" customHeight="1" x14ac:dyDescent="0.25">
      <c r="A284" s="341" t="s">
        <v>68</v>
      </c>
      <c r="B284" s="333"/>
      <c r="C284" s="333"/>
      <c r="D284" s="333"/>
      <c r="E284" s="333"/>
      <c r="F284" s="333"/>
      <c r="G284" s="333"/>
      <c r="H284" s="333"/>
      <c r="I284" s="333"/>
      <c r="J284" s="333"/>
      <c r="K284" s="333"/>
      <c r="L284" s="333"/>
      <c r="M284" s="333"/>
      <c r="N284" s="333"/>
      <c r="O284" s="333"/>
      <c r="P284" s="333"/>
      <c r="Q284" s="333"/>
      <c r="R284" s="333"/>
      <c r="S284" s="333"/>
      <c r="T284" s="333"/>
      <c r="U284" s="333"/>
      <c r="V284" s="333"/>
      <c r="W284" s="333"/>
      <c r="X284" s="333"/>
      <c r="Y284" s="316"/>
      <c r="Z284" s="316"/>
    </row>
    <row r="285" spans="1:53" ht="27" customHeight="1" x14ac:dyDescent="0.25">
      <c r="A285" s="54" t="s">
        <v>443</v>
      </c>
      <c r="B285" s="54" t="s">
        <v>444</v>
      </c>
      <c r="C285" s="31">
        <v>4301051142</v>
      </c>
      <c r="D285" s="324">
        <v>4607091387919</v>
      </c>
      <c r="E285" s="325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4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27"/>
      <c r="P285" s="327"/>
      <c r="Q285" s="327"/>
      <c r="R285" s="325"/>
      <c r="S285" s="34"/>
      <c r="T285" s="34"/>
      <c r="U285" s="35" t="s">
        <v>65</v>
      </c>
      <c r="V285" s="320">
        <v>0</v>
      </c>
      <c r="W285" s="321">
        <f>IFERROR(IF(V285="",0,CEILING((V285/$H285),1)*$H285),"")</f>
        <v>0</v>
      </c>
      <c r="X285" s="36" t="str">
        <f>IFERROR(IF(W285=0,"",ROUNDUP(W285/H285,0)*0.02175),"")</f>
        <v/>
      </c>
      <c r="Y285" s="56"/>
      <c r="Z285" s="57"/>
      <c r="AD285" s="58"/>
      <c r="BA285" s="216" t="s">
        <v>1</v>
      </c>
    </row>
    <row r="286" spans="1:53" x14ac:dyDescent="0.2">
      <c r="A286" s="334"/>
      <c r="B286" s="333"/>
      <c r="C286" s="333"/>
      <c r="D286" s="333"/>
      <c r="E286" s="333"/>
      <c r="F286" s="333"/>
      <c r="G286" s="333"/>
      <c r="H286" s="333"/>
      <c r="I286" s="333"/>
      <c r="J286" s="333"/>
      <c r="K286" s="333"/>
      <c r="L286" s="333"/>
      <c r="M286" s="335"/>
      <c r="N286" s="329" t="s">
        <v>66</v>
      </c>
      <c r="O286" s="330"/>
      <c r="P286" s="330"/>
      <c r="Q286" s="330"/>
      <c r="R286" s="330"/>
      <c r="S286" s="330"/>
      <c r="T286" s="331"/>
      <c r="U286" s="37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x14ac:dyDescent="0.2">
      <c r="A287" s="333"/>
      <c r="B287" s="333"/>
      <c r="C287" s="333"/>
      <c r="D287" s="333"/>
      <c r="E287" s="333"/>
      <c r="F287" s="333"/>
      <c r="G287" s="333"/>
      <c r="H287" s="333"/>
      <c r="I287" s="333"/>
      <c r="J287" s="333"/>
      <c r="K287" s="333"/>
      <c r="L287" s="333"/>
      <c r="M287" s="335"/>
      <c r="N287" s="329" t="s">
        <v>66</v>
      </c>
      <c r="O287" s="330"/>
      <c r="P287" s="330"/>
      <c r="Q287" s="330"/>
      <c r="R287" s="330"/>
      <c r="S287" s="330"/>
      <c r="T287" s="331"/>
      <c r="U287" s="37" t="s">
        <v>65</v>
      </c>
      <c r="V287" s="322">
        <f>IFERROR(SUM(V285:V285),"0")</f>
        <v>0</v>
      </c>
      <c r="W287" s="322">
        <f>IFERROR(SUM(W285:W285),"0")</f>
        <v>0</v>
      </c>
      <c r="X287" s="37"/>
      <c r="Y287" s="323"/>
      <c r="Z287" s="323"/>
    </row>
    <row r="288" spans="1:53" ht="14.25" customHeight="1" x14ac:dyDescent="0.25">
      <c r="A288" s="341" t="s">
        <v>225</v>
      </c>
      <c r="B288" s="333"/>
      <c r="C288" s="333"/>
      <c r="D288" s="333"/>
      <c r="E288" s="333"/>
      <c r="F288" s="333"/>
      <c r="G288" s="333"/>
      <c r="H288" s="333"/>
      <c r="I288" s="333"/>
      <c r="J288" s="333"/>
      <c r="K288" s="333"/>
      <c r="L288" s="333"/>
      <c r="M288" s="333"/>
      <c r="N288" s="333"/>
      <c r="O288" s="333"/>
      <c r="P288" s="333"/>
      <c r="Q288" s="333"/>
      <c r="R288" s="333"/>
      <c r="S288" s="333"/>
      <c r="T288" s="333"/>
      <c r="U288" s="333"/>
      <c r="V288" s="333"/>
      <c r="W288" s="333"/>
      <c r="X288" s="333"/>
      <c r="Y288" s="316"/>
      <c r="Z288" s="316"/>
    </row>
    <row r="289" spans="1:53" ht="27" customHeight="1" x14ac:dyDescent="0.25">
      <c r="A289" s="54" t="s">
        <v>445</v>
      </c>
      <c r="B289" s="54" t="s">
        <v>446</v>
      </c>
      <c r="C289" s="31">
        <v>4301060324</v>
      </c>
      <c r="D289" s="324">
        <v>4607091388831</v>
      </c>
      <c r="E289" s="325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47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27"/>
      <c r="P289" s="327"/>
      <c r="Q289" s="327"/>
      <c r="R289" s="325"/>
      <c r="S289" s="34"/>
      <c r="T289" s="34"/>
      <c r="U289" s="35" t="s">
        <v>65</v>
      </c>
      <c r="V289" s="320">
        <v>0</v>
      </c>
      <c r="W289" s="321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7" t="s">
        <v>1</v>
      </c>
    </row>
    <row r="290" spans="1:53" x14ac:dyDescent="0.2">
      <c r="A290" s="334"/>
      <c r="B290" s="333"/>
      <c r="C290" s="333"/>
      <c r="D290" s="333"/>
      <c r="E290" s="333"/>
      <c r="F290" s="333"/>
      <c r="G290" s="333"/>
      <c r="H290" s="333"/>
      <c r="I290" s="333"/>
      <c r="J290" s="333"/>
      <c r="K290" s="333"/>
      <c r="L290" s="333"/>
      <c r="M290" s="335"/>
      <c r="N290" s="329" t="s">
        <v>66</v>
      </c>
      <c r="O290" s="330"/>
      <c r="P290" s="330"/>
      <c r="Q290" s="330"/>
      <c r="R290" s="330"/>
      <c r="S290" s="330"/>
      <c r="T290" s="331"/>
      <c r="U290" s="37" t="s">
        <v>67</v>
      </c>
      <c r="V290" s="322">
        <f>IFERROR(V289/H289,"0")</f>
        <v>0</v>
      </c>
      <c r="W290" s="322">
        <f>IFERROR(W289/H289,"0")</f>
        <v>0</v>
      </c>
      <c r="X290" s="322">
        <f>IFERROR(IF(X289="",0,X289),"0")</f>
        <v>0</v>
      </c>
      <c r="Y290" s="323"/>
      <c r="Z290" s="323"/>
    </row>
    <row r="291" spans="1:53" x14ac:dyDescent="0.2">
      <c r="A291" s="333"/>
      <c r="B291" s="333"/>
      <c r="C291" s="333"/>
      <c r="D291" s="333"/>
      <c r="E291" s="333"/>
      <c r="F291" s="333"/>
      <c r="G291" s="333"/>
      <c r="H291" s="333"/>
      <c r="I291" s="333"/>
      <c r="J291" s="333"/>
      <c r="K291" s="333"/>
      <c r="L291" s="333"/>
      <c r="M291" s="335"/>
      <c r="N291" s="329" t="s">
        <v>66</v>
      </c>
      <c r="O291" s="330"/>
      <c r="P291" s="330"/>
      <c r="Q291" s="330"/>
      <c r="R291" s="330"/>
      <c r="S291" s="330"/>
      <c r="T291" s="331"/>
      <c r="U291" s="37" t="s">
        <v>65</v>
      </c>
      <c r="V291" s="322">
        <f>IFERROR(SUM(V289:V289),"0")</f>
        <v>0</v>
      </c>
      <c r="W291" s="322">
        <f>IFERROR(SUM(W289:W289),"0")</f>
        <v>0</v>
      </c>
      <c r="X291" s="37"/>
      <c r="Y291" s="323"/>
      <c r="Z291" s="323"/>
    </row>
    <row r="292" spans="1:53" ht="14.25" customHeight="1" x14ac:dyDescent="0.25">
      <c r="A292" s="341" t="s">
        <v>81</v>
      </c>
      <c r="B292" s="333"/>
      <c r="C292" s="333"/>
      <c r="D292" s="333"/>
      <c r="E292" s="333"/>
      <c r="F292" s="333"/>
      <c r="G292" s="333"/>
      <c r="H292" s="333"/>
      <c r="I292" s="333"/>
      <c r="J292" s="333"/>
      <c r="K292" s="333"/>
      <c r="L292" s="333"/>
      <c r="M292" s="333"/>
      <c r="N292" s="333"/>
      <c r="O292" s="333"/>
      <c r="P292" s="333"/>
      <c r="Q292" s="333"/>
      <c r="R292" s="333"/>
      <c r="S292" s="333"/>
      <c r="T292" s="333"/>
      <c r="U292" s="333"/>
      <c r="V292" s="333"/>
      <c r="W292" s="333"/>
      <c r="X292" s="333"/>
      <c r="Y292" s="316"/>
      <c r="Z292" s="316"/>
    </row>
    <row r="293" spans="1:53" ht="27" customHeight="1" x14ac:dyDescent="0.25">
      <c r="A293" s="54" t="s">
        <v>447</v>
      </c>
      <c r="B293" s="54" t="s">
        <v>448</v>
      </c>
      <c r="C293" s="31">
        <v>4301032015</v>
      </c>
      <c r="D293" s="324">
        <v>4607091383102</v>
      </c>
      <c r="E293" s="325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27"/>
      <c r="P293" s="327"/>
      <c r="Q293" s="327"/>
      <c r="R293" s="325"/>
      <c r="S293" s="34"/>
      <c r="T293" s="34"/>
      <c r="U293" s="35" t="s">
        <v>65</v>
      </c>
      <c r="V293" s="320">
        <v>0</v>
      </c>
      <c r="W293" s="321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18" t="s">
        <v>1</v>
      </c>
    </row>
    <row r="294" spans="1:53" x14ac:dyDescent="0.2">
      <c r="A294" s="334"/>
      <c r="B294" s="333"/>
      <c r="C294" s="333"/>
      <c r="D294" s="333"/>
      <c r="E294" s="333"/>
      <c r="F294" s="333"/>
      <c r="G294" s="333"/>
      <c r="H294" s="333"/>
      <c r="I294" s="333"/>
      <c r="J294" s="333"/>
      <c r="K294" s="333"/>
      <c r="L294" s="333"/>
      <c r="M294" s="335"/>
      <c r="N294" s="329" t="s">
        <v>66</v>
      </c>
      <c r="O294" s="330"/>
      <c r="P294" s="330"/>
      <c r="Q294" s="330"/>
      <c r="R294" s="330"/>
      <c r="S294" s="330"/>
      <c r="T294" s="331"/>
      <c r="U294" s="37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x14ac:dyDescent="0.2">
      <c r="A295" s="333"/>
      <c r="B295" s="333"/>
      <c r="C295" s="333"/>
      <c r="D295" s="333"/>
      <c r="E295" s="333"/>
      <c r="F295" s="333"/>
      <c r="G295" s="333"/>
      <c r="H295" s="333"/>
      <c r="I295" s="333"/>
      <c r="J295" s="333"/>
      <c r="K295" s="333"/>
      <c r="L295" s="333"/>
      <c r="M295" s="335"/>
      <c r="N295" s="329" t="s">
        <v>66</v>
      </c>
      <c r="O295" s="330"/>
      <c r="P295" s="330"/>
      <c r="Q295" s="330"/>
      <c r="R295" s="330"/>
      <c r="S295" s="330"/>
      <c r="T295" s="331"/>
      <c r="U295" s="37" t="s">
        <v>65</v>
      </c>
      <c r="V295" s="322">
        <f>IFERROR(SUM(V293:V293),"0")</f>
        <v>0</v>
      </c>
      <c r="W295" s="322">
        <f>IFERROR(SUM(W293:W293),"0")</f>
        <v>0</v>
      </c>
      <c r="X295" s="37"/>
      <c r="Y295" s="323"/>
      <c r="Z295" s="323"/>
    </row>
    <row r="296" spans="1:53" ht="27.75" customHeight="1" x14ac:dyDescent="0.2">
      <c r="A296" s="336" t="s">
        <v>449</v>
      </c>
      <c r="B296" s="337"/>
      <c r="C296" s="337"/>
      <c r="D296" s="337"/>
      <c r="E296" s="337"/>
      <c r="F296" s="337"/>
      <c r="G296" s="337"/>
      <c r="H296" s="337"/>
      <c r="I296" s="337"/>
      <c r="J296" s="337"/>
      <c r="K296" s="337"/>
      <c r="L296" s="337"/>
      <c r="M296" s="337"/>
      <c r="N296" s="337"/>
      <c r="O296" s="337"/>
      <c r="P296" s="337"/>
      <c r="Q296" s="337"/>
      <c r="R296" s="337"/>
      <c r="S296" s="337"/>
      <c r="T296" s="337"/>
      <c r="U296" s="337"/>
      <c r="V296" s="337"/>
      <c r="W296" s="337"/>
      <c r="X296" s="337"/>
      <c r="Y296" s="48"/>
      <c r="Z296" s="48"/>
    </row>
    <row r="297" spans="1:53" ht="16.5" customHeight="1" x14ac:dyDescent="0.25">
      <c r="A297" s="332" t="s">
        <v>450</v>
      </c>
      <c r="B297" s="333"/>
      <c r="C297" s="333"/>
      <c r="D297" s="333"/>
      <c r="E297" s="333"/>
      <c r="F297" s="333"/>
      <c r="G297" s="333"/>
      <c r="H297" s="333"/>
      <c r="I297" s="333"/>
      <c r="J297" s="333"/>
      <c r="K297" s="333"/>
      <c r="L297" s="333"/>
      <c r="M297" s="333"/>
      <c r="N297" s="333"/>
      <c r="O297" s="333"/>
      <c r="P297" s="333"/>
      <c r="Q297" s="333"/>
      <c r="R297" s="333"/>
      <c r="S297" s="333"/>
      <c r="T297" s="333"/>
      <c r="U297" s="333"/>
      <c r="V297" s="333"/>
      <c r="W297" s="333"/>
      <c r="X297" s="333"/>
      <c r="Y297" s="315"/>
      <c r="Z297" s="315"/>
    </row>
    <row r="298" spans="1:53" ht="14.25" customHeight="1" x14ac:dyDescent="0.25">
      <c r="A298" s="341" t="s">
        <v>103</v>
      </c>
      <c r="B298" s="333"/>
      <c r="C298" s="333"/>
      <c r="D298" s="333"/>
      <c r="E298" s="333"/>
      <c r="F298" s="333"/>
      <c r="G298" s="333"/>
      <c r="H298" s="333"/>
      <c r="I298" s="333"/>
      <c r="J298" s="333"/>
      <c r="K298" s="333"/>
      <c r="L298" s="333"/>
      <c r="M298" s="333"/>
      <c r="N298" s="333"/>
      <c r="O298" s="333"/>
      <c r="P298" s="333"/>
      <c r="Q298" s="333"/>
      <c r="R298" s="333"/>
      <c r="S298" s="333"/>
      <c r="T298" s="333"/>
      <c r="U298" s="333"/>
      <c r="V298" s="333"/>
      <c r="W298" s="333"/>
      <c r="X298" s="333"/>
      <c r="Y298" s="316"/>
      <c r="Z298" s="316"/>
    </row>
    <row r="299" spans="1:53" ht="27" customHeight="1" x14ac:dyDescent="0.25">
      <c r="A299" s="54" t="s">
        <v>451</v>
      </c>
      <c r="B299" s="54" t="s">
        <v>452</v>
      </c>
      <c r="C299" s="31">
        <v>4301011339</v>
      </c>
      <c r="D299" s="324">
        <v>4607091383997</v>
      </c>
      <c r="E299" s="325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27"/>
      <c r="P299" s="327"/>
      <c r="Q299" s="327"/>
      <c r="R299" s="325"/>
      <c r="S299" s="34"/>
      <c r="T299" s="34"/>
      <c r="U299" s="35" t="s">
        <v>65</v>
      </c>
      <c r="V299" s="320">
        <v>400</v>
      </c>
      <c r="W299" s="321">
        <f t="shared" ref="W299:W306" si="13">IFERROR(IF(V299="",0,CEILING((V299/$H299),1)*$H299),"")</f>
        <v>405</v>
      </c>
      <c r="X299" s="36">
        <f>IFERROR(IF(W299=0,"",ROUNDUP(W299/H299,0)*0.02175),"")</f>
        <v>0.58724999999999994</v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451</v>
      </c>
      <c r="B300" s="54" t="s">
        <v>453</v>
      </c>
      <c r="C300" s="31">
        <v>4301011239</v>
      </c>
      <c r="D300" s="324">
        <v>4607091383997</v>
      </c>
      <c r="E300" s="325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59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27"/>
      <c r="P300" s="327"/>
      <c r="Q300" s="327"/>
      <c r="R300" s="325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454</v>
      </c>
      <c r="B301" s="54" t="s">
        <v>455</v>
      </c>
      <c r="C301" s="31">
        <v>4301011326</v>
      </c>
      <c r="D301" s="324">
        <v>4607091384130</v>
      </c>
      <c r="E301" s="325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6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27"/>
      <c r="P301" s="327"/>
      <c r="Q301" s="327"/>
      <c r="R301" s="325"/>
      <c r="S301" s="34"/>
      <c r="T301" s="34"/>
      <c r="U301" s="35" t="s">
        <v>65</v>
      </c>
      <c r="V301" s="320">
        <v>0</v>
      </c>
      <c r="W301" s="321">
        <f t="shared" si="13"/>
        <v>0</v>
      </c>
      <c r="X301" s="36" t="str">
        <f>IFERROR(IF(W301=0,"",ROUNDUP(W301/H301,0)*0.02175),"")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454</v>
      </c>
      <c r="B302" s="54" t="s">
        <v>456</v>
      </c>
      <c r="C302" s="31">
        <v>4301011240</v>
      </c>
      <c r="D302" s="324">
        <v>4607091384130</v>
      </c>
      <c r="E302" s="325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32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27"/>
      <c r="P302" s="327"/>
      <c r="Q302" s="327"/>
      <c r="R302" s="325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457</v>
      </c>
      <c r="B303" s="54" t="s">
        <v>458</v>
      </c>
      <c r="C303" s="31">
        <v>4301011330</v>
      </c>
      <c r="D303" s="324">
        <v>4607091384147</v>
      </c>
      <c r="E303" s="325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6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27"/>
      <c r="P303" s="327"/>
      <c r="Q303" s="327"/>
      <c r="R303" s="325"/>
      <c r="S303" s="34"/>
      <c r="T303" s="34"/>
      <c r="U303" s="35" t="s">
        <v>65</v>
      </c>
      <c r="V303" s="320">
        <v>1000</v>
      </c>
      <c r="W303" s="321">
        <f t="shared" si="13"/>
        <v>1005</v>
      </c>
      <c r="X303" s="36">
        <f>IFERROR(IF(W303=0,"",ROUNDUP(W303/H303,0)*0.02175),"")</f>
        <v>1.4572499999999999</v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457</v>
      </c>
      <c r="B304" s="54" t="s">
        <v>459</v>
      </c>
      <c r="C304" s="31">
        <v>4301011238</v>
      </c>
      <c r="D304" s="324">
        <v>4607091384147</v>
      </c>
      <c r="E304" s="325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544" t="s">
        <v>460</v>
      </c>
      <c r="O304" s="327"/>
      <c r="P304" s="327"/>
      <c r="Q304" s="327"/>
      <c r="R304" s="325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461</v>
      </c>
      <c r="B305" s="54" t="s">
        <v>462</v>
      </c>
      <c r="C305" s="31">
        <v>4301011327</v>
      </c>
      <c r="D305" s="324">
        <v>4607091384154</v>
      </c>
      <c r="E305" s="325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4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27"/>
      <c r="P305" s="327"/>
      <c r="Q305" s="327"/>
      <c r="R305" s="325"/>
      <c r="S305" s="34"/>
      <c r="T305" s="34"/>
      <c r="U305" s="35" t="s">
        <v>65</v>
      </c>
      <c r="V305" s="320">
        <v>0</v>
      </c>
      <c r="W305" s="321">
        <f t="shared" si="13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463</v>
      </c>
      <c r="B306" s="54" t="s">
        <v>464</v>
      </c>
      <c r="C306" s="31">
        <v>4301011332</v>
      </c>
      <c r="D306" s="324">
        <v>4607091384161</v>
      </c>
      <c r="E306" s="325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61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27"/>
      <c r="P306" s="327"/>
      <c r="Q306" s="327"/>
      <c r="R306" s="325"/>
      <c r="S306" s="34"/>
      <c r="T306" s="34"/>
      <c r="U306" s="35" t="s">
        <v>65</v>
      </c>
      <c r="V306" s="320">
        <v>0</v>
      </c>
      <c r="W306" s="321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x14ac:dyDescent="0.2">
      <c r="A307" s="334"/>
      <c r="B307" s="333"/>
      <c r="C307" s="333"/>
      <c r="D307" s="333"/>
      <c r="E307" s="333"/>
      <c r="F307" s="333"/>
      <c r="G307" s="333"/>
      <c r="H307" s="333"/>
      <c r="I307" s="333"/>
      <c r="J307" s="333"/>
      <c r="K307" s="333"/>
      <c r="L307" s="333"/>
      <c r="M307" s="335"/>
      <c r="N307" s="329" t="s">
        <v>66</v>
      </c>
      <c r="O307" s="330"/>
      <c r="P307" s="330"/>
      <c r="Q307" s="330"/>
      <c r="R307" s="330"/>
      <c r="S307" s="330"/>
      <c r="T307" s="331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93.333333333333343</v>
      </c>
      <c r="W307" s="322">
        <f>IFERROR(W299/H299,"0")+IFERROR(W300/H300,"0")+IFERROR(W301/H301,"0")+IFERROR(W302/H302,"0")+IFERROR(W303/H303,"0")+IFERROR(W304/H304,"0")+IFERROR(W305/H305,"0")+IFERROR(W306/H306,"0")</f>
        <v>94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2.0444999999999998</v>
      </c>
      <c r="Y307" s="323"/>
      <c r="Z307" s="323"/>
    </row>
    <row r="308" spans="1:53" x14ac:dyDescent="0.2">
      <c r="A308" s="333"/>
      <c r="B308" s="333"/>
      <c r="C308" s="333"/>
      <c r="D308" s="333"/>
      <c r="E308" s="333"/>
      <c r="F308" s="333"/>
      <c r="G308" s="333"/>
      <c r="H308" s="333"/>
      <c r="I308" s="333"/>
      <c r="J308" s="333"/>
      <c r="K308" s="333"/>
      <c r="L308" s="333"/>
      <c r="M308" s="335"/>
      <c r="N308" s="329" t="s">
        <v>66</v>
      </c>
      <c r="O308" s="330"/>
      <c r="P308" s="330"/>
      <c r="Q308" s="330"/>
      <c r="R308" s="330"/>
      <c r="S308" s="330"/>
      <c r="T308" s="331"/>
      <c r="U308" s="37" t="s">
        <v>65</v>
      </c>
      <c r="V308" s="322">
        <f>IFERROR(SUM(V299:V306),"0")</f>
        <v>1400</v>
      </c>
      <c r="W308" s="322">
        <f>IFERROR(SUM(W299:W306),"0")</f>
        <v>1410</v>
      </c>
      <c r="X308" s="37"/>
      <c r="Y308" s="323"/>
      <c r="Z308" s="323"/>
    </row>
    <row r="309" spans="1:53" ht="14.25" customHeight="1" x14ac:dyDescent="0.25">
      <c r="A309" s="341" t="s">
        <v>95</v>
      </c>
      <c r="B309" s="333"/>
      <c r="C309" s="333"/>
      <c r="D309" s="333"/>
      <c r="E309" s="333"/>
      <c r="F309" s="333"/>
      <c r="G309" s="333"/>
      <c r="H309" s="333"/>
      <c r="I309" s="333"/>
      <c r="J309" s="333"/>
      <c r="K309" s="333"/>
      <c r="L309" s="333"/>
      <c r="M309" s="333"/>
      <c r="N309" s="333"/>
      <c r="O309" s="333"/>
      <c r="P309" s="333"/>
      <c r="Q309" s="333"/>
      <c r="R309" s="333"/>
      <c r="S309" s="333"/>
      <c r="T309" s="333"/>
      <c r="U309" s="333"/>
      <c r="V309" s="333"/>
      <c r="W309" s="333"/>
      <c r="X309" s="333"/>
      <c r="Y309" s="316"/>
      <c r="Z309" s="316"/>
    </row>
    <row r="310" spans="1:53" ht="27" customHeight="1" x14ac:dyDescent="0.25">
      <c r="A310" s="54" t="s">
        <v>465</v>
      </c>
      <c r="B310" s="54" t="s">
        <v>466</v>
      </c>
      <c r="C310" s="31">
        <v>4301020178</v>
      </c>
      <c r="D310" s="324">
        <v>4607091383980</v>
      </c>
      <c r="E310" s="325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4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27"/>
      <c r="P310" s="327"/>
      <c r="Q310" s="327"/>
      <c r="R310" s="325"/>
      <c r="S310" s="34"/>
      <c r="T310" s="34"/>
      <c r="U310" s="35" t="s">
        <v>65</v>
      </c>
      <c r="V310" s="320">
        <v>200</v>
      </c>
      <c r="W310" s="321">
        <f>IFERROR(IF(V310="",0,CEILING((V310/$H310),1)*$H310),"")</f>
        <v>210</v>
      </c>
      <c r="X310" s="36">
        <f>IFERROR(IF(W310=0,"",ROUNDUP(W310/H310,0)*0.02175),"")</f>
        <v>0.30449999999999999</v>
      </c>
      <c r="Y310" s="56"/>
      <c r="Z310" s="57"/>
      <c r="AD310" s="58"/>
      <c r="BA310" s="227" t="s">
        <v>1</v>
      </c>
    </row>
    <row r="311" spans="1:53" ht="16.5" customHeight="1" x14ac:dyDescent="0.25">
      <c r="A311" s="54" t="s">
        <v>467</v>
      </c>
      <c r="B311" s="54" t="s">
        <v>468</v>
      </c>
      <c r="C311" s="31">
        <v>4301020270</v>
      </c>
      <c r="D311" s="324">
        <v>4680115883314</v>
      </c>
      <c r="E311" s="325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05" t="s">
        <v>469</v>
      </c>
      <c r="O311" s="327"/>
      <c r="P311" s="327"/>
      <c r="Q311" s="327"/>
      <c r="R311" s="325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customHeight="1" x14ac:dyDescent="0.25">
      <c r="A312" s="54" t="s">
        <v>470</v>
      </c>
      <c r="B312" s="54" t="s">
        <v>471</v>
      </c>
      <c r="C312" s="31">
        <v>4301020179</v>
      </c>
      <c r="D312" s="324">
        <v>4607091384178</v>
      </c>
      <c r="E312" s="325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6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27"/>
      <c r="P312" s="327"/>
      <c r="Q312" s="327"/>
      <c r="R312" s="325"/>
      <c r="S312" s="34"/>
      <c r="T312" s="34"/>
      <c r="U312" s="35" t="s">
        <v>65</v>
      </c>
      <c r="V312" s="320">
        <v>0</v>
      </c>
      <c r="W312" s="321">
        <f>IFERROR(IF(V312="",0,CEILING((V312/$H312),1)*$H312),"")</f>
        <v>0</v>
      </c>
      <c r="X312" s="36" t="str">
        <f>IFERROR(IF(W312=0,"",ROUNDUP(W312/H312,0)*0.00937),"")</f>
        <v/>
      </c>
      <c r="Y312" s="56"/>
      <c r="Z312" s="57"/>
      <c r="AD312" s="58"/>
      <c r="BA312" s="229" t="s">
        <v>1</v>
      </c>
    </row>
    <row r="313" spans="1:53" x14ac:dyDescent="0.2">
      <c r="A313" s="334"/>
      <c r="B313" s="333"/>
      <c r="C313" s="333"/>
      <c r="D313" s="333"/>
      <c r="E313" s="333"/>
      <c r="F313" s="333"/>
      <c r="G313" s="333"/>
      <c r="H313" s="333"/>
      <c r="I313" s="333"/>
      <c r="J313" s="333"/>
      <c r="K313" s="333"/>
      <c r="L313" s="333"/>
      <c r="M313" s="335"/>
      <c r="N313" s="329" t="s">
        <v>66</v>
      </c>
      <c r="O313" s="330"/>
      <c r="P313" s="330"/>
      <c r="Q313" s="330"/>
      <c r="R313" s="330"/>
      <c r="S313" s="330"/>
      <c r="T313" s="331"/>
      <c r="U313" s="37" t="s">
        <v>67</v>
      </c>
      <c r="V313" s="322">
        <f>IFERROR(V310/H310,"0")+IFERROR(V311/H311,"0")+IFERROR(V312/H312,"0")</f>
        <v>13.333333333333334</v>
      </c>
      <c r="W313" s="322">
        <f>IFERROR(W310/H310,"0")+IFERROR(W311/H311,"0")+IFERROR(W312/H312,"0")</f>
        <v>14</v>
      </c>
      <c r="X313" s="322">
        <f>IFERROR(IF(X310="",0,X310),"0")+IFERROR(IF(X311="",0,X311),"0")+IFERROR(IF(X312="",0,X312),"0")</f>
        <v>0.30449999999999999</v>
      </c>
      <c r="Y313" s="323"/>
      <c r="Z313" s="323"/>
    </row>
    <row r="314" spans="1:53" x14ac:dyDescent="0.2">
      <c r="A314" s="333"/>
      <c r="B314" s="333"/>
      <c r="C314" s="333"/>
      <c r="D314" s="333"/>
      <c r="E314" s="333"/>
      <c r="F314" s="333"/>
      <c r="G314" s="333"/>
      <c r="H314" s="333"/>
      <c r="I314" s="333"/>
      <c r="J314" s="333"/>
      <c r="K314" s="333"/>
      <c r="L314" s="333"/>
      <c r="M314" s="335"/>
      <c r="N314" s="329" t="s">
        <v>66</v>
      </c>
      <c r="O314" s="330"/>
      <c r="P314" s="330"/>
      <c r="Q314" s="330"/>
      <c r="R314" s="330"/>
      <c r="S314" s="330"/>
      <c r="T314" s="331"/>
      <c r="U314" s="37" t="s">
        <v>65</v>
      </c>
      <c r="V314" s="322">
        <f>IFERROR(SUM(V310:V312),"0")</f>
        <v>200</v>
      </c>
      <c r="W314" s="322">
        <f>IFERROR(SUM(W310:W312),"0")</f>
        <v>210</v>
      </c>
      <c r="X314" s="37"/>
      <c r="Y314" s="323"/>
      <c r="Z314" s="323"/>
    </row>
    <row r="315" spans="1:53" ht="14.25" customHeight="1" x14ac:dyDescent="0.25">
      <c r="A315" s="341" t="s">
        <v>68</v>
      </c>
      <c r="B315" s="333"/>
      <c r="C315" s="333"/>
      <c r="D315" s="333"/>
      <c r="E315" s="333"/>
      <c r="F315" s="333"/>
      <c r="G315" s="333"/>
      <c r="H315" s="333"/>
      <c r="I315" s="333"/>
      <c r="J315" s="333"/>
      <c r="K315" s="333"/>
      <c r="L315" s="333"/>
      <c r="M315" s="333"/>
      <c r="N315" s="333"/>
      <c r="O315" s="333"/>
      <c r="P315" s="333"/>
      <c r="Q315" s="333"/>
      <c r="R315" s="333"/>
      <c r="S315" s="333"/>
      <c r="T315" s="333"/>
      <c r="U315" s="333"/>
      <c r="V315" s="333"/>
      <c r="W315" s="333"/>
      <c r="X315" s="333"/>
      <c r="Y315" s="316"/>
      <c r="Z315" s="316"/>
    </row>
    <row r="316" spans="1:53" ht="27" customHeight="1" x14ac:dyDescent="0.25">
      <c r="A316" s="54" t="s">
        <v>472</v>
      </c>
      <c r="B316" s="54" t="s">
        <v>473</v>
      </c>
      <c r="C316" s="31">
        <v>4301051560</v>
      </c>
      <c r="D316" s="324">
        <v>4607091383928</v>
      </c>
      <c r="E316" s="325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494" t="s">
        <v>474</v>
      </c>
      <c r="O316" s="327"/>
      <c r="P316" s="327"/>
      <c r="Q316" s="327"/>
      <c r="R316" s="325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customHeight="1" x14ac:dyDescent="0.25">
      <c r="A317" s="54" t="s">
        <v>475</v>
      </c>
      <c r="B317" s="54" t="s">
        <v>476</v>
      </c>
      <c r="C317" s="31">
        <v>4301051298</v>
      </c>
      <c r="D317" s="324">
        <v>4607091384260</v>
      </c>
      <c r="E317" s="325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27"/>
      <c r="P317" s="327"/>
      <c r="Q317" s="327"/>
      <c r="R317" s="325"/>
      <c r="S317" s="34"/>
      <c r="T317" s="34"/>
      <c r="U317" s="35" t="s">
        <v>65</v>
      </c>
      <c r="V317" s="320">
        <v>1500</v>
      </c>
      <c r="W317" s="321">
        <f>IFERROR(IF(V317="",0,CEILING((V317/$H317),1)*$H317),"")</f>
        <v>1505.3999999999999</v>
      </c>
      <c r="X317" s="36">
        <f>IFERROR(IF(W317=0,"",ROUNDUP(W317/H317,0)*0.02175),"")</f>
        <v>4.1977500000000001</v>
      </c>
      <c r="Y317" s="56"/>
      <c r="Z317" s="57"/>
      <c r="AD317" s="58"/>
      <c r="BA317" s="231" t="s">
        <v>1</v>
      </c>
    </row>
    <row r="318" spans="1:53" x14ac:dyDescent="0.2">
      <c r="A318" s="334"/>
      <c r="B318" s="333"/>
      <c r="C318" s="333"/>
      <c r="D318" s="333"/>
      <c r="E318" s="333"/>
      <c r="F318" s="333"/>
      <c r="G318" s="333"/>
      <c r="H318" s="333"/>
      <c r="I318" s="333"/>
      <c r="J318" s="333"/>
      <c r="K318" s="333"/>
      <c r="L318" s="333"/>
      <c r="M318" s="335"/>
      <c r="N318" s="329" t="s">
        <v>66</v>
      </c>
      <c r="O318" s="330"/>
      <c r="P318" s="330"/>
      <c r="Q318" s="330"/>
      <c r="R318" s="330"/>
      <c r="S318" s="330"/>
      <c r="T318" s="331"/>
      <c r="U318" s="37" t="s">
        <v>67</v>
      </c>
      <c r="V318" s="322">
        <f>IFERROR(V316/H316,"0")+IFERROR(V317/H317,"0")</f>
        <v>192.30769230769232</v>
      </c>
      <c r="W318" s="322">
        <f>IFERROR(W316/H316,"0")+IFERROR(W317/H317,"0")</f>
        <v>193</v>
      </c>
      <c r="X318" s="322">
        <f>IFERROR(IF(X316="",0,X316),"0")+IFERROR(IF(X317="",0,X317),"0")</f>
        <v>4.1977500000000001</v>
      </c>
      <c r="Y318" s="323"/>
      <c r="Z318" s="323"/>
    </row>
    <row r="319" spans="1:53" x14ac:dyDescent="0.2">
      <c r="A319" s="333"/>
      <c r="B319" s="333"/>
      <c r="C319" s="333"/>
      <c r="D319" s="333"/>
      <c r="E319" s="333"/>
      <c r="F319" s="333"/>
      <c r="G319" s="333"/>
      <c r="H319" s="333"/>
      <c r="I319" s="333"/>
      <c r="J319" s="333"/>
      <c r="K319" s="333"/>
      <c r="L319" s="333"/>
      <c r="M319" s="335"/>
      <c r="N319" s="329" t="s">
        <v>66</v>
      </c>
      <c r="O319" s="330"/>
      <c r="P319" s="330"/>
      <c r="Q319" s="330"/>
      <c r="R319" s="330"/>
      <c r="S319" s="330"/>
      <c r="T319" s="331"/>
      <c r="U319" s="37" t="s">
        <v>65</v>
      </c>
      <c r="V319" s="322">
        <f>IFERROR(SUM(V316:V317),"0")</f>
        <v>1500</v>
      </c>
      <c r="W319" s="322">
        <f>IFERROR(SUM(W316:W317),"0")</f>
        <v>1505.3999999999999</v>
      </c>
      <c r="X319" s="37"/>
      <c r="Y319" s="323"/>
      <c r="Z319" s="323"/>
    </row>
    <row r="320" spans="1:53" ht="14.25" customHeight="1" x14ac:dyDescent="0.25">
      <c r="A320" s="341" t="s">
        <v>225</v>
      </c>
      <c r="B320" s="333"/>
      <c r="C320" s="333"/>
      <c r="D320" s="333"/>
      <c r="E320" s="333"/>
      <c r="F320" s="333"/>
      <c r="G320" s="333"/>
      <c r="H320" s="333"/>
      <c r="I320" s="333"/>
      <c r="J320" s="333"/>
      <c r="K320" s="333"/>
      <c r="L320" s="333"/>
      <c r="M320" s="333"/>
      <c r="N320" s="333"/>
      <c r="O320" s="333"/>
      <c r="P320" s="333"/>
      <c r="Q320" s="333"/>
      <c r="R320" s="333"/>
      <c r="S320" s="333"/>
      <c r="T320" s="333"/>
      <c r="U320" s="333"/>
      <c r="V320" s="333"/>
      <c r="W320" s="333"/>
      <c r="X320" s="333"/>
      <c r="Y320" s="316"/>
      <c r="Z320" s="316"/>
    </row>
    <row r="321" spans="1:53" ht="16.5" customHeight="1" x14ac:dyDescent="0.25">
      <c r="A321" s="54" t="s">
        <v>477</v>
      </c>
      <c r="B321" s="54" t="s">
        <v>478</v>
      </c>
      <c r="C321" s="31">
        <v>4301060314</v>
      </c>
      <c r="D321" s="324">
        <v>4607091384673</v>
      </c>
      <c r="E321" s="325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36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27"/>
      <c r="P321" s="327"/>
      <c r="Q321" s="327"/>
      <c r="R321" s="325"/>
      <c r="S321" s="34"/>
      <c r="T321" s="34"/>
      <c r="U321" s="35" t="s">
        <v>65</v>
      </c>
      <c r="V321" s="320">
        <v>0</v>
      </c>
      <c r="W321" s="321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x14ac:dyDescent="0.2">
      <c r="A322" s="334"/>
      <c r="B322" s="333"/>
      <c r="C322" s="333"/>
      <c r="D322" s="333"/>
      <c r="E322" s="333"/>
      <c r="F322" s="333"/>
      <c r="G322" s="333"/>
      <c r="H322" s="333"/>
      <c r="I322" s="333"/>
      <c r="J322" s="333"/>
      <c r="K322" s="333"/>
      <c r="L322" s="333"/>
      <c r="M322" s="335"/>
      <c r="N322" s="329" t="s">
        <v>66</v>
      </c>
      <c r="O322" s="330"/>
      <c r="P322" s="330"/>
      <c r="Q322" s="330"/>
      <c r="R322" s="330"/>
      <c r="S322" s="330"/>
      <c r="T322" s="331"/>
      <c r="U322" s="37" t="s">
        <v>67</v>
      </c>
      <c r="V322" s="322">
        <f>IFERROR(V321/H321,"0")</f>
        <v>0</v>
      </c>
      <c r="W322" s="322">
        <f>IFERROR(W321/H321,"0")</f>
        <v>0</v>
      </c>
      <c r="X322" s="322">
        <f>IFERROR(IF(X321="",0,X321),"0")</f>
        <v>0</v>
      </c>
      <c r="Y322" s="323"/>
      <c r="Z322" s="323"/>
    </row>
    <row r="323" spans="1:53" x14ac:dyDescent="0.2">
      <c r="A323" s="333"/>
      <c r="B323" s="333"/>
      <c r="C323" s="333"/>
      <c r="D323" s="333"/>
      <c r="E323" s="333"/>
      <c r="F323" s="333"/>
      <c r="G323" s="333"/>
      <c r="H323" s="333"/>
      <c r="I323" s="333"/>
      <c r="J323" s="333"/>
      <c r="K323" s="333"/>
      <c r="L323" s="333"/>
      <c r="M323" s="335"/>
      <c r="N323" s="329" t="s">
        <v>66</v>
      </c>
      <c r="O323" s="330"/>
      <c r="P323" s="330"/>
      <c r="Q323" s="330"/>
      <c r="R323" s="330"/>
      <c r="S323" s="330"/>
      <c r="T323" s="331"/>
      <c r="U323" s="37" t="s">
        <v>65</v>
      </c>
      <c r="V323" s="322">
        <f>IFERROR(SUM(V321:V321),"0")</f>
        <v>0</v>
      </c>
      <c r="W323" s="322">
        <f>IFERROR(SUM(W321:W321),"0")</f>
        <v>0</v>
      </c>
      <c r="X323" s="37"/>
      <c r="Y323" s="323"/>
      <c r="Z323" s="323"/>
    </row>
    <row r="324" spans="1:53" ht="16.5" customHeight="1" x14ac:dyDescent="0.25">
      <c r="A324" s="332" t="s">
        <v>479</v>
      </c>
      <c r="B324" s="333"/>
      <c r="C324" s="333"/>
      <c r="D324" s="333"/>
      <c r="E324" s="333"/>
      <c r="F324" s="333"/>
      <c r="G324" s="333"/>
      <c r="H324" s="333"/>
      <c r="I324" s="333"/>
      <c r="J324" s="333"/>
      <c r="K324" s="333"/>
      <c r="L324" s="333"/>
      <c r="M324" s="333"/>
      <c r="N324" s="333"/>
      <c r="O324" s="333"/>
      <c r="P324" s="333"/>
      <c r="Q324" s="333"/>
      <c r="R324" s="333"/>
      <c r="S324" s="333"/>
      <c r="T324" s="333"/>
      <c r="U324" s="333"/>
      <c r="V324" s="333"/>
      <c r="W324" s="333"/>
      <c r="X324" s="333"/>
      <c r="Y324" s="315"/>
      <c r="Z324" s="315"/>
    </row>
    <row r="325" spans="1:53" ht="14.25" customHeight="1" x14ac:dyDescent="0.25">
      <c r="A325" s="341" t="s">
        <v>103</v>
      </c>
      <c r="B325" s="333"/>
      <c r="C325" s="333"/>
      <c r="D325" s="333"/>
      <c r="E325" s="333"/>
      <c r="F325" s="333"/>
      <c r="G325" s="333"/>
      <c r="H325" s="333"/>
      <c r="I325" s="333"/>
      <c r="J325" s="333"/>
      <c r="K325" s="333"/>
      <c r="L325" s="333"/>
      <c r="M325" s="333"/>
      <c r="N325" s="333"/>
      <c r="O325" s="333"/>
      <c r="P325" s="333"/>
      <c r="Q325" s="333"/>
      <c r="R325" s="333"/>
      <c r="S325" s="333"/>
      <c r="T325" s="333"/>
      <c r="U325" s="333"/>
      <c r="V325" s="333"/>
      <c r="W325" s="333"/>
      <c r="X325" s="333"/>
      <c r="Y325" s="316"/>
      <c r="Z325" s="316"/>
    </row>
    <row r="326" spans="1:53" ht="27" customHeight="1" x14ac:dyDescent="0.25">
      <c r="A326" s="54" t="s">
        <v>480</v>
      </c>
      <c r="B326" s="54" t="s">
        <v>481</v>
      </c>
      <c r="C326" s="31">
        <v>4301011324</v>
      </c>
      <c r="D326" s="324">
        <v>4607091384185</v>
      </c>
      <c r="E326" s="325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48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27"/>
      <c r="P326" s="327"/>
      <c r="Q326" s="327"/>
      <c r="R326" s="325"/>
      <c r="S326" s="34"/>
      <c r="T326" s="34"/>
      <c r="U326" s="35" t="s">
        <v>65</v>
      </c>
      <c r="V326" s="320">
        <v>0</v>
      </c>
      <c r="W326" s="321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482</v>
      </c>
      <c r="B327" s="54" t="s">
        <v>483</v>
      </c>
      <c r="C327" s="31">
        <v>4301011312</v>
      </c>
      <c r="D327" s="324">
        <v>4607091384192</v>
      </c>
      <c r="E327" s="325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6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27"/>
      <c r="P327" s="327"/>
      <c r="Q327" s="327"/>
      <c r="R327" s="325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484</v>
      </c>
      <c r="B328" s="54" t="s">
        <v>485</v>
      </c>
      <c r="C328" s="31">
        <v>4301011483</v>
      </c>
      <c r="D328" s="324">
        <v>4680115881907</v>
      </c>
      <c r="E328" s="325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3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27"/>
      <c r="P328" s="327"/>
      <c r="Q328" s="327"/>
      <c r="R328" s="325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486</v>
      </c>
      <c r="B329" s="54" t="s">
        <v>487</v>
      </c>
      <c r="C329" s="31">
        <v>4301011655</v>
      </c>
      <c r="D329" s="324">
        <v>4680115883925</v>
      </c>
      <c r="E329" s="325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20" t="s">
        <v>488</v>
      </c>
      <c r="O329" s="327"/>
      <c r="P329" s="327"/>
      <c r="Q329" s="327"/>
      <c r="R329" s="325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490</v>
      </c>
      <c r="B330" s="54" t="s">
        <v>491</v>
      </c>
      <c r="C330" s="31">
        <v>4301011303</v>
      </c>
      <c r="D330" s="324">
        <v>4607091384680</v>
      </c>
      <c r="E330" s="325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5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7"/>
      <c r="P330" s="327"/>
      <c r="Q330" s="327"/>
      <c r="R330" s="325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34"/>
      <c r="B331" s="333"/>
      <c r="C331" s="333"/>
      <c r="D331" s="333"/>
      <c r="E331" s="333"/>
      <c r="F331" s="333"/>
      <c r="G331" s="333"/>
      <c r="H331" s="333"/>
      <c r="I331" s="333"/>
      <c r="J331" s="333"/>
      <c r="K331" s="333"/>
      <c r="L331" s="333"/>
      <c r="M331" s="335"/>
      <c r="N331" s="329" t="s">
        <v>66</v>
      </c>
      <c r="O331" s="330"/>
      <c r="P331" s="330"/>
      <c r="Q331" s="330"/>
      <c r="R331" s="330"/>
      <c r="S331" s="330"/>
      <c r="T331" s="331"/>
      <c r="U331" s="37" t="s">
        <v>67</v>
      </c>
      <c r="V331" s="322">
        <f>IFERROR(V326/H326,"0")+IFERROR(V327/H327,"0")+IFERROR(V328/H328,"0")+IFERROR(V329/H329,"0")+IFERROR(V330/H330,"0")</f>
        <v>0</v>
      </c>
      <c r="W331" s="322">
        <f>IFERROR(W326/H326,"0")+IFERROR(W327/H327,"0")+IFERROR(W328/H328,"0")+IFERROR(W329/H329,"0")+IFERROR(W330/H330,"0")</f>
        <v>0</v>
      </c>
      <c r="X331" s="322">
        <f>IFERROR(IF(X326="",0,X326),"0")+IFERROR(IF(X327="",0,X327),"0")+IFERROR(IF(X328="",0,X328),"0")+IFERROR(IF(X329="",0,X329),"0")+IFERROR(IF(X330="",0,X330),"0")</f>
        <v>0</v>
      </c>
      <c r="Y331" s="323"/>
      <c r="Z331" s="323"/>
    </row>
    <row r="332" spans="1:53" x14ac:dyDescent="0.2">
      <c r="A332" s="333"/>
      <c r="B332" s="333"/>
      <c r="C332" s="333"/>
      <c r="D332" s="333"/>
      <c r="E332" s="333"/>
      <c r="F332" s="333"/>
      <c r="G332" s="333"/>
      <c r="H332" s="333"/>
      <c r="I332" s="333"/>
      <c r="J332" s="333"/>
      <c r="K332" s="333"/>
      <c r="L332" s="333"/>
      <c r="M332" s="335"/>
      <c r="N332" s="329" t="s">
        <v>66</v>
      </c>
      <c r="O332" s="330"/>
      <c r="P332" s="330"/>
      <c r="Q332" s="330"/>
      <c r="R332" s="330"/>
      <c r="S332" s="330"/>
      <c r="T332" s="331"/>
      <c r="U332" s="37" t="s">
        <v>65</v>
      </c>
      <c r="V332" s="322">
        <f>IFERROR(SUM(V326:V330),"0")</f>
        <v>0</v>
      </c>
      <c r="W332" s="322">
        <f>IFERROR(SUM(W326:W330),"0")</f>
        <v>0</v>
      </c>
      <c r="X332" s="37"/>
      <c r="Y332" s="323"/>
      <c r="Z332" s="323"/>
    </row>
    <row r="333" spans="1:53" ht="14.25" customHeight="1" x14ac:dyDescent="0.25">
      <c r="A333" s="341" t="s">
        <v>60</v>
      </c>
      <c r="B333" s="333"/>
      <c r="C333" s="333"/>
      <c r="D333" s="333"/>
      <c r="E333" s="333"/>
      <c r="F333" s="333"/>
      <c r="G333" s="333"/>
      <c r="H333" s="333"/>
      <c r="I333" s="333"/>
      <c r="J333" s="333"/>
      <c r="K333" s="333"/>
      <c r="L333" s="333"/>
      <c r="M333" s="333"/>
      <c r="N333" s="333"/>
      <c r="O333" s="333"/>
      <c r="P333" s="333"/>
      <c r="Q333" s="333"/>
      <c r="R333" s="333"/>
      <c r="S333" s="333"/>
      <c r="T333" s="333"/>
      <c r="U333" s="333"/>
      <c r="V333" s="333"/>
      <c r="W333" s="333"/>
      <c r="X333" s="333"/>
      <c r="Y333" s="316"/>
      <c r="Z333" s="316"/>
    </row>
    <row r="334" spans="1:53" ht="27" customHeight="1" x14ac:dyDescent="0.25">
      <c r="A334" s="54" t="s">
        <v>492</v>
      </c>
      <c r="B334" s="54" t="s">
        <v>493</v>
      </c>
      <c r="C334" s="31">
        <v>4301031139</v>
      </c>
      <c r="D334" s="324">
        <v>4607091384802</v>
      </c>
      <c r="E334" s="325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38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7"/>
      <c r="P334" s="327"/>
      <c r="Q334" s="327"/>
      <c r="R334" s="325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494</v>
      </c>
      <c r="B335" s="54" t="s">
        <v>495</v>
      </c>
      <c r="C335" s="31">
        <v>4301031140</v>
      </c>
      <c r="D335" s="324">
        <v>4607091384826</v>
      </c>
      <c r="E335" s="325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5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7"/>
      <c r="P335" s="327"/>
      <c r="Q335" s="327"/>
      <c r="R335" s="325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34"/>
      <c r="B336" s="333"/>
      <c r="C336" s="333"/>
      <c r="D336" s="333"/>
      <c r="E336" s="333"/>
      <c r="F336" s="333"/>
      <c r="G336" s="333"/>
      <c r="H336" s="333"/>
      <c r="I336" s="333"/>
      <c r="J336" s="333"/>
      <c r="K336" s="333"/>
      <c r="L336" s="333"/>
      <c r="M336" s="335"/>
      <c r="N336" s="329" t="s">
        <v>66</v>
      </c>
      <c r="O336" s="330"/>
      <c r="P336" s="330"/>
      <c r="Q336" s="330"/>
      <c r="R336" s="330"/>
      <c r="S336" s="330"/>
      <c r="T336" s="331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x14ac:dyDescent="0.2">
      <c r="A337" s="333"/>
      <c r="B337" s="333"/>
      <c r="C337" s="333"/>
      <c r="D337" s="333"/>
      <c r="E337" s="333"/>
      <c r="F337" s="333"/>
      <c r="G337" s="333"/>
      <c r="H337" s="333"/>
      <c r="I337" s="333"/>
      <c r="J337" s="333"/>
      <c r="K337" s="333"/>
      <c r="L337" s="333"/>
      <c r="M337" s="335"/>
      <c r="N337" s="329" t="s">
        <v>66</v>
      </c>
      <c r="O337" s="330"/>
      <c r="P337" s="330"/>
      <c r="Q337" s="330"/>
      <c r="R337" s="330"/>
      <c r="S337" s="330"/>
      <c r="T337" s="331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customHeight="1" x14ac:dyDescent="0.25">
      <c r="A338" s="341" t="s">
        <v>68</v>
      </c>
      <c r="B338" s="333"/>
      <c r="C338" s="333"/>
      <c r="D338" s="333"/>
      <c r="E338" s="333"/>
      <c r="F338" s="333"/>
      <c r="G338" s="333"/>
      <c r="H338" s="333"/>
      <c r="I338" s="333"/>
      <c r="J338" s="333"/>
      <c r="K338" s="333"/>
      <c r="L338" s="333"/>
      <c r="M338" s="333"/>
      <c r="N338" s="333"/>
      <c r="O338" s="333"/>
      <c r="P338" s="333"/>
      <c r="Q338" s="333"/>
      <c r="R338" s="333"/>
      <c r="S338" s="333"/>
      <c r="T338" s="333"/>
      <c r="U338" s="333"/>
      <c r="V338" s="333"/>
      <c r="W338" s="333"/>
      <c r="X338" s="333"/>
      <c r="Y338" s="316"/>
      <c r="Z338" s="316"/>
    </row>
    <row r="339" spans="1:53" ht="27" customHeight="1" x14ac:dyDescent="0.25">
      <c r="A339" s="54" t="s">
        <v>496</v>
      </c>
      <c r="B339" s="54" t="s">
        <v>497</v>
      </c>
      <c r="C339" s="31">
        <v>4301051303</v>
      </c>
      <c r="D339" s="324">
        <v>4607091384246</v>
      </c>
      <c r="E339" s="325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4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7"/>
      <c r="P339" s="327"/>
      <c r="Q339" s="327"/>
      <c r="R339" s="325"/>
      <c r="S339" s="34"/>
      <c r="T339" s="34"/>
      <c r="U339" s="35" t="s">
        <v>65</v>
      </c>
      <c r="V339" s="320">
        <v>0</v>
      </c>
      <c r="W339" s="321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498</v>
      </c>
      <c r="B340" s="54" t="s">
        <v>499</v>
      </c>
      <c r="C340" s="31">
        <v>4301051445</v>
      </c>
      <c r="D340" s="324">
        <v>4680115881976</v>
      </c>
      <c r="E340" s="325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6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7"/>
      <c r="P340" s="327"/>
      <c r="Q340" s="327"/>
      <c r="R340" s="325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500</v>
      </c>
      <c r="B341" s="54" t="s">
        <v>501</v>
      </c>
      <c r="C341" s="31">
        <v>4301051297</v>
      </c>
      <c r="D341" s="324">
        <v>4607091384253</v>
      </c>
      <c r="E341" s="325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6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7"/>
      <c r="P341" s="327"/>
      <c r="Q341" s="327"/>
      <c r="R341" s="325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502</v>
      </c>
      <c r="B342" s="54" t="s">
        <v>503</v>
      </c>
      <c r="C342" s="31">
        <v>4301051444</v>
      </c>
      <c r="D342" s="324">
        <v>4680115881969</v>
      </c>
      <c r="E342" s="325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4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7"/>
      <c r="P342" s="327"/>
      <c r="Q342" s="327"/>
      <c r="R342" s="325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34"/>
      <c r="B343" s="333"/>
      <c r="C343" s="333"/>
      <c r="D343" s="333"/>
      <c r="E343" s="333"/>
      <c r="F343" s="333"/>
      <c r="G343" s="333"/>
      <c r="H343" s="333"/>
      <c r="I343" s="333"/>
      <c r="J343" s="333"/>
      <c r="K343" s="333"/>
      <c r="L343" s="333"/>
      <c r="M343" s="335"/>
      <c r="N343" s="329" t="s">
        <v>66</v>
      </c>
      <c r="O343" s="330"/>
      <c r="P343" s="330"/>
      <c r="Q343" s="330"/>
      <c r="R343" s="330"/>
      <c r="S343" s="330"/>
      <c r="T343" s="331"/>
      <c r="U343" s="37" t="s">
        <v>67</v>
      </c>
      <c r="V343" s="322">
        <f>IFERROR(V339/H339,"0")+IFERROR(V340/H340,"0")+IFERROR(V341/H341,"0")+IFERROR(V342/H342,"0")</f>
        <v>0</v>
      </c>
      <c r="W343" s="322">
        <f>IFERROR(W339/H339,"0")+IFERROR(W340/H340,"0")+IFERROR(W341/H341,"0")+IFERROR(W342/H342,"0")</f>
        <v>0</v>
      </c>
      <c r="X343" s="322">
        <f>IFERROR(IF(X339="",0,X339),"0")+IFERROR(IF(X340="",0,X340),"0")+IFERROR(IF(X341="",0,X341),"0")+IFERROR(IF(X342="",0,X342),"0")</f>
        <v>0</v>
      </c>
      <c r="Y343" s="323"/>
      <c r="Z343" s="323"/>
    </row>
    <row r="344" spans="1:53" x14ac:dyDescent="0.2">
      <c r="A344" s="333"/>
      <c r="B344" s="333"/>
      <c r="C344" s="333"/>
      <c r="D344" s="333"/>
      <c r="E344" s="333"/>
      <c r="F344" s="333"/>
      <c r="G344" s="333"/>
      <c r="H344" s="333"/>
      <c r="I344" s="333"/>
      <c r="J344" s="333"/>
      <c r="K344" s="333"/>
      <c r="L344" s="333"/>
      <c r="M344" s="335"/>
      <c r="N344" s="329" t="s">
        <v>66</v>
      </c>
      <c r="O344" s="330"/>
      <c r="P344" s="330"/>
      <c r="Q344" s="330"/>
      <c r="R344" s="330"/>
      <c r="S344" s="330"/>
      <c r="T344" s="331"/>
      <c r="U344" s="37" t="s">
        <v>65</v>
      </c>
      <c r="V344" s="322">
        <f>IFERROR(SUM(V339:V342),"0")</f>
        <v>0</v>
      </c>
      <c r="W344" s="322">
        <f>IFERROR(SUM(W339:W342),"0")</f>
        <v>0</v>
      </c>
      <c r="X344" s="37"/>
      <c r="Y344" s="323"/>
      <c r="Z344" s="323"/>
    </row>
    <row r="345" spans="1:53" ht="14.25" customHeight="1" x14ac:dyDescent="0.25">
      <c r="A345" s="341" t="s">
        <v>225</v>
      </c>
      <c r="B345" s="333"/>
      <c r="C345" s="333"/>
      <c r="D345" s="333"/>
      <c r="E345" s="333"/>
      <c r="F345" s="333"/>
      <c r="G345" s="333"/>
      <c r="H345" s="333"/>
      <c r="I345" s="333"/>
      <c r="J345" s="333"/>
      <c r="K345" s="333"/>
      <c r="L345" s="333"/>
      <c r="M345" s="333"/>
      <c r="N345" s="333"/>
      <c r="O345" s="333"/>
      <c r="P345" s="333"/>
      <c r="Q345" s="333"/>
      <c r="R345" s="333"/>
      <c r="S345" s="333"/>
      <c r="T345" s="333"/>
      <c r="U345" s="333"/>
      <c r="V345" s="333"/>
      <c r="W345" s="333"/>
      <c r="X345" s="333"/>
      <c r="Y345" s="316"/>
      <c r="Z345" s="316"/>
    </row>
    <row r="346" spans="1:53" ht="27" customHeight="1" x14ac:dyDescent="0.25">
      <c r="A346" s="54" t="s">
        <v>504</v>
      </c>
      <c r="B346" s="54" t="s">
        <v>505</v>
      </c>
      <c r="C346" s="31">
        <v>4301060322</v>
      </c>
      <c r="D346" s="324">
        <v>4607091389357</v>
      </c>
      <c r="E346" s="325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3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7"/>
      <c r="P346" s="327"/>
      <c r="Q346" s="327"/>
      <c r="R346" s="325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34"/>
      <c r="B347" s="333"/>
      <c r="C347" s="333"/>
      <c r="D347" s="333"/>
      <c r="E347" s="333"/>
      <c r="F347" s="333"/>
      <c r="G347" s="333"/>
      <c r="H347" s="333"/>
      <c r="I347" s="333"/>
      <c r="J347" s="333"/>
      <c r="K347" s="333"/>
      <c r="L347" s="333"/>
      <c r="M347" s="335"/>
      <c r="N347" s="329" t="s">
        <v>66</v>
      </c>
      <c r="O347" s="330"/>
      <c r="P347" s="330"/>
      <c r="Q347" s="330"/>
      <c r="R347" s="330"/>
      <c r="S347" s="330"/>
      <c r="T347" s="331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x14ac:dyDescent="0.2">
      <c r="A348" s="333"/>
      <c r="B348" s="333"/>
      <c r="C348" s="333"/>
      <c r="D348" s="333"/>
      <c r="E348" s="333"/>
      <c r="F348" s="333"/>
      <c r="G348" s="333"/>
      <c r="H348" s="333"/>
      <c r="I348" s="333"/>
      <c r="J348" s="333"/>
      <c r="K348" s="333"/>
      <c r="L348" s="333"/>
      <c r="M348" s="335"/>
      <c r="N348" s="329" t="s">
        <v>66</v>
      </c>
      <c r="O348" s="330"/>
      <c r="P348" s="330"/>
      <c r="Q348" s="330"/>
      <c r="R348" s="330"/>
      <c r="S348" s="330"/>
      <c r="T348" s="331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customHeight="1" x14ac:dyDescent="0.2">
      <c r="A349" s="336" t="s">
        <v>506</v>
      </c>
      <c r="B349" s="337"/>
      <c r="C349" s="337"/>
      <c r="D349" s="337"/>
      <c r="E349" s="337"/>
      <c r="F349" s="337"/>
      <c r="G349" s="337"/>
      <c r="H349" s="337"/>
      <c r="I349" s="337"/>
      <c r="J349" s="337"/>
      <c r="K349" s="337"/>
      <c r="L349" s="337"/>
      <c r="M349" s="337"/>
      <c r="N349" s="337"/>
      <c r="O349" s="337"/>
      <c r="P349" s="337"/>
      <c r="Q349" s="337"/>
      <c r="R349" s="337"/>
      <c r="S349" s="337"/>
      <c r="T349" s="337"/>
      <c r="U349" s="337"/>
      <c r="V349" s="337"/>
      <c r="W349" s="337"/>
      <c r="X349" s="337"/>
      <c r="Y349" s="48"/>
      <c r="Z349" s="48"/>
    </row>
    <row r="350" spans="1:53" ht="16.5" customHeight="1" x14ac:dyDescent="0.25">
      <c r="A350" s="332" t="s">
        <v>507</v>
      </c>
      <c r="B350" s="333"/>
      <c r="C350" s="333"/>
      <c r="D350" s="333"/>
      <c r="E350" s="333"/>
      <c r="F350" s="333"/>
      <c r="G350" s="333"/>
      <c r="H350" s="333"/>
      <c r="I350" s="333"/>
      <c r="J350" s="333"/>
      <c r="K350" s="333"/>
      <c r="L350" s="333"/>
      <c r="M350" s="333"/>
      <c r="N350" s="333"/>
      <c r="O350" s="333"/>
      <c r="P350" s="333"/>
      <c r="Q350" s="333"/>
      <c r="R350" s="333"/>
      <c r="S350" s="333"/>
      <c r="T350" s="333"/>
      <c r="U350" s="333"/>
      <c r="V350" s="333"/>
      <c r="W350" s="333"/>
      <c r="X350" s="333"/>
      <c r="Y350" s="315"/>
      <c r="Z350" s="315"/>
    </row>
    <row r="351" spans="1:53" ht="14.25" customHeight="1" x14ac:dyDescent="0.25">
      <c r="A351" s="341" t="s">
        <v>103</v>
      </c>
      <c r="B351" s="333"/>
      <c r="C351" s="333"/>
      <c r="D351" s="333"/>
      <c r="E351" s="333"/>
      <c r="F351" s="333"/>
      <c r="G351" s="333"/>
      <c r="H351" s="333"/>
      <c r="I351" s="333"/>
      <c r="J351" s="333"/>
      <c r="K351" s="333"/>
      <c r="L351" s="333"/>
      <c r="M351" s="333"/>
      <c r="N351" s="333"/>
      <c r="O351" s="333"/>
      <c r="P351" s="333"/>
      <c r="Q351" s="333"/>
      <c r="R351" s="333"/>
      <c r="S351" s="333"/>
      <c r="T351" s="333"/>
      <c r="U351" s="333"/>
      <c r="V351" s="333"/>
      <c r="W351" s="333"/>
      <c r="X351" s="333"/>
      <c r="Y351" s="316"/>
      <c r="Z351" s="316"/>
    </row>
    <row r="352" spans="1:53" ht="27" customHeight="1" x14ac:dyDescent="0.25">
      <c r="A352" s="54" t="s">
        <v>508</v>
      </c>
      <c r="B352" s="54" t="s">
        <v>509</v>
      </c>
      <c r="C352" s="31">
        <v>4301011428</v>
      </c>
      <c r="D352" s="324">
        <v>4607091389708</v>
      </c>
      <c r="E352" s="325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7"/>
      <c r="P352" s="327"/>
      <c r="Q352" s="327"/>
      <c r="R352" s="325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510</v>
      </c>
      <c r="B353" s="54" t="s">
        <v>511</v>
      </c>
      <c r="C353" s="31">
        <v>4301011427</v>
      </c>
      <c r="D353" s="324">
        <v>4607091389692</v>
      </c>
      <c r="E353" s="325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58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7"/>
      <c r="P353" s="327"/>
      <c r="Q353" s="327"/>
      <c r="R353" s="325"/>
      <c r="S353" s="34"/>
      <c r="T353" s="34"/>
      <c r="U353" s="35" t="s">
        <v>65</v>
      </c>
      <c r="V353" s="320">
        <v>0</v>
      </c>
      <c r="W353" s="321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x14ac:dyDescent="0.2">
      <c r="A354" s="334"/>
      <c r="B354" s="333"/>
      <c r="C354" s="333"/>
      <c r="D354" s="333"/>
      <c r="E354" s="333"/>
      <c r="F354" s="333"/>
      <c r="G354" s="333"/>
      <c r="H354" s="333"/>
      <c r="I354" s="333"/>
      <c r="J354" s="333"/>
      <c r="K354" s="333"/>
      <c r="L354" s="333"/>
      <c r="M354" s="335"/>
      <c r="N354" s="329" t="s">
        <v>66</v>
      </c>
      <c r="O354" s="330"/>
      <c r="P354" s="330"/>
      <c r="Q354" s="330"/>
      <c r="R354" s="330"/>
      <c r="S354" s="330"/>
      <c r="T354" s="331"/>
      <c r="U354" s="37" t="s">
        <v>67</v>
      </c>
      <c r="V354" s="322">
        <f>IFERROR(V352/H352,"0")+IFERROR(V353/H353,"0")</f>
        <v>0</v>
      </c>
      <c r="W354" s="322">
        <f>IFERROR(W352/H352,"0")+IFERROR(W353/H353,"0")</f>
        <v>0</v>
      </c>
      <c r="X354" s="322">
        <f>IFERROR(IF(X352="",0,X352),"0")+IFERROR(IF(X353="",0,X353),"0")</f>
        <v>0</v>
      </c>
      <c r="Y354" s="323"/>
      <c r="Z354" s="323"/>
    </row>
    <row r="355" spans="1:53" x14ac:dyDescent="0.2">
      <c r="A355" s="333"/>
      <c r="B355" s="333"/>
      <c r="C355" s="333"/>
      <c r="D355" s="333"/>
      <c r="E355" s="333"/>
      <c r="F355" s="333"/>
      <c r="G355" s="333"/>
      <c r="H355" s="333"/>
      <c r="I355" s="333"/>
      <c r="J355" s="333"/>
      <c r="K355" s="333"/>
      <c r="L355" s="333"/>
      <c r="M355" s="335"/>
      <c r="N355" s="329" t="s">
        <v>66</v>
      </c>
      <c r="O355" s="330"/>
      <c r="P355" s="330"/>
      <c r="Q355" s="330"/>
      <c r="R355" s="330"/>
      <c r="S355" s="330"/>
      <c r="T355" s="331"/>
      <c r="U355" s="37" t="s">
        <v>65</v>
      </c>
      <c r="V355" s="322">
        <f>IFERROR(SUM(V352:V353),"0")</f>
        <v>0</v>
      </c>
      <c r="W355" s="322">
        <f>IFERROR(SUM(W352:W353),"0")</f>
        <v>0</v>
      </c>
      <c r="X355" s="37"/>
      <c r="Y355" s="323"/>
      <c r="Z355" s="323"/>
    </row>
    <row r="356" spans="1:53" ht="14.25" customHeight="1" x14ac:dyDescent="0.25">
      <c r="A356" s="341" t="s">
        <v>60</v>
      </c>
      <c r="B356" s="333"/>
      <c r="C356" s="333"/>
      <c r="D356" s="333"/>
      <c r="E356" s="333"/>
      <c r="F356" s="333"/>
      <c r="G356" s="333"/>
      <c r="H356" s="333"/>
      <c r="I356" s="333"/>
      <c r="J356" s="333"/>
      <c r="K356" s="333"/>
      <c r="L356" s="333"/>
      <c r="M356" s="333"/>
      <c r="N356" s="333"/>
      <c r="O356" s="333"/>
      <c r="P356" s="333"/>
      <c r="Q356" s="333"/>
      <c r="R356" s="333"/>
      <c r="S356" s="333"/>
      <c r="T356" s="333"/>
      <c r="U356" s="333"/>
      <c r="V356" s="333"/>
      <c r="W356" s="333"/>
      <c r="X356" s="333"/>
      <c r="Y356" s="316"/>
      <c r="Z356" s="316"/>
    </row>
    <row r="357" spans="1:53" ht="27" customHeight="1" x14ac:dyDescent="0.25">
      <c r="A357" s="54" t="s">
        <v>512</v>
      </c>
      <c r="B357" s="54" t="s">
        <v>513</v>
      </c>
      <c r="C357" s="31">
        <v>4301031177</v>
      </c>
      <c r="D357" s="324">
        <v>4607091389753</v>
      </c>
      <c r="E357" s="325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4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7"/>
      <c r="P357" s="327"/>
      <c r="Q357" s="327"/>
      <c r="R357" s="325"/>
      <c r="S357" s="34"/>
      <c r="T357" s="34"/>
      <c r="U357" s="35" t="s">
        <v>65</v>
      </c>
      <c r="V357" s="320">
        <v>0</v>
      </c>
      <c r="W357" s="321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514</v>
      </c>
      <c r="B358" s="54" t="s">
        <v>515</v>
      </c>
      <c r="C358" s="31">
        <v>4301031174</v>
      </c>
      <c r="D358" s="324">
        <v>4607091389760</v>
      </c>
      <c r="E358" s="325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7"/>
      <c r="P358" s="327"/>
      <c r="Q358" s="327"/>
      <c r="R358" s="325"/>
      <c r="S358" s="34"/>
      <c r="T358" s="34"/>
      <c r="U358" s="35" t="s">
        <v>65</v>
      </c>
      <c r="V358" s="320">
        <v>0</v>
      </c>
      <c r="W358" s="321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4301031175</v>
      </c>
      <c r="D359" s="324">
        <v>4607091389746</v>
      </c>
      <c r="E359" s="325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7"/>
      <c r="P359" s="327"/>
      <c r="Q359" s="327"/>
      <c r="R359" s="325"/>
      <c r="S359" s="34"/>
      <c r="T359" s="34"/>
      <c r="U359" s="35" t="s">
        <v>65</v>
      </c>
      <c r="V359" s="320">
        <v>0</v>
      </c>
      <c r="W359" s="321">
        <f t="shared" si="14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518</v>
      </c>
      <c r="B360" s="54" t="s">
        <v>519</v>
      </c>
      <c r="C360" s="31">
        <v>4301031236</v>
      </c>
      <c r="D360" s="324">
        <v>4680115882928</v>
      </c>
      <c r="E360" s="325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7"/>
      <c r="P360" s="327"/>
      <c r="Q360" s="327"/>
      <c r="R360" s="325"/>
      <c r="S360" s="34"/>
      <c r="T360" s="34"/>
      <c r="U360" s="35" t="s">
        <v>65</v>
      </c>
      <c r="V360" s="320">
        <v>0</v>
      </c>
      <c r="W360" s="321">
        <f t="shared" si="14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520</v>
      </c>
      <c r="B361" s="54" t="s">
        <v>521</v>
      </c>
      <c r="C361" s="31">
        <v>4301031257</v>
      </c>
      <c r="D361" s="324">
        <v>4680115883147</v>
      </c>
      <c r="E361" s="325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7"/>
      <c r="P361" s="327"/>
      <c r="Q361" s="327"/>
      <c r="R361" s="325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4301031178</v>
      </c>
      <c r="D362" s="324">
        <v>4607091384338</v>
      </c>
      <c r="E362" s="325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40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7"/>
      <c r="P362" s="327"/>
      <c r="Q362" s="327"/>
      <c r="R362" s="325"/>
      <c r="S362" s="34"/>
      <c r="T362" s="34"/>
      <c r="U362" s="35" t="s">
        <v>65</v>
      </c>
      <c r="V362" s="320">
        <v>0</v>
      </c>
      <c r="W362" s="321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524</v>
      </c>
      <c r="B363" s="54" t="s">
        <v>525</v>
      </c>
      <c r="C363" s="31">
        <v>4301031254</v>
      </c>
      <c r="D363" s="324">
        <v>4680115883154</v>
      </c>
      <c r="E363" s="325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4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7"/>
      <c r="P363" s="327"/>
      <c r="Q363" s="327"/>
      <c r="R363" s="325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526</v>
      </c>
      <c r="B364" s="54" t="s">
        <v>527</v>
      </c>
      <c r="C364" s="31">
        <v>4301031171</v>
      </c>
      <c r="D364" s="324">
        <v>4607091389524</v>
      </c>
      <c r="E364" s="325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7"/>
      <c r="P364" s="327"/>
      <c r="Q364" s="327"/>
      <c r="R364" s="325"/>
      <c r="S364" s="34"/>
      <c r="T364" s="34"/>
      <c r="U364" s="35" t="s">
        <v>65</v>
      </c>
      <c r="V364" s="320">
        <v>0</v>
      </c>
      <c r="W364" s="321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528</v>
      </c>
      <c r="B365" s="54" t="s">
        <v>529</v>
      </c>
      <c r="C365" s="31">
        <v>4301031258</v>
      </c>
      <c r="D365" s="324">
        <v>4680115883161</v>
      </c>
      <c r="E365" s="325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4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7"/>
      <c r="P365" s="327"/>
      <c r="Q365" s="327"/>
      <c r="R365" s="325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530</v>
      </c>
      <c r="B366" s="54" t="s">
        <v>531</v>
      </c>
      <c r="C366" s="31">
        <v>4301031170</v>
      </c>
      <c r="D366" s="324">
        <v>4607091384345</v>
      </c>
      <c r="E366" s="325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34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7"/>
      <c r="P366" s="327"/>
      <c r="Q366" s="327"/>
      <c r="R366" s="325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532</v>
      </c>
      <c r="B367" s="54" t="s">
        <v>533</v>
      </c>
      <c r="C367" s="31">
        <v>4301031256</v>
      </c>
      <c r="D367" s="324">
        <v>4680115883178</v>
      </c>
      <c r="E367" s="325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7"/>
      <c r="P367" s="327"/>
      <c r="Q367" s="327"/>
      <c r="R367" s="325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534</v>
      </c>
      <c r="B368" s="54" t="s">
        <v>535</v>
      </c>
      <c r="C368" s="31">
        <v>4301031172</v>
      </c>
      <c r="D368" s="324">
        <v>4607091389531</v>
      </c>
      <c r="E368" s="325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7"/>
      <c r="P368" s="327"/>
      <c r="Q368" s="327"/>
      <c r="R368" s="325"/>
      <c r="S368" s="34"/>
      <c r="T368" s="34"/>
      <c r="U368" s="35" t="s">
        <v>65</v>
      </c>
      <c r="V368" s="320">
        <v>0</v>
      </c>
      <c r="W368" s="321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536</v>
      </c>
      <c r="B369" s="54" t="s">
        <v>537</v>
      </c>
      <c r="C369" s="31">
        <v>4301031255</v>
      </c>
      <c r="D369" s="324">
        <v>4680115883185</v>
      </c>
      <c r="E369" s="325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618" t="s">
        <v>538</v>
      </c>
      <c r="O369" s="327"/>
      <c r="P369" s="327"/>
      <c r="Q369" s="327"/>
      <c r="R369" s="325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34"/>
      <c r="B370" s="333"/>
      <c r="C370" s="333"/>
      <c r="D370" s="333"/>
      <c r="E370" s="333"/>
      <c r="F370" s="333"/>
      <c r="G370" s="333"/>
      <c r="H370" s="333"/>
      <c r="I370" s="333"/>
      <c r="J370" s="333"/>
      <c r="K370" s="333"/>
      <c r="L370" s="333"/>
      <c r="M370" s="335"/>
      <c r="N370" s="329" t="s">
        <v>66</v>
      </c>
      <c r="O370" s="330"/>
      <c r="P370" s="330"/>
      <c r="Q370" s="330"/>
      <c r="R370" s="330"/>
      <c r="S370" s="330"/>
      <c r="T370" s="331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323"/>
      <c r="Z370" s="323"/>
    </row>
    <row r="371" spans="1:53" x14ac:dyDescent="0.2">
      <c r="A371" s="333"/>
      <c r="B371" s="333"/>
      <c r="C371" s="333"/>
      <c r="D371" s="333"/>
      <c r="E371" s="333"/>
      <c r="F371" s="333"/>
      <c r="G371" s="333"/>
      <c r="H371" s="333"/>
      <c r="I371" s="333"/>
      <c r="J371" s="333"/>
      <c r="K371" s="333"/>
      <c r="L371" s="333"/>
      <c r="M371" s="335"/>
      <c r="N371" s="329" t="s">
        <v>66</v>
      </c>
      <c r="O371" s="330"/>
      <c r="P371" s="330"/>
      <c r="Q371" s="330"/>
      <c r="R371" s="330"/>
      <c r="S371" s="330"/>
      <c r="T371" s="331"/>
      <c r="U371" s="37" t="s">
        <v>65</v>
      </c>
      <c r="V371" s="322">
        <f>IFERROR(SUM(V357:V369),"0")</f>
        <v>0</v>
      </c>
      <c r="W371" s="322">
        <f>IFERROR(SUM(W357:W369),"0")</f>
        <v>0</v>
      </c>
      <c r="X371" s="37"/>
      <c r="Y371" s="323"/>
      <c r="Z371" s="323"/>
    </row>
    <row r="372" spans="1:53" ht="14.25" customHeight="1" x14ac:dyDescent="0.25">
      <c r="A372" s="341" t="s">
        <v>68</v>
      </c>
      <c r="B372" s="333"/>
      <c r="C372" s="333"/>
      <c r="D372" s="333"/>
      <c r="E372" s="333"/>
      <c r="F372" s="333"/>
      <c r="G372" s="333"/>
      <c r="H372" s="333"/>
      <c r="I372" s="333"/>
      <c r="J372" s="333"/>
      <c r="K372" s="333"/>
      <c r="L372" s="333"/>
      <c r="M372" s="333"/>
      <c r="N372" s="333"/>
      <c r="O372" s="333"/>
      <c r="P372" s="333"/>
      <c r="Q372" s="333"/>
      <c r="R372" s="333"/>
      <c r="S372" s="333"/>
      <c r="T372" s="333"/>
      <c r="U372" s="333"/>
      <c r="V372" s="333"/>
      <c r="W372" s="333"/>
      <c r="X372" s="333"/>
      <c r="Y372" s="316"/>
      <c r="Z372" s="316"/>
    </row>
    <row r="373" spans="1:53" ht="27" customHeight="1" x14ac:dyDescent="0.25">
      <c r="A373" s="54" t="s">
        <v>539</v>
      </c>
      <c r="B373" s="54" t="s">
        <v>540</v>
      </c>
      <c r="C373" s="31">
        <v>4301051258</v>
      </c>
      <c r="D373" s="324">
        <v>4607091389685</v>
      </c>
      <c r="E373" s="325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4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7"/>
      <c r="P373" s="327"/>
      <c r="Q373" s="327"/>
      <c r="R373" s="325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541</v>
      </c>
      <c r="B374" s="54" t="s">
        <v>542</v>
      </c>
      <c r="C374" s="31">
        <v>4301051431</v>
      </c>
      <c r="D374" s="324">
        <v>4607091389654</v>
      </c>
      <c r="E374" s="325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7"/>
      <c r="P374" s="327"/>
      <c r="Q374" s="327"/>
      <c r="R374" s="325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543</v>
      </c>
      <c r="B375" s="54" t="s">
        <v>544</v>
      </c>
      <c r="C375" s="31">
        <v>4301051284</v>
      </c>
      <c r="D375" s="324">
        <v>4607091384352</v>
      </c>
      <c r="E375" s="325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7"/>
      <c r="P375" s="327"/>
      <c r="Q375" s="327"/>
      <c r="R375" s="325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545</v>
      </c>
      <c r="B376" s="54" t="s">
        <v>546</v>
      </c>
      <c r="C376" s="31">
        <v>4301051257</v>
      </c>
      <c r="D376" s="324">
        <v>4607091389661</v>
      </c>
      <c r="E376" s="325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4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7"/>
      <c r="P376" s="327"/>
      <c r="Q376" s="327"/>
      <c r="R376" s="325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34"/>
      <c r="B377" s="333"/>
      <c r="C377" s="333"/>
      <c r="D377" s="333"/>
      <c r="E377" s="333"/>
      <c r="F377" s="333"/>
      <c r="G377" s="333"/>
      <c r="H377" s="333"/>
      <c r="I377" s="333"/>
      <c r="J377" s="333"/>
      <c r="K377" s="333"/>
      <c r="L377" s="333"/>
      <c r="M377" s="335"/>
      <c r="N377" s="329" t="s">
        <v>66</v>
      </c>
      <c r="O377" s="330"/>
      <c r="P377" s="330"/>
      <c r="Q377" s="330"/>
      <c r="R377" s="330"/>
      <c r="S377" s="330"/>
      <c r="T377" s="331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x14ac:dyDescent="0.2">
      <c r="A378" s="333"/>
      <c r="B378" s="333"/>
      <c r="C378" s="333"/>
      <c r="D378" s="333"/>
      <c r="E378" s="333"/>
      <c r="F378" s="333"/>
      <c r="G378" s="333"/>
      <c r="H378" s="333"/>
      <c r="I378" s="333"/>
      <c r="J378" s="333"/>
      <c r="K378" s="333"/>
      <c r="L378" s="333"/>
      <c r="M378" s="335"/>
      <c r="N378" s="329" t="s">
        <v>66</v>
      </c>
      <c r="O378" s="330"/>
      <c r="P378" s="330"/>
      <c r="Q378" s="330"/>
      <c r="R378" s="330"/>
      <c r="S378" s="330"/>
      <c r="T378" s="331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customHeight="1" x14ac:dyDescent="0.25">
      <c r="A379" s="341" t="s">
        <v>225</v>
      </c>
      <c r="B379" s="333"/>
      <c r="C379" s="333"/>
      <c r="D379" s="333"/>
      <c r="E379" s="333"/>
      <c r="F379" s="333"/>
      <c r="G379" s="333"/>
      <c r="H379" s="333"/>
      <c r="I379" s="333"/>
      <c r="J379" s="333"/>
      <c r="K379" s="333"/>
      <c r="L379" s="333"/>
      <c r="M379" s="333"/>
      <c r="N379" s="333"/>
      <c r="O379" s="333"/>
      <c r="P379" s="333"/>
      <c r="Q379" s="333"/>
      <c r="R379" s="333"/>
      <c r="S379" s="333"/>
      <c r="T379" s="333"/>
      <c r="U379" s="333"/>
      <c r="V379" s="333"/>
      <c r="W379" s="333"/>
      <c r="X379" s="333"/>
      <c r="Y379" s="316"/>
      <c r="Z379" s="316"/>
    </row>
    <row r="380" spans="1:53" ht="27" customHeight="1" x14ac:dyDescent="0.25">
      <c r="A380" s="54" t="s">
        <v>547</v>
      </c>
      <c r="B380" s="54" t="s">
        <v>548</v>
      </c>
      <c r="C380" s="31">
        <v>4301060352</v>
      </c>
      <c r="D380" s="324">
        <v>4680115881648</v>
      </c>
      <c r="E380" s="325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52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7"/>
      <c r="P380" s="327"/>
      <c r="Q380" s="327"/>
      <c r="R380" s="325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34"/>
      <c r="B381" s="333"/>
      <c r="C381" s="333"/>
      <c r="D381" s="333"/>
      <c r="E381" s="333"/>
      <c r="F381" s="333"/>
      <c r="G381" s="333"/>
      <c r="H381" s="333"/>
      <c r="I381" s="333"/>
      <c r="J381" s="333"/>
      <c r="K381" s="333"/>
      <c r="L381" s="333"/>
      <c r="M381" s="335"/>
      <c r="N381" s="329" t="s">
        <v>66</v>
      </c>
      <c r="O381" s="330"/>
      <c r="P381" s="330"/>
      <c r="Q381" s="330"/>
      <c r="R381" s="330"/>
      <c r="S381" s="330"/>
      <c r="T381" s="331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x14ac:dyDescent="0.2">
      <c r="A382" s="333"/>
      <c r="B382" s="333"/>
      <c r="C382" s="333"/>
      <c r="D382" s="333"/>
      <c r="E382" s="333"/>
      <c r="F382" s="333"/>
      <c r="G382" s="333"/>
      <c r="H382" s="333"/>
      <c r="I382" s="333"/>
      <c r="J382" s="333"/>
      <c r="K382" s="333"/>
      <c r="L382" s="333"/>
      <c r="M382" s="335"/>
      <c r="N382" s="329" t="s">
        <v>66</v>
      </c>
      <c r="O382" s="330"/>
      <c r="P382" s="330"/>
      <c r="Q382" s="330"/>
      <c r="R382" s="330"/>
      <c r="S382" s="330"/>
      <c r="T382" s="331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customHeight="1" x14ac:dyDescent="0.25">
      <c r="A383" s="341" t="s">
        <v>81</v>
      </c>
      <c r="B383" s="333"/>
      <c r="C383" s="333"/>
      <c r="D383" s="333"/>
      <c r="E383" s="333"/>
      <c r="F383" s="333"/>
      <c r="G383" s="333"/>
      <c r="H383" s="333"/>
      <c r="I383" s="333"/>
      <c r="J383" s="333"/>
      <c r="K383" s="333"/>
      <c r="L383" s="333"/>
      <c r="M383" s="333"/>
      <c r="N383" s="333"/>
      <c r="O383" s="333"/>
      <c r="P383" s="333"/>
      <c r="Q383" s="333"/>
      <c r="R383" s="333"/>
      <c r="S383" s="333"/>
      <c r="T383" s="333"/>
      <c r="U383" s="333"/>
      <c r="V383" s="333"/>
      <c r="W383" s="333"/>
      <c r="X383" s="333"/>
      <c r="Y383" s="316"/>
      <c r="Z383" s="316"/>
    </row>
    <row r="384" spans="1:53" ht="27" customHeight="1" x14ac:dyDescent="0.25">
      <c r="A384" s="54" t="s">
        <v>549</v>
      </c>
      <c r="B384" s="54" t="s">
        <v>550</v>
      </c>
      <c r="C384" s="31">
        <v>4301032046</v>
      </c>
      <c r="D384" s="324">
        <v>4680115884359</v>
      </c>
      <c r="E384" s="325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479" t="s">
        <v>553</v>
      </c>
      <c r="O384" s="327"/>
      <c r="P384" s="327"/>
      <c r="Q384" s="327"/>
      <c r="R384" s="325"/>
      <c r="S384" s="34"/>
      <c r="T384" s="34"/>
      <c r="U384" s="35" t="s">
        <v>65</v>
      </c>
      <c r="V384" s="320">
        <v>0</v>
      </c>
      <c r="W384" s="321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554</v>
      </c>
      <c r="B385" s="54" t="s">
        <v>555</v>
      </c>
      <c r="C385" s="31">
        <v>4301032045</v>
      </c>
      <c r="D385" s="324">
        <v>4680115884335</v>
      </c>
      <c r="E385" s="325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658" t="s">
        <v>556</v>
      </c>
      <c r="O385" s="327"/>
      <c r="P385" s="327"/>
      <c r="Q385" s="327"/>
      <c r="R385" s="325"/>
      <c r="S385" s="34"/>
      <c r="T385" s="34"/>
      <c r="U385" s="35" t="s">
        <v>65</v>
      </c>
      <c r="V385" s="320">
        <v>0</v>
      </c>
      <c r="W385" s="321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557</v>
      </c>
      <c r="B386" s="54" t="s">
        <v>558</v>
      </c>
      <c r="C386" s="31">
        <v>4301032047</v>
      </c>
      <c r="D386" s="324">
        <v>4680115884342</v>
      </c>
      <c r="E386" s="325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483" t="s">
        <v>559</v>
      </c>
      <c r="O386" s="327"/>
      <c r="P386" s="327"/>
      <c r="Q386" s="327"/>
      <c r="R386" s="325"/>
      <c r="S386" s="34"/>
      <c r="T386" s="34"/>
      <c r="U386" s="35" t="s">
        <v>65</v>
      </c>
      <c r="V386" s="320">
        <v>0</v>
      </c>
      <c r="W386" s="321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560</v>
      </c>
      <c r="B387" s="54" t="s">
        <v>561</v>
      </c>
      <c r="C387" s="31">
        <v>4301170011</v>
      </c>
      <c r="D387" s="324">
        <v>4680115884113</v>
      </c>
      <c r="E387" s="325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16" t="s">
        <v>562</v>
      </c>
      <c r="O387" s="327"/>
      <c r="P387" s="327"/>
      <c r="Q387" s="327"/>
      <c r="R387" s="325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34"/>
      <c r="B388" s="333"/>
      <c r="C388" s="333"/>
      <c r="D388" s="333"/>
      <c r="E388" s="333"/>
      <c r="F388" s="333"/>
      <c r="G388" s="333"/>
      <c r="H388" s="333"/>
      <c r="I388" s="333"/>
      <c r="J388" s="333"/>
      <c r="K388" s="333"/>
      <c r="L388" s="333"/>
      <c r="M388" s="335"/>
      <c r="N388" s="329" t="s">
        <v>66</v>
      </c>
      <c r="O388" s="330"/>
      <c r="P388" s="330"/>
      <c r="Q388" s="330"/>
      <c r="R388" s="330"/>
      <c r="S388" s="330"/>
      <c r="T388" s="331"/>
      <c r="U388" s="37" t="s">
        <v>67</v>
      </c>
      <c r="V388" s="322">
        <f>IFERROR(V384/H384,"0")+IFERROR(V385/H385,"0")+IFERROR(V386/H386,"0")+IFERROR(V387/H387,"0")</f>
        <v>0</v>
      </c>
      <c r="W388" s="322">
        <f>IFERROR(W384/H384,"0")+IFERROR(W385/H385,"0")+IFERROR(W386/H386,"0")+IFERROR(W387/H387,"0")</f>
        <v>0</v>
      </c>
      <c r="X388" s="322">
        <f>IFERROR(IF(X384="",0,X384),"0")+IFERROR(IF(X385="",0,X385),"0")+IFERROR(IF(X386="",0,X386),"0")+IFERROR(IF(X387="",0,X387),"0")</f>
        <v>0</v>
      </c>
      <c r="Y388" s="323"/>
      <c r="Z388" s="323"/>
    </row>
    <row r="389" spans="1:53" x14ac:dyDescent="0.2">
      <c r="A389" s="333"/>
      <c r="B389" s="333"/>
      <c r="C389" s="333"/>
      <c r="D389" s="333"/>
      <c r="E389" s="333"/>
      <c r="F389" s="333"/>
      <c r="G389" s="333"/>
      <c r="H389" s="333"/>
      <c r="I389" s="333"/>
      <c r="J389" s="333"/>
      <c r="K389" s="333"/>
      <c r="L389" s="333"/>
      <c r="M389" s="335"/>
      <c r="N389" s="329" t="s">
        <v>66</v>
      </c>
      <c r="O389" s="330"/>
      <c r="P389" s="330"/>
      <c r="Q389" s="330"/>
      <c r="R389" s="330"/>
      <c r="S389" s="330"/>
      <c r="T389" s="331"/>
      <c r="U389" s="37" t="s">
        <v>65</v>
      </c>
      <c r="V389" s="322">
        <f>IFERROR(SUM(V384:V387),"0")</f>
        <v>0</v>
      </c>
      <c r="W389" s="322">
        <f>IFERROR(SUM(W384:W387),"0")</f>
        <v>0</v>
      </c>
      <c r="X389" s="37"/>
      <c r="Y389" s="323"/>
      <c r="Z389" s="323"/>
    </row>
    <row r="390" spans="1:53" ht="16.5" customHeight="1" x14ac:dyDescent="0.25">
      <c r="A390" s="332" t="s">
        <v>563</v>
      </c>
      <c r="B390" s="333"/>
      <c r="C390" s="333"/>
      <c r="D390" s="333"/>
      <c r="E390" s="333"/>
      <c r="F390" s="333"/>
      <c r="G390" s="333"/>
      <c r="H390" s="333"/>
      <c r="I390" s="333"/>
      <c r="J390" s="333"/>
      <c r="K390" s="333"/>
      <c r="L390" s="333"/>
      <c r="M390" s="333"/>
      <c r="N390" s="333"/>
      <c r="O390" s="333"/>
      <c r="P390" s="333"/>
      <c r="Q390" s="333"/>
      <c r="R390" s="333"/>
      <c r="S390" s="333"/>
      <c r="T390" s="333"/>
      <c r="U390" s="333"/>
      <c r="V390" s="333"/>
      <c r="W390" s="333"/>
      <c r="X390" s="333"/>
      <c r="Y390" s="315"/>
      <c r="Z390" s="315"/>
    </row>
    <row r="391" spans="1:53" ht="14.25" customHeight="1" x14ac:dyDescent="0.25">
      <c r="A391" s="341" t="s">
        <v>95</v>
      </c>
      <c r="B391" s="333"/>
      <c r="C391" s="333"/>
      <c r="D391" s="333"/>
      <c r="E391" s="333"/>
      <c r="F391" s="333"/>
      <c r="G391" s="333"/>
      <c r="H391" s="333"/>
      <c r="I391" s="333"/>
      <c r="J391" s="333"/>
      <c r="K391" s="333"/>
      <c r="L391" s="333"/>
      <c r="M391" s="333"/>
      <c r="N391" s="333"/>
      <c r="O391" s="333"/>
      <c r="P391" s="333"/>
      <c r="Q391" s="333"/>
      <c r="R391" s="333"/>
      <c r="S391" s="333"/>
      <c r="T391" s="333"/>
      <c r="U391" s="333"/>
      <c r="V391" s="333"/>
      <c r="W391" s="333"/>
      <c r="X391" s="333"/>
      <c r="Y391" s="316"/>
      <c r="Z391" s="316"/>
    </row>
    <row r="392" spans="1:53" ht="27" customHeight="1" x14ac:dyDescent="0.25">
      <c r="A392" s="54" t="s">
        <v>564</v>
      </c>
      <c r="B392" s="54" t="s">
        <v>565</v>
      </c>
      <c r="C392" s="31">
        <v>4301020196</v>
      </c>
      <c r="D392" s="324">
        <v>4607091389388</v>
      </c>
      <c r="E392" s="325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35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27"/>
      <c r="P392" s="327"/>
      <c r="Q392" s="327"/>
      <c r="R392" s="325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customHeight="1" x14ac:dyDescent="0.25">
      <c r="A393" s="54" t="s">
        <v>566</v>
      </c>
      <c r="B393" s="54" t="s">
        <v>567</v>
      </c>
      <c r="C393" s="31">
        <v>4301020185</v>
      </c>
      <c r="D393" s="324">
        <v>4607091389364</v>
      </c>
      <c r="E393" s="325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54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27"/>
      <c r="P393" s="327"/>
      <c r="Q393" s="327"/>
      <c r="R393" s="325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x14ac:dyDescent="0.2">
      <c r="A394" s="334"/>
      <c r="B394" s="333"/>
      <c r="C394" s="333"/>
      <c r="D394" s="333"/>
      <c r="E394" s="333"/>
      <c r="F394" s="333"/>
      <c r="G394" s="333"/>
      <c r="H394" s="333"/>
      <c r="I394" s="333"/>
      <c r="J394" s="333"/>
      <c r="K394" s="333"/>
      <c r="L394" s="333"/>
      <c r="M394" s="335"/>
      <c r="N394" s="329" t="s">
        <v>66</v>
      </c>
      <c r="O394" s="330"/>
      <c r="P394" s="330"/>
      <c r="Q394" s="330"/>
      <c r="R394" s="330"/>
      <c r="S394" s="330"/>
      <c r="T394" s="331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x14ac:dyDescent="0.2">
      <c r="A395" s="333"/>
      <c r="B395" s="333"/>
      <c r="C395" s="333"/>
      <c r="D395" s="333"/>
      <c r="E395" s="333"/>
      <c r="F395" s="333"/>
      <c r="G395" s="333"/>
      <c r="H395" s="333"/>
      <c r="I395" s="333"/>
      <c r="J395" s="333"/>
      <c r="K395" s="333"/>
      <c r="L395" s="333"/>
      <c r="M395" s="335"/>
      <c r="N395" s="329" t="s">
        <v>66</v>
      </c>
      <c r="O395" s="330"/>
      <c r="P395" s="330"/>
      <c r="Q395" s="330"/>
      <c r="R395" s="330"/>
      <c r="S395" s="330"/>
      <c r="T395" s="331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customHeight="1" x14ac:dyDescent="0.25">
      <c r="A396" s="341" t="s">
        <v>60</v>
      </c>
      <c r="B396" s="333"/>
      <c r="C396" s="333"/>
      <c r="D396" s="333"/>
      <c r="E396" s="333"/>
      <c r="F396" s="333"/>
      <c r="G396" s="333"/>
      <c r="H396" s="333"/>
      <c r="I396" s="333"/>
      <c r="J396" s="333"/>
      <c r="K396" s="333"/>
      <c r="L396" s="333"/>
      <c r="M396" s="333"/>
      <c r="N396" s="333"/>
      <c r="O396" s="333"/>
      <c r="P396" s="333"/>
      <c r="Q396" s="333"/>
      <c r="R396" s="333"/>
      <c r="S396" s="333"/>
      <c r="T396" s="333"/>
      <c r="U396" s="333"/>
      <c r="V396" s="333"/>
      <c r="W396" s="333"/>
      <c r="X396" s="333"/>
      <c r="Y396" s="316"/>
      <c r="Z396" s="316"/>
    </row>
    <row r="397" spans="1:53" ht="27" customHeight="1" x14ac:dyDescent="0.25">
      <c r="A397" s="54" t="s">
        <v>568</v>
      </c>
      <c r="B397" s="54" t="s">
        <v>569</v>
      </c>
      <c r="C397" s="31">
        <v>4301031212</v>
      </c>
      <c r="D397" s="324">
        <v>4607091389739</v>
      </c>
      <c r="E397" s="325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4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27"/>
      <c r="P397" s="327"/>
      <c r="Q397" s="327"/>
      <c r="R397" s="325"/>
      <c r="S397" s="34"/>
      <c r="T397" s="34"/>
      <c r="U397" s="35" t="s">
        <v>65</v>
      </c>
      <c r="V397" s="320">
        <v>0</v>
      </c>
      <c r="W397" s="321">
        <f t="shared" ref="W397:W403" si="16"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570</v>
      </c>
      <c r="B398" s="54" t="s">
        <v>571</v>
      </c>
      <c r="C398" s="31">
        <v>4301031247</v>
      </c>
      <c r="D398" s="324">
        <v>4680115883048</v>
      </c>
      <c r="E398" s="325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57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27"/>
      <c r="P398" s="327"/>
      <c r="Q398" s="327"/>
      <c r="R398" s="325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customHeight="1" x14ac:dyDescent="0.25">
      <c r="A399" s="54" t="s">
        <v>572</v>
      </c>
      <c r="B399" s="54" t="s">
        <v>573</v>
      </c>
      <c r="C399" s="31">
        <v>4301031176</v>
      </c>
      <c r="D399" s="324">
        <v>4607091389425</v>
      </c>
      <c r="E399" s="325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3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27"/>
      <c r="P399" s="327"/>
      <c r="Q399" s="327"/>
      <c r="R399" s="325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customHeight="1" x14ac:dyDescent="0.25">
      <c r="A400" s="54" t="s">
        <v>574</v>
      </c>
      <c r="B400" s="54" t="s">
        <v>575</v>
      </c>
      <c r="C400" s="31">
        <v>4301031215</v>
      </c>
      <c r="D400" s="324">
        <v>4680115882911</v>
      </c>
      <c r="E400" s="325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416" t="s">
        <v>576</v>
      </c>
      <c r="O400" s="327"/>
      <c r="P400" s="327"/>
      <c r="Q400" s="327"/>
      <c r="R400" s="325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customHeight="1" x14ac:dyDescent="0.25">
      <c r="A401" s="54" t="s">
        <v>577</v>
      </c>
      <c r="B401" s="54" t="s">
        <v>578</v>
      </c>
      <c r="C401" s="31">
        <v>4301031167</v>
      </c>
      <c r="D401" s="324">
        <v>4680115880771</v>
      </c>
      <c r="E401" s="325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5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27"/>
      <c r="P401" s="327"/>
      <c r="Q401" s="327"/>
      <c r="R401" s="325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customHeight="1" x14ac:dyDescent="0.25">
      <c r="A402" s="54" t="s">
        <v>579</v>
      </c>
      <c r="B402" s="54" t="s">
        <v>580</v>
      </c>
      <c r="C402" s="31">
        <v>4301031173</v>
      </c>
      <c r="D402" s="324">
        <v>4607091389500</v>
      </c>
      <c r="E402" s="325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42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27"/>
      <c r="P402" s="327"/>
      <c r="Q402" s="327"/>
      <c r="R402" s="325"/>
      <c r="S402" s="34"/>
      <c r="T402" s="34"/>
      <c r="U402" s="35" t="s">
        <v>65</v>
      </c>
      <c r="V402" s="320">
        <v>0</v>
      </c>
      <c r="W402" s="321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customHeight="1" x14ac:dyDescent="0.25">
      <c r="A403" s="54" t="s">
        <v>581</v>
      </c>
      <c r="B403" s="54" t="s">
        <v>582</v>
      </c>
      <c r="C403" s="31">
        <v>4301031103</v>
      </c>
      <c r="D403" s="324">
        <v>4680115881983</v>
      </c>
      <c r="E403" s="325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4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27"/>
      <c r="P403" s="327"/>
      <c r="Q403" s="327"/>
      <c r="R403" s="325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34"/>
      <c r="B404" s="333"/>
      <c r="C404" s="333"/>
      <c r="D404" s="333"/>
      <c r="E404" s="333"/>
      <c r="F404" s="333"/>
      <c r="G404" s="333"/>
      <c r="H404" s="333"/>
      <c r="I404" s="333"/>
      <c r="J404" s="333"/>
      <c r="K404" s="333"/>
      <c r="L404" s="333"/>
      <c r="M404" s="335"/>
      <c r="N404" s="329" t="s">
        <v>66</v>
      </c>
      <c r="O404" s="330"/>
      <c r="P404" s="330"/>
      <c r="Q404" s="330"/>
      <c r="R404" s="330"/>
      <c r="S404" s="330"/>
      <c r="T404" s="331"/>
      <c r="U404" s="37" t="s">
        <v>67</v>
      </c>
      <c r="V404" s="322">
        <f>IFERROR(V397/H397,"0")+IFERROR(V398/H398,"0")+IFERROR(V399/H399,"0")+IFERROR(V400/H400,"0")+IFERROR(V401/H401,"0")+IFERROR(V402/H402,"0")+IFERROR(V403/H403,"0")</f>
        <v>0</v>
      </c>
      <c r="W404" s="322">
        <f>IFERROR(W397/H397,"0")+IFERROR(W398/H398,"0")+IFERROR(W399/H399,"0")+IFERROR(W400/H400,"0")+IFERROR(W401/H401,"0")+IFERROR(W402/H402,"0")+IFERROR(W403/H403,"0")</f>
        <v>0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3"/>
      <c r="Z404" s="323"/>
    </row>
    <row r="405" spans="1:53" x14ac:dyDescent="0.2">
      <c r="A405" s="333"/>
      <c r="B405" s="333"/>
      <c r="C405" s="333"/>
      <c r="D405" s="333"/>
      <c r="E405" s="333"/>
      <c r="F405" s="333"/>
      <c r="G405" s="333"/>
      <c r="H405" s="333"/>
      <c r="I405" s="333"/>
      <c r="J405" s="333"/>
      <c r="K405" s="333"/>
      <c r="L405" s="333"/>
      <c r="M405" s="335"/>
      <c r="N405" s="329" t="s">
        <v>66</v>
      </c>
      <c r="O405" s="330"/>
      <c r="P405" s="330"/>
      <c r="Q405" s="330"/>
      <c r="R405" s="330"/>
      <c r="S405" s="330"/>
      <c r="T405" s="331"/>
      <c r="U405" s="37" t="s">
        <v>65</v>
      </c>
      <c r="V405" s="322">
        <f>IFERROR(SUM(V397:V403),"0")</f>
        <v>0</v>
      </c>
      <c r="W405" s="322">
        <f>IFERROR(SUM(W397:W403),"0")</f>
        <v>0</v>
      </c>
      <c r="X405" s="37"/>
      <c r="Y405" s="323"/>
      <c r="Z405" s="323"/>
    </row>
    <row r="406" spans="1:53" ht="14.25" customHeight="1" x14ac:dyDescent="0.25">
      <c r="A406" s="341" t="s">
        <v>81</v>
      </c>
      <c r="B406" s="333"/>
      <c r="C406" s="333"/>
      <c r="D406" s="333"/>
      <c r="E406" s="333"/>
      <c r="F406" s="333"/>
      <c r="G406" s="333"/>
      <c r="H406" s="333"/>
      <c r="I406" s="333"/>
      <c r="J406" s="333"/>
      <c r="K406" s="333"/>
      <c r="L406" s="333"/>
      <c r="M406" s="333"/>
      <c r="N406" s="333"/>
      <c r="O406" s="333"/>
      <c r="P406" s="333"/>
      <c r="Q406" s="333"/>
      <c r="R406" s="333"/>
      <c r="S406" s="333"/>
      <c r="T406" s="333"/>
      <c r="U406" s="333"/>
      <c r="V406" s="333"/>
      <c r="W406" s="333"/>
      <c r="X406" s="333"/>
      <c r="Y406" s="316"/>
      <c r="Z406" s="316"/>
    </row>
    <row r="407" spans="1:53" ht="27" customHeight="1" x14ac:dyDescent="0.25">
      <c r="A407" s="54" t="s">
        <v>583</v>
      </c>
      <c r="B407" s="54" t="s">
        <v>584</v>
      </c>
      <c r="C407" s="31">
        <v>4301040358</v>
      </c>
      <c r="D407" s="324">
        <v>4680115884571</v>
      </c>
      <c r="E407" s="325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409" t="s">
        <v>585</v>
      </c>
      <c r="O407" s="327"/>
      <c r="P407" s="327"/>
      <c r="Q407" s="327"/>
      <c r="R407" s="325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x14ac:dyDescent="0.2">
      <c r="A408" s="334"/>
      <c r="B408" s="333"/>
      <c r="C408" s="333"/>
      <c r="D408" s="333"/>
      <c r="E408" s="333"/>
      <c r="F408" s="333"/>
      <c r="G408" s="333"/>
      <c r="H408" s="333"/>
      <c r="I408" s="333"/>
      <c r="J408" s="333"/>
      <c r="K408" s="333"/>
      <c r="L408" s="333"/>
      <c r="M408" s="335"/>
      <c r="N408" s="329" t="s">
        <v>66</v>
      </c>
      <c r="O408" s="330"/>
      <c r="P408" s="330"/>
      <c r="Q408" s="330"/>
      <c r="R408" s="330"/>
      <c r="S408" s="330"/>
      <c r="T408" s="331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x14ac:dyDescent="0.2">
      <c r="A409" s="333"/>
      <c r="B409" s="333"/>
      <c r="C409" s="333"/>
      <c r="D409" s="333"/>
      <c r="E409" s="333"/>
      <c r="F409" s="333"/>
      <c r="G409" s="333"/>
      <c r="H409" s="333"/>
      <c r="I409" s="333"/>
      <c r="J409" s="333"/>
      <c r="K409" s="333"/>
      <c r="L409" s="333"/>
      <c r="M409" s="335"/>
      <c r="N409" s="329" t="s">
        <v>66</v>
      </c>
      <c r="O409" s="330"/>
      <c r="P409" s="330"/>
      <c r="Q409" s="330"/>
      <c r="R409" s="330"/>
      <c r="S409" s="330"/>
      <c r="T409" s="331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customHeight="1" x14ac:dyDescent="0.25">
      <c r="A410" s="341" t="s">
        <v>90</v>
      </c>
      <c r="B410" s="333"/>
      <c r="C410" s="333"/>
      <c r="D410" s="333"/>
      <c r="E410" s="333"/>
      <c r="F410" s="333"/>
      <c r="G410" s="333"/>
      <c r="H410" s="333"/>
      <c r="I410" s="333"/>
      <c r="J410" s="333"/>
      <c r="K410" s="333"/>
      <c r="L410" s="333"/>
      <c r="M410" s="333"/>
      <c r="N410" s="333"/>
      <c r="O410" s="333"/>
      <c r="P410" s="333"/>
      <c r="Q410" s="333"/>
      <c r="R410" s="333"/>
      <c r="S410" s="333"/>
      <c r="T410" s="333"/>
      <c r="U410" s="333"/>
      <c r="V410" s="333"/>
      <c r="W410" s="333"/>
      <c r="X410" s="333"/>
      <c r="Y410" s="316"/>
      <c r="Z410" s="316"/>
    </row>
    <row r="411" spans="1:53" ht="27" customHeight="1" x14ac:dyDescent="0.25">
      <c r="A411" s="54" t="s">
        <v>587</v>
      </c>
      <c r="B411" s="54" t="s">
        <v>588</v>
      </c>
      <c r="C411" s="31">
        <v>4301170010</v>
      </c>
      <c r="D411" s="324">
        <v>4680115884090</v>
      </c>
      <c r="E411" s="325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466" t="s">
        <v>589</v>
      </c>
      <c r="O411" s="327"/>
      <c r="P411" s="327"/>
      <c r="Q411" s="327"/>
      <c r="R411" s="325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x14ac:dyDescent="0.2">
      <c r="A412" s="334"/>
      <c r="B412" s="333"/>
      <c r="C412" s="333"/>
      <c r="D412" s="333"/>
      <c r="E412" s="333"/>
      <c r="F412" s="333"/>
      <c r="G412" s="333"/>
      <c r="H412" s="333"/>
      <c r="I412" s="333"/>
      <c r="J412" s="333"/>
      <c r="K412" s="333"/>
      <c r="L412" s="333"/>
      <c r="M412" s="335"/>
      <c r="N412" s="329" t="s">
        <v>66</v>
      </c>
      <c r="O412" s="330"/>
      <c r="P412" s="330"/>
      <c r="Q412" s="330"/>
      <c r="R412" s="330"/>
      <c r="S412" s="330"/>
      <c r="T412" s="331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x14ac:dyDescent="0.2">
      <c r="A413" s="333"/>
      <c r="B413" s="333"/>
      <c r="C413" s="333"/>
      <c r="D413" s="333"/>
      <c r="E413" s="333"/>
      <c r="F413" s="333"/>
      <c r="G413" s="333"/>
      <c r="H413" s="333"/>
      <c r="I413" s="333"/>
      <c r="J413" s="333"/>
      <c r="K413" s="333"/>
      <c r="L413" s="333"/>
      <c r="M413" s="335"/>
      <c r="N413" s="329" t="s">
        <v>66</v>
      </c>
      <c r="O413" s="330"/>
      <c r="P413" s="330"/>
      <c r="Q413" s="330"/>
      <c r="R413" s="330"/>
      <c r="S413" s="330"/>
      <c r="T413" s="331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customHeight="1" x14ac:dyDescent="0.25">
      <c r="A414" s="341" t="s">
        <v>590</v>
      </c>
      <c r="B414" s="333"/>
      <c r="C414" s="333"/>
      <c r="D414" s="333"/>
      <c r="E414" s="333"/>
      <c r="F414" s="333"/>
      <c r="G414" s="333"/>
      <c r="H414" s="333"/>
      <c r="I414" s="333"/>
      <c r="J414" s="333"/>
      <c r="K414" s="333"/>
      <c r="L414" s="333"/>
      <c r="M414" s="333"/>
      <c r="N414" s="333"/>
      <c r="O414" s="333"/>
      <c r="P414" s="333"/>
      <c r="Q414" s="333"/>
      <c r="R414" s="333"/>
      <c r="S414" s="333"/>
      <c r="T414" s="333"/>
      <c r="U414" s="333"/>
      <c r="V414" s="333"/>
      <c r="W414" s="333"/>
      <c r="X414" s="333"/>
      <c r="Y414" s="316"/>
      <c r="Z414" s="316"/>
    </row>
    <row r="415" spans="1:53" ht="27" customHeight="1" x14ac:dyDescent="0.25">
      <c r="A415" s="54" t="s">
        <v>591</v>
      </c>
      <c r="B415" s="54" t="s">
        <v>592</v>
      </c>
      <c r="C415" s="31">
        <v>4301040357</v>
      </c>
      <c r="D415" s="324">
        <v>4680115884564</v>
      </c>
      <c r="E415" s="325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440" t="s">
        <v>593</v>
      </c>
      <c r="O415" s="327"/>
      <c r="P415" s="327"/>
      <c r="Q415" s="327"/>
      <c r="R415" s="325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x14ac:dyDescent="0.2">
      <c r="A416" s="334"/>
      <c r="B416" s="333"/>
      <c r="C416" s="333"/>
      <c r="D416" s="333"/>
      <c r="E416" s="333"/>
      <c r="F416" s="333"/>
      <c r="G416" s="333"/>
      <c r="H416" s="333"/>
      <c r="I416" s="333"/>
      <c r="J416" s="333"/>
      <c r="K416" s="333"/>
      <c r="L416" s="333"/>
      <c r="M416" s="335"/>
      <c r="N416" s="329" t="s">
        <v>66</v>
      </c>
      <c r="O416" s="330"/>
      <c r="P416" s="330"/>
      <c r="Q416" s="330"/>
      <c r="R416" s="330"/>
      <c r="S416" s="330"/>
      <c r="T416" s="331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x14ac:dyDescent="0.2">
      <c r="A417" s="333"/>
      <c r="B417" s="333"/>
      <c r="C417" s="333"/>
      <c r="D417" s="333"/>
      <c r="E417" s="333"/>
      <c r="F417" s="333"/>
      <c r="G417" s="333"/>
      <c r="H417" s="333"/>
      <c r="I417" s="333"/>
      <c r="J417" s="333"/>
      <c r="K417" s="333"/>
      <c r="L417" s="333"/>
      <c r="M417" s="335"/>
      <c r="N417" s="329" t="s">
        <v>66</v>
      </c>
      <c r="O417" s="330"/>
      <c r="P417" s="330"/>
      <c r="Q417" s="330"/>
      <c r="R417" s="330"/>
      <c r="S417" s="330"/>
      <c r="T417" s="331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customHeight="1" x14ac:dyDescent="0.2">
      <c r="A418" s="336" t="s">
        <v>594</v>
      </c>
      <c r="B418" s="337"/>
      <c r="C418" s="337"/>
      <c r="D418" s="337"/>
      <c r="E418" s="337"/>
      <c r="F418" s="337"/>
      <c r="G418" s="337"/>
      <c r="H418" s="337"/>
      <c r="I418" s="337"/>
      <c r="J418" s="337"/>
      <c r="K418" s="337"/>
      <c r="L418" s="337"/>
      <c r="M418" s="337"/>
      <c r="N418" s="337"/>
      <c r="O418" s="337"/>
      <c r="P418" s="337"/>
      <c r="Q418" s="337"/>
      <c r="R418" s="337"/>
      <c r="S418" s="337"/>
      <c r="T418" s="337"/>
      <c r="U418" s="337"/>
      <c r="V418" s="337"/>
      <c r="W418" s="337"/>
      <c r="X418" s="337"/>
      <c r="Y418" s="48"/>
      <c r="Z418" s="48"/>
    </row>
    <row r="419" spans="1:53" ht="16.5" customHeight="1" x14ac:dyDescent="0.25">
      <c r="A419" s="332" t="s">
        <v>594</v>
      </c>
      <c r="B419" s="333"/>
      <c r="C419" s="333"/>
      <c r="D419" s="333"/>
      <c r="E419" s="333"/>
      <c r="F419" s="333"/>
      <c r="G419" s="333"/>
      <c r="H419" s="333"/>
      <c r="I419" s="333"/>
      <c r="J419" s="333"/>
      <c r="K419" s="333"/>
      <c r="L419" s="333"/>
      <c r="M419" s="333"/>
      <c r="N419" s="333"/>
      <c r="O419" s="333"/>
      <c r="P419" s="333"/>
      <c r="Q419" s="333"/>
      <c r="R419" s="333"/>
      <c r="S419" s="333"/>
      <c r="T419" s="333"/>
      <c r="U419" s="333"/>
      <c r="V419" s="333"/>
      <c r="W419" s="333"/>
      <c r="X419" s="333"/>
      <c r="Y419" s="315"/>
      <c r="Z419" s="315"/>
    </row>
    <row r="420" spans="1:53" ht="14.25" customHeight="1" x14ac:dyDescent="0.25">
      <c r="A420" s="341" t="s">
        <v>103</v>
      </c>
      <c r="B420" s="333"/>
      <c r="C420" s="333"/>
      <c r="D420" s="333"/>
      <c r="E420" s="333"/>
      <c r="F420" s="333"/>
      <c r="G420" s="333"/>
      <c r="H420" s="333"/>
      <c r="I420" s="333"/>
      <c r="J420" s="333"/>
      <c r="K420" s="333"/>
      <c r="L420" s="333"/>
      <c r="M420" s="333"/>
      <c r="N420" s="333"/>
      <c r="O420" s="333"/>
      <c r="P420" s="333"/>
      <c r="Q420" s="333"/>
      <c r="R420" s="333"/>
      <c r="S420" s="333"/>
      <c r="T420" s="333"/>
      <c r="U420" s="333"/>
      <c r="V420" s="333"/>
      <c r="W420" s="333"/>
      <c r="X420" s="333"/>
      <c r="Y420" s="316"/>
      <c r="Z420" s="316"/>
    </row>
    <row r="421" spans="1:53" ht="27" customHeight="1" x14ac:dyDescent="0.25">
      <c r="A421" s="54" t="s">
        <v>595</v>
      </c>
      <c r="B421" s="54" t="s">
        <v>596</v>
      </c>
      <c r="C421" s="31">
        <v>4301011371</v>
      </c>
      <c r="D421" s="324">
        <v>4607091389067</v>
      </c>
      <c r="E421" s="325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5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27"/>
      <c r="P421" s="327"/>
      <c r="Q421" s="327"/>
      <c r="R421" s="325"/>
      <c r="S421" s="34"/>
      <c r="T421" s="34"/>
      <c r="U421" s="35" t="s">
        <v>65</v>
      </c>
      <c r="V421" s="320">
        <v>0</v>
      </c>
      <c r="W421" s="321">
        <f t="shared" ref="W421:W429" si="17"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597</v>
      </c>
      <c r="B422" s="54" t="s">
        <v>598</v>
      </c>
      <c r="C422" s="31">
        <v>4301011363</v>
      </c>
      <c r="D422" s="324">
        <v>4607091383522</v>
      </c>
      <c r="E422" s="325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27"/>
      <c r="P422" s="327"/>
      <c r="Q422" s="327"/>
      <c r="R422" s="325"/>
      <c r="S422" s="34"/>
      <c r="T422" s="34"/>
      <c r="U422" s="35" t="s">
        <v>65</v>
      </c>
      <c r="V422" s="320">
        <v>1500</v>
      </c>
      <c r="W422" s="321">
        <f t="shared" si="17"/>
        <v>1504.8000000000002</v>
      </c>
      <c r="X422" s="36">
        <f>IFERROR(IF(W422=0,"",ROUNDUP(W422/H422,0)*0.01196),"")</f>
        <v>3.4085999999999999</v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599</v>
      </c>
      <c r="B423" s="54" t="s">
        <v>600</v>
      </c>
      <c r="C423" s="31">
        <v>4301011431</v>
      </c>
      <c r="D423" s="324">
        <v>4607091384437</v>
      </c>
      <c r="E423" s="325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5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27"/>
      <c r="P423" s="327"/>
      <c r="Q423" s="327"/>
      <c r="R423" s="325"/>
      <c r="S423" s="34"/>
      <c r="T423" s="34"/>
      <c r="U423" s="35" t="s">
        <v>65</v>
      </c>
      <c r="V423" s="320">
        <v>0</v>
      </c>
      <c r="W423" s="321">
        <f t="shared" si="17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601</v>
      </c>
      <c r="B424" s="54" t="s">
        <v>602</v>
      </c>
      <c r="C424" s="31">
        <v>4301011365</v>
      </c>
      <c r="D424" s="324">
        <v>4607091389104</v>
      </c>
      <c r="E424" s="325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4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27"/>
      <c r="P424" s="327"/>
      <c r="Q424" s="327"/>
      <c r="R424" s="325"/>
      <c r="S424" s="34"/>
      <c r="T424" s="34"/>
      <c r="U424" s="35" t="s">
        <v>65</v>
      </c>
      <c r="V424" s="320">
        <v>0</v>
      </c>
      <c r="W424" s="321">
        <f t="shared" si="17"/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27" customHeight="1" x14ac:dyDescent="0.25">
      <c r="A425" s="54" t="s">
        <v>603</v>
      </c>
      <c r="B425" s="54" t="s">
        <v>604</v>
      </c>
      <c r="C425" s="31">
        <v>4301011367</v>
      </c>
      <c r="D425" s="324">
        <v>4680115880603</v>
      </c>
      <c r="E425" s="325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27"/>
      <c r="P425" s="327"/>
      <c r="Q425" s="327"/>
      <c r="R425" s="325"/>
      <c r="S425" s="34"/>
      <c r="T425" s="34"/>
      <c r="U425" s="35" t="s">
        <v>65</v>
      </c>
      <c r="V425" s="320">
        <v>0</v>
      </c>
      <c r="W425" s="321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customHeight="1" x14ac:dyDescent="0.25">
      <c r="A426" s="54" t="s">
        <v>605</v>
      </c>
      <c r="B426" s="54" t="s">
        <v>606</v>
      </c>
      <c r="C426" s="31">
        <v>4301011168</v>
      </c>
      <c r="D426" s="324">
        <v>4607091389999</v>
      </c>
      <c r="E426" s="325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4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27"/>
      <c r="P426" s="327"/>
      <c r="Q426" s="327"/>
      <c r="R426" s="325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customHeight="1" x14ac:dyDescent="0.25">
      <c r="A427" s="54" t="s">
        <v>607</v>
      </c>
      <c r="B427" s="54" t="s">
        <v>608</v>
      </c>
      <c r="C427" s="31">
        <v>4301011372</v>
      </c>
      <c r="D427" s="324">
        <v>4680115882782</v>
      </c>
      <c r="E427" s="325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48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27"/>
      <c r="P427" s="327"/>
      <c r="Q427" s="327"/>
      <c r="R427" s="325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customHeight="1" x14ac:dyDescent="0.25">
      <c r="A428" s="54" t="s">
        <v>609</v>
      </c>
      <c r="B428" s="54" t="s">
        <v>610</v>
      </c>
      <c r="C428" s="31">
        <v>4301011190</v>
      </c>
      <c r="D428" s="324">
        <v>4607091389098</v>
      </c>
      <c r="E428" s="325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4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27"/>
      <c r="P428" s="327"/>
      <c r="Q428" s="327"/>
      <c r="R428" s="325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611</v>
      </c>
      <c r="B429" s="54" t="s">
        <v>612</v>
      </c>
      <c r="C429" s="31">
        <v>4301011366</v>
      </c>
      <c r="D429" s="324">
        <v>4607091389982</v>
      </c>
      <c r="E429" s="325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4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27"/>
      <c r="P429" s="327"/>
      <c r="Q429" s="327"/>
      <c r="R429" s="325"/>
      <c r="S429" s="34"/>
      <c r="T429" s="34"/>
      <c r="U429" s="35" t="s">
        <v>65</v>
      </c>
      <c r="V429" s="320">
        <v>0</v>
      </c>
      <c r="W429" s="321">
        <f t="shared" si="17"/>
        <v>0</v>
      </c>
      <c r="X429" s="36" t="str">
        <f>IFERROR(IF(W429=0,"",ROUNDUP(W429/H429,0)*0.00937),"")</f>
        <v/>
      </c>
      <c r="Y429" s="56"/>
      <c r="Z429" s="57"/>
      <c r="AD429" s="58"/>
      <c r="BA429" s="289" t="s">
        <v>1</v>
      </c>
    </row>
    <row r="430" spans="1:53" x14ac:dyDescent="0.2">
      <c r="A430" s="334"/>
      <c r="B430" s="333"/>
      <c r="C430" s="333"/>
      <c r="D430" s="333"/>
      <c r="E430" s="333"/>
      <c r="F430" s="333"/>
      <c r="G430" s="333"/>
      <c r="H430" s="333"/>
      <c r="I430" s="333"/>
      <c r="J430" s="333"/>
      <c r="K430" s="333"/>
      <c r="L430" s="333"/>
      <c r="M430" s="335"/>
      <c r="N430" s="329" t="s">
        <v>66</v>
      </c>
      <c r="O430" s="330"/>
      <c r="P430" s="330"/>
      <c r="Q430" s="330"/>
      <c r="R430" s="330"/>
      <c r="S430" s="330"/>
      <c r="T430" s="331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284.09090909090907</v>
      </c>
      <c r="W430" s="322">
        <f>IFERROR(W421/H421,"0")+IFERROR(W422/H422,"0")+IFERROR(W423/H423,"0")+IFERROR(W424/H424,"0")+IFERROR(W425/H425,"0")+IFERROR(W426/H426,"0")+IFERROR(W427/H427,"0")+IFERROR(W428/H428,"0")+IFERROR(W429/H429,"0")</f>
        <v>285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3.4085999999999999</v>
      </c>
      <c r="Y430" s="323"/>
      <c r="Z430" s="323"/>
    </row>
    <row r="431" spans="1:53" x14ac:dyDescent="0.2">
      <c r="A431" s="333"/>
      <c r="B431" s="333"/>
      <c r="C431" s="333"/>
      <c r="D431" s="333"/>
      <c r="E431" s="333"/>
      <c r="F431" s="333"/>
      <c r="G431" s="333"/>
      <c r="H431" s="333"/>
      <c r="I431" s="333"/>
      <c r="J431" s="333"/>
      <c r="K431" s="333"/>
      <c r="L431" s="333"/>
      <c r="M431" s="335"/>
      <c r="N431" s="329" t="s">
        <v>66</v>
      </c>
      <c r="O431" s="330"/>
      <c r="P431" s="330"/>
      <c r="Q431" s="330"/>
      <c r="R431" s="330"/>
      <c r="S431" s="330"/>
      <c r="T431" s="331"/>
      <c r="U431" s="37" t="s">
        <v>65</v>
      </c>
      <c r="V431" s="322">
        <f>IFERROR(SUM(V421:V429),"0")</f>
        <v>1500</v>
      </c>
      <c r="W431" s="322">
        <f>IFERROR(SUM(W421:W429),"0")</f>
        <v>1504.8000000000002</v>
      </c>
      <c r="X431" s="37"/>
      <c r="Y431" s="323"/>
      <c r="Z431" s="323"/>
    </row>
    <row r="432" spans="1:53" ht="14.25" customHeight="1" x14ac:dyDescent="0.25">
      <c r="A432" s="341" t="s">
        <v>95</v>
      </c>
      <c r="B432" s="333"/>
      <c r="C432" s="333"/>
      <c r="D432" s="333"/>
      <c r="E432" s="333"/>
      <c r="F432" s="333"/>
      <c r="G432" s="333"/>
      <c r="H432" s="333"/>
      <c r="I432" s="333"/>
      <c r="J432" s="333"/>
      <c r="K432" s="333"/>
      <c r="L432" s="333"/>
      <c r="M432" s="333"/>
      <c r="N432" s="333"/>
      <c r="O432" s="333"/>
      <c r="P432" s="333"/>
      <c r="Q432" s="333"/>
      <c r="R432" s="333"/>
      <c r="S432" s="333"/>
      <c r="T432" s="333"/>
      <c r="U432" s="333"/>
      <c r="V432" s="333"/>
      <c r="W432" s="333"/>
      <c r="X432" s="333"/>
      <c r="Y432" s="316"/>
      <c r="Z432" s="316"/>
    </row>
    <row r="433" spans="1:53" ht="16.5" customHeight="1" x14ac:dyDescent="0.25">
      <c r="A433" s="54" t="s">
        <v>613</v>
      </c>
      <c r="B433" s="54" t="s">
        <v>614</v>
      </c>
      <c r="C433" s="31">
        <v>4301020222</v>
      </c>
      <c r="D433" s="324">
        <v>4607091388930</v>
      </c>
      <c r="E433" s="325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6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27"/>
      <c r="P433" s="327"/>
      <c r="Q433" s="327"/>
      <c r="R433" s="325"/>
      <c r="S433" s="34"/>
      <c r="T433" s="34"/>
      <c r="U433" s="35" t="s">
        <v>65</v>
      </c>
      <c r="V433" s="320">
        <v>1000</v>
      </c>
      <c r="W433" s="321">
        <f>IFERROR(IF(V433="",0,CEILING((V433/$H433),1)*$H433),"")</f>
        <v>1003.2</v>
      </c>
      <c r="X433" s="36">
        <f>IFERROR(IF(W433=0,"",ROUNDUP(W433/H433,0)*0.01196),"")</f>
        <v>2.2724000000000002</v>
      </c>
      <c r="Y433" s="56"/>
      <c r="Z433" s="57"/>
      <c r="AD433" s="58"/>
      <c r="BA433" s="290" t="s">
        <v>1</v>
      </c>
    </row>
    <row r="434" spans="1:53" ht="16.5" customHeight="1" x14ac:dyDescent="0.25">
      <c r="A434" s="54" t="s">
        <v>615</v>
      </c>
      <c r="B434" s="54" t="s">
        <v>616</v>
      </c>
      <c r="C434" s="31">
        <v>4301020206</v>
      </c>
      <c r="D434" s="324">
        <v>4680115880054</v>
      </c>
      <c r="E434" s="325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4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27"/>
      <c r="P434" s="327"/>
      <c r="Q434" s="327"/>
      <c r="R434" s="325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x14ac:dyDescent="0.2">
      <c r="A435" s="334"/>
      <c r="B435" s="333"/>
      <c r="C435" s="333"/>
      <c r="D435" s="333"/>
      <c r="E435" s="333"/>
      <c r="F435" s="333"/>
      <c r="G435" s="333"/>
      <c r="H435" s="333"/>
      <c r="I435" s="333"/>
      <c r="J435" s="333"/>
      <c r="K435" s="333"/>
      <c r="L435" s="333"/>
      <c r="M435" s="335"/>
      <c r="N435" s="329" t="s">
        <v>66</v>
      </c>
      <c r="O435" s="330"/>
      <c r="P435" s="330"/>
      <c r="Q435" s="330"/>
      <c r="R435" s="330"/>
      <c r="S435" s="330"/>
      <c r="T435" s="331"/>
      <c r="U435" s="37" t="s">
        <v>67</v>
      </c>
      <c r="V435" s="322">
        <f>IFERROR(V433/H433,"0")+IFERROR(V434/H434,"0")</f>
        <v>189.39393939393938</v>
      </c>
      <c r="W435" s="322">
        <f>IFERROR(W433/H433,"0")+IFERROR(W434/H434,"0")</f>
        <v>190</v>
      </c>
      <c r="X435" s="322">
        <f>IFERROR(IF(X433="",0,X433),"0")+IFERROR(IF(X434="",0,X434),"0")</f>
        <v>2.2724000000000002</v>
      </c>
      <c r="Y435" s="323"/>
      <c r="Z435" s="323"/>
    </row>
    <row r="436" spans="1:53" x14ac:dyDescent="0.2">
      <c r="A436" s="333"/>
      <c r="B436" s="333"/>
      <c r="C436" s="333"/>
      <c r="D436" s="333"/>
      <c r="E436" s="333"/>
      <c r="F436" s="333"/>
      <c r="G436" s="333"/>
      <c r="H436" s="333"/>
      <c r="I436" s="333"/>
      <c r="J436" s="333"/>
      <c r="K436" s="333"/>
      <c r="L436" s="333"/>
      <c r="M436" s="335"/>
      <c r="N436" s="329" t="s">
        <v>66</v>
      </c>
      <c r="O436" s="330"/>
      <c r="P436" s="330"/>
      <c r="Q436" s="330"/>
      <c r="R436" s="330"/>
      <c r="S436" s="330"/>
      <c r="T436" s="331"/>
      <c r="U436" s="37" t="s">
        <v>65</v>
      </c>
      <c r="V436" s="322">
        <f>IFERROR(SUM(V433:V434),"0")</f>
        <v>1000</v>
      </c>
      <c r="W436" s="322">
        <f>IFERROR(SUM(W433:W434),"0")</f>
        <v>1003.2</v>
      </c>
      <c r="X436" s="37"/>
      <c r="Y436" s="323"/>
      <c r="Z436" s="323"/>
    </row>
    <row r="437" spans="1:53" ht="14.25" customHeight="1" x14ac:dyDescent="0.25">
      <c r="A437" s="341" t="s">
        <v>60</v>
      </c>
      <c r="B437" s="333"/>
      <c r="C437" s="333"/>
      <c r="D437" s="333"/>
      <c r="E437" s="333"/>
      <c r="F437" s="333"/>
      <c r="G437" s="333"/>
      <c r="H437" s="333"/>
      <c r="I437" s="333"/>
      <c r="J437" s="333"/>
      <c r="K437" s="333"/>
      <c r="L437" s="333"/>
      <c r="M437" s="333"/>
      <c r="N437" s="333"/>
      <c r="O437" s="333"/>
      <c r="P437" s="333"/>
      <c r="Q437" s="333"/>
      <c r="R437" s="333"/>
      <c r="S437" s="333"/>
      <c r="T437" s="333"/>
      <c r="U437" s="333"/>
      <c r="V437" s="333"/>
      <c r="W437" s="333"/>
      <c r="X437" s="333"/>
      <c r="Y437" s="316"/>
      <c r="Z437" s="316"/>
    </row>
    <row r="438" spans="1:53" ht="27" customHeight="1" x14ac:dyDescent="0.25">
      <c r="A438" s="54" t="s">
        <v>617</v>
      </c>
      <c r="B438" s="54" t="s">
        <v>618</v>
      </c>
      <c r="C438" s="31">
        <v>4301031252</v>
      </c>
      <c r="D438" s="324">
        <v>4680115883116</v>
      </c>
      <c r="E438" s="325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27"/>
      <c r="P438" s="327"/>
      <c r="Q438" s="327"/>
      <c r="R438" s="325"/>
      <c r="S438" s="34"/>
      <c r="T438" s="34"/>
      <c r="U438" s="35" t="s">
        <v>65</v>
      </c>
      <c r="V438" s="320">
        <v>0</v>
      </c>
      <c r="W438" s="321">
        <f t="shared" ref="W438:W443" si="18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2" t="s">
        <v>1</v>
      </c>
    </row>
    <row r="439" spans="1:53" ht="27" customHeight="1" x14ac:dyDescent="0.25">
      <c r="A439" s="54" t="s">
        <v>619</v>
      </c>
      <c r="B439" s="54" t="s">
        <v>620</v>
      </c>
      <c r="C439" s="31">
        <v>4301031248</v>
      </c>
      <c r="D439" s="324">
        <v>4680115883093</v>
      </c>
      <c r="E439" s="325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27"/>
      <c r="P439" s="327"/>
      <c r="Q439" s="327"/>
      <c r="R439" s="325"/>
      <c r="S439" s="34"/>
      <c r="T439" s="34"/>
      <c r="U439" s="35" t="s">
        <v>65</v>
      </c>
      <c r="V439" s="320">
        <v>0</v>
      </c>
      <c r="W439" s="321">
        <f t="shared" si="18"/>
        <v>0</v>
      </c>
      <c r="X439" s="36" t="str">
        <f>IFERROR(IF(W439=0,"",ROUNDUP(W439/H439,0)*0.01196),"")</f>
        <v/>
      </c>
      <c r="Y439" s="56"/>
      <c r="Z439" s="57"/>
      <c r="AD439" s="58"/>
      <c r="BA439" s="293" t="s">
        <v>1</v>
      </c>
    </row>
    <row r="440" spans="1:53" ht="27" customHeight="1" x14ac:dyDescent="0.25">
      <c r="A440" s="54" t="s">
        <v>621</v>
      </c>
      <c r="B440" s="54" t="s">
        <v>622</v>
      </c>
      <c r="C440" s="31">
        <v>4301031250</v>
      </c>
      <c r="D440" s="324">
        <v>4680115883109</v>
      </c>
      <c r="E440" s="325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6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27"/>
      <c r="P440" s="327"/>
      <c r="Q440" s="327"/>
      <c r="R440" s="325"/>
      <c r="S440" s="34"/>
      <c r="T440" s="34"/>
      <c r="U440" s="35" t="s">
        <v>65</v>
      </c>
      <c r="V440" s="320">
        <v>70</v>
      </c>
      <c r="W440" s="321">
        <f t="shared" si="18"/>
        <v>73.92</v>
      </c>
      <c r="X440" s="36">
        <f>IFERROR(IF(W440=0,"",ROUNDUP(W440/H440,0)*0.01196),"")</f>
        <v>0.16744000000000001</v>
      </c>
      <c r="Y440" s="56"/>
      <c r="Z440" s="57"/>
      <c r="AD440" s="58"/>
      <c r="BA440" s="294" t="s">
        <v>1</v>
      </c>
    </row>
    <row r="441" spans="1:53" ht="27" customHeight="1" x14ac:dyDescent="0.25">
      <c r="A441" s="54" t="s">
        <v>623</v>
      </c>
      <c r="B441" s="54" t="s">
        <v>624</v>
      </c>
      <c r="C441" s="31">
        <v>4301031249</v>
      </c>
      <c r="D441" s="324">
        <v>4680115882072</v>
      </c>
      <c r="E441" s="325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641" t="s">
        <v>625</v>
      </c>
      <c r="O441" s="327"/>
      <c r="P441" s="327"/>
      <c r="Q441" s="327"/>
      <c r="R441" s="325"/>
      <c r="S441" s="34"/>
      <c r="T441" s="34"/>
      <c r="U441" s="35" t="s">
        <v>65</v>
      </c>
      <c r="V441" s="320">
        <v>0</v>
      </c>
      <c r="W441" s="321">
        <f t="shared" si="18"/>
        <v>0</v>
      </c>
      <c r="X441" s="36" t="str">
        <f>IFERROR(IF(W441=0,"",ROUNDUP(W441/H441,0)*0.00937),"")</f>
        <v/>
      </c>
      <c r="Y441" s="56"/>
      <c r="Z441" s="57"/>
      <c r="AD441" s="58"/>
      <c r="BA441" s="295" t="s">
        <v>1</v>
      </c>
    </row>
    <row r="442" spans="1:53" ht="27" customHeight="1" x14ac:dyDescent="0.25">
      <c r="A442" s="54" t="s">
        <v>626</v>
      </c>
      <c r="B442" s="54" t="s">
        <v>627</v>
      </c>
      <c r="C442" s="31">
        <v>4301031251</v>
      </c>
      <c r="D442" s="324">
        <v>4680115882102</v>
      </c>
      <c r="E442" s="325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591" t="s">
        <v>628</v>
      </c>
      <c r="O442" s="327"/>
      <c r="P442" s="327"/>
      <c r="Q442" s="327"/>
      <c r="R442" s="325"/>
      <c r="S442" s="34"/>
      <c r="T442" s="34"/>
      <c r="U442" s="35" t="s">
        <v>65</v>
      </c>
      <c r="V442" s="320">
        <v>0</v>
      </c>
      <c r="W442" s="321">
        <f t="shared" si="18"/>
        <v>0</v>
      </c>
      <c r="X442" s="36" t="str">
        <f>IFERROR(IF(W442=0,"",ROUNDUP(W442/H442,0)*0.00937),"")</f>
        <v/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629</v>
      </c>
      <c r="B443" s="54" t="s">
        <v>630</v>
      </c>
      <c r="C443" s="31">
        <v>4301031253</v>
      </c>
      <c r="D443" s="324">
        <v>4680115882096</v>
      </c>
      <c r="E443" s="325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496" t="s">
        <v>631</v>
      </c>
      <c r="O443" s="327"/>
      <c r="P443" s="327"/>
      <c r="Q443" s="327"/>
      <c r="R443" s="325"/>
      <c r="S443" s="34"/>
      <c r="T443" s="34"/>
      <c r="U443" s="35" t="s">
        <v>65</v>
      </c>
      <c r="V443" s="320">
        <v>0</v>
      </c>
      <c r="W443" s="321">
        <f t="shared" si="18"/>
        <v>0</v>
      </c>
      <c r="X443" s="36" t="str">
        <f>IFERROR(IF(W443=0,"",ROUNDUP(W443/H443,0)*0.00937),"")</f>
        <v/>
      </c>
      <c r="Y443" s="56"/>
      <c r="Z443" s="57"/>
      <c r="AD443" s="58"/>
      <c r="BA443" s="297" t="s">
        <v>1</v>
      </c>
    </row>
    <row r="444" spans="1:53" x14ac:dyDescent="0.2">
      <c r="A444" s="334"/>
      <c r="B444" s="333"/>
      <c r="C444" s="333"/>
      <c r="D444" s="333"/>
      <c r="E444" s="333"/>
      <c r="F444" s="333"/>
      <c r="G444" s="333"/>
      <c r="H444" s="333"/>
      <c r="I444" s="333"/>
      <c r="J444" s="333"/>
      <c r="K444" s="333"/>
      <c r="L444" s="333"/>
      <c r="M444" s="335"/>
      <c r="N444" s="329" t="s">
        <v>66</v>
      </c>
      <c r="O444" s="330"/>
      <c r="P444" s="330"/>
      <c r="Q444" s="330"/>
      <c r="R444" s="330"/>
      <c r="S444" s="330"/>
      <c r="T444" s="331"/>
      <c r="U444" s="37" t="s">
        <v>67</v>
      </c>
      <c r="V444" s="322">
        <f>IFERROR(V438/H438,"0")+IFERROR(V439/H439,"0")+IFERROR(V440/H440,"0")+IFERROR(V441/H441,"0")+IFERROR(V442/H442,"0")+IFERROR(V443/H443,"0")</f>
        <v>13.257575757575758</v>
      </c>
      <c r="W444" s="322">
        <f>IFERROR(W438/H438,"0")+IFERROR(W439/H439,"0")+IFERROR(W440/H440,"0")+IFERROR(W441/H441,"0")+IFERROR(W442/H442,"0")+IFERROR(W443/H443,"0")</f>
        <v>14</v>
      </c>
      <c r="X444" s="322">
        <f>IFERROR(IF(X438="",0,X438),"0")+IFERROR(IF(X439="",0,X439),"0")+IFERROR(IF(X440="",0,X440),"0")+IFERROR(IF(X441="",0,X441),"0")+IFERROR(IF(X442="",0,X442),"0")+IFERROR(IF(X443="",0,X443),"0")</f>
        <v>0.16744000000000001</v>
      </c>
      <c r="Y444" s="323"/>
      <c r="Z444" s="323"/>
    </row>
    <row r="445" spans="1:53" x14ac:dyDescent="0.2">
      <c r="A445" s="333"/>
      <c r="B445" s="333"/>
      <c r="C445" s="333"/>
      <c r="D445" s="333"/>
      <c r="E445" s="333"/>
      <c r="F445" s="333"/>
      <c r="G445" s="333"/>
      <c r="H445" s="333"/>
      <c r="I445" s="333"/>
      <c r="J445" s="333"/>
      <c r="K445" s="333"/>
      <c r="L445" s="333"/>
      <c r="M445" s="335"/>
      <c r="N445" s="329" t="s">
        <v>66</v>
      </c>
      <c r="O445" s="330"/>
      <c r="P445" s="330"/>
      <c r="Q445" s="330"/>
      <c r="R445" s="330"/>
      <c r="S445" s="330"/>
      <c r="T445" s="331"/>
      <c r="U445" s="37" t="s">
        <v>65</v>
      </c>
      <c r="V445" s="322">
        <f>IFERROR(SUM(V438:V443),"0")</f>
        <v>70</v>
      </c>
      <c r="W445" s="322">
        <f>IFERROR(SUM(W438:W443),"0")</f>
        <v>73.92</v>
      </c>
      <c r="X445" s="37"/>
      <c r="Y445" s="323"/>
      <c r="Z445" s="323"/>
    </row>
    <row r="446" spans="1:53" ht="14.25" customHeight="1" x14ac:dyDescent="0.25">
      <c r="A446" s="341" t="s">
        <v>68</v>
      </c>
      <c r="B446" s="333"/>
      <c r="C446" s="333"/>
      <c r="D446" s="333"/>
      <c r="E446" s="333"/>
      <c r="F446" s="333"/>
      <c r="G446" s="333"/>
      <c r="H446" s="333"/>
      <c r="I446" s="333"/>
      <c r="J446" s="333"/>
      <c r="K446" s="333"/>
      <c r="L446" s="333"/>
      <c r="M446" s="333"/>
      <c r="N446" s="333"/>
      <c r="O446" s="333"/>
      <c r="P446" s="333"/>
      <c r="Q446" s="333"/>
      <c r="R446" s="333"/>
      <c r="S446" s="333"/>
      <c r="T446" s="333"/>
      <c r="U446" s="333"/>
      <c r="V446" s="333"/>
      <c r="W446" s="333"/>
      <c r="X446" s="333"/>
      <c r="Y446" s="316"/>
      <c r="Z446" s="316"/>
    </row>
    <row r="447" spans="1:53" ht="16.5" customHeight="1" x14ac:dyDescent="0.25">
      <c r="A447" s="54" t="s">
        <v>632</v>
      </c>
      <c r="B447" s="54" t="s">
        <v>633</v>
      </c>
      <c r="C447" s="31">
        <v>4301051230</v>
      </c>
      <c r="D447" s="324">
        <v>4607091383409</v>
      </c>
      <c r="E447" s="325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27"/>
      <c r="P447" s="327"/>
      <c r="Q447" s="327"/>
      <c r="R447" s="325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customHeight="1" x14ac:dyDescent="0.25">
      <c r="A448" s="54" t="s">
        <v>634</v>
      </c>
      <c r="B448" s="54" t="s">
        <v>635</v>
      </c>
      <c r="C448" s="31">
        <v>4301051231</v>
      </c>
      <c r="D448" s="324">
        <v>4607091383416</v>
      </c>
      <c r="E448" s="325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5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27"/>
      <c r="P448" s="327"/>
      <c r="Q448" s="327"/>
      <c r="R448" s="325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x14ac:dyDescent="0.2">
      <c r="A449" s="334"/>
      <c r="B449" s="333"/>
      <c r="C449" s="333"/>
      <c r="D449" s="333"/>
      <c r="E449" s="333"/>
      <c r="F449" s="333"/>
      <c r="G449" s="333"/>
      <c r="H449" s="333"/>
      <c r="I449" s="333"/>
      <c r="J449" s="333"/>
      <c r="K449" s="333"/>
      <c r="L449" s="333"/>
      <c r="M449" s="335"/>
      <c r="N449" s="329" t="s">
        <v>66</v>
      </c>
      <c r="O449" s="330"/>
      <c r="P449" s="330"/>
      <c r="Q449" s="330"/>
      <c r="R449" s="330"/>
      <c r="S449" s="330"/>
      <c r="T449" s="331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x14ac:dyDescent="0.2">
      <c r="A450" s="333"/>
      <c r="B450" s="333"/>
      <c r="C450" s="333"/>
      <c r="D450" s="333"/>
      <c r="E450" s="333"/>
      <c r="F450" s="333"/>
      <c r="G450" s="333"/>
      <c r="H450" s="333"/>
      <c r="I450" s="333"/>
      <c r="J450" s="333"/>
      <c r="K450" s="333"/>
      <c r="L450" s="333"/>
      <c r="M450" s="335"/>
      <c r="N450" s="329" t="s">
        <v>66</v>
      </c>
      <c r="O450" s="330"/>
      <c r="P450" s="330"/>
      <c r="Q450" s="330"/>
      <c r="R450" s="330"/>
      <c r="S450" s="330"/>
      <c r="T450" s="331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customHeight="1" x14ac:dyDescent="0.2">
      <c r="A451" s="336" t="s">
        <v>636</v>
      </c>
      <c r="B451" s="337"/>
      <c r="C451" s="337"/>
      <c r="D451" s="337"/>
      <c r="E451" s="337"/>
      <c r="F451" s="337"/>
      <c r="G451" s="337"/>
      <c r="H451" s="337"/>
      <c r="I451" s="337"/>
      <c r="J451" s="337"/>
      <c r="K451" s="337"/>
      <c r="L451" s="337"/>
      <c r="M451" s="337"/>
      <c r="N451" s="337"/>
      <c r="O451" s="337"/>
      <c r="P451" s="337"/>
      <c r="Q451" s="337"/>
      <c r="R451" s="337"/>
      <c r="S451" s="337"/>
      <c r="T451" s="337"/>
      <c r="U451" s="337"/>
      <c r="V451" s="337"/>
      <c r="W451" s="337"/>
      <c r="X451" s="337"/>
      <c r="Y451" s="48"/>
      <c r="Z451" s="48"/>
    </row>
    <row r="452" spans="1:53" ht="16.5" customHeight="1" x14ac:dyDescent="0.25">
      <c r="A452" s="332" t="s">
        <v>637</v>
      </c>
      <c r="B452" s="333"/>
      <c r="C452" s="333"/>
      <c r="D452" s="333"/>
      <c r="E452" s="333"/>
      <c r="F452" s="333"/>
      <c r="G452" s="333"/>
      <c r="H452" s="333"/>
      <c r="I452" s="333"/>
      <c r="J452" s="333"/>
      <c r="K452" s="333"/>
      <c r="L452" s="333"/>
      <c r="M452" s="333"/>
      <c r="N452" s="333"/>
      <c r="O452" s="333"/>
      <c r="P452" s="333"/>
      <c r="Q452" s="333"/>
      <c r="R452" s="333"/>
      <c r="S452" s="333"/>
      <c r="T452" s="333"/>
      <c r="U452" s="333"/>
      <c r="V452" s="333"/>
      <c r="W452" s="333"/>
      <c r="X452" s="333"/>
      <c r="Y452" s="315"/>
      <c r="Z452" s="315"/>
    </row>
    <row r="453" spans="1:53" ht="14.25" customHeight="1" x14ac:dyDescent="0.25">
      <c r="A453" s="341" t="s">
        <v>103</v>
      </c>
      <c r="B453" s="333"/>
      <c r="C453" s="333"/>
      <c r="D453" s="333"/>
      <c r="E453" s="333"/>
      <c r="F453" s="333"/>
      <c r="G453" s="333"/>
      <c r="H453" s="333"/>
      <c r="I453" s="333"/>
      <c r="J453" s="333"/>
      <c r="K453" s="333"/>
      <c r="L453" s="333"/>
      <c r="M453" s="333"/>
      <c r="N453" s="333"/>
      <c r="O453" s="333"/>
      <c r="P453" s="333"/>
      <c r="Q453" s="333"/>
      <c r="R453" s="333"/>
      <c r="S453" s="333"/>
      <c r="T453" s="333"/>
      <c r="U453" s="333"/>
      <c r="V453" s="333"/>
      <c r="W453" s="333"/>
      <c r="X453" s="333"/>
      <c r="Y453" s="316"/>
      <c r="Z453" s="316"/>
    </row>
    <row r="454" spans="1:53" ht="27" customHeight="1" x14ac:dyDescent="0.25">
      <c r="A454" s="54" t="s">
        <v>638</v>
      </c>
      <c r="B454" s="54" t="s">
        <v>639</v>
      </c>
      <c r="C454" s="31">
        <v>4301011585</v>
      </c>
      <c r="D454" s="324">
        <v>4640242180441</v>
      </c>
      <c r="E454" s="325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656" t="s">
        <v>640</v>
      </c>
      <c r="O454" s="327"/>
      <c r="P454" s="327"/>
      <c r="Q454" s="327"/>
      <c r="R454" s="325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641</v>
      </c>
      <c r="B455" s="54" t="s">
        <v>642</v>
      </c>
      <c r="C455" s="31">
        <v>4301011584</v>
      </c>
      <c r="D455" s="324">
        <v>4640242180564</v>
      </c>
      <c r="E455" s="325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352" t="s">
        <v>643</v>
      </c>
      <c r="O455" s="327"/>
      <c r="P455" s="327"/>
      <c r="Q455" s="327"/>
      <c r="R455" s="325"/>
      <c r="S455" s="34"/>
      <c r="T455" s="34"/>
      <c r="U455" s="35" t="s">
        <v>65</v>
      </c>
      <c r="V455" s="320">
        <v>0</v>
      </c>
      <c r="W455" s="321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x14ac:dyDescent="0.2">
      <c r="A456" s="334"/>
      <c r="B456" s="333"/>
      <c r="C456" s="333"/>
      <c r="D456" s="333"/>
      <c r="E456" s="333"/>
      <c r="F456" s="333"/>
      <c r="G456" s="333"/>
      <c r="H456" s="333"/>
      <c r="I456" s="333"/>
      <c r="J456" s="333"/>
      <c r="K456" s="333"/>
      <c r="L456" s="333"/>
      <c r="M456" s="335"/>
      <c r="N456" s="329" t="s">
        <v>66</v>
      </c>
      <c r="O456" s="330"/>
      <c r="P456" s="330"/>
      <c r="Q456" s="330"/>
      <c r="R456" s="330"/>
      <c r="S456" s="330"/>
      <c r="T456" s="331"/>
      <c r="U456" s="37" t="s">
        <v>67</v>
      </c>
      <c r="V456" s="322">
        <f>IFERROR(V454/H454,"0")+IFERROR(V455/H455,"0")</f>
        <v>0</v>
      </c>
      <c r="W456" s="322">
        <f>IFERROR(W454/H454,"0")+IFERROR(W455/H455,"0")</f>
        <v>0</v>
      </c>
      <c r="X456" s="322">
        <f>IFERROR(IF(X454="",0,X454),"0")+IFERROR(IF(X455="",0,X455),"0")</f>
        <v>0</v>
      </c>
      <c r="Y456" s="323"/>
      <c r="Z456" s="323"/>
    </row>
    <row r="457" spans="1:53" x14ac:dyDescent="0.2">
      <c r="A457" s="333"/>
      <c r="B457" s="333"/>
      <c r="C457" s="333"/>
      <c r="D457" s="333"/>
      <c r="E457" s="333"/>
      <c r="F457" s="333"/>
      <c r="G457" s="333"/>
      <c r="H457" s="333"/>
      <c r="I457" s="333"/>
      <c r="J457" s="333"/>
      <c r="K457" s="333"/>
      <c r="L457" s="333"/>
      <c r="M457" s="335"/>
      <c r="N457" s="329" t="s">
        <v>66</v>
      </c>
      <c r="O457" s="330"/>
      <c r="P457" s="330"/>
      <c r="Q457" s="330"/>
      <c r="R457" s="330"/>
      <c r="S457" s="330"/>
      <c r="T457" s="331"/>
      <c r="U457" s="37" t="s">
        <v>65</v>
      </c>
      <c r="V457" s="322">
        <f>IFERROR(SUM(V454:V455),"0")</f>
        <v>0</v>
      </c>
      <c r="W457" s="322">
        <f>IFERROR(SUM(W454:W455),"0")</f>
        <v>0</v>
      </c>
      <c r="X457" s="37"/>
      <c r="Y457" s="323"/>
      <c r="Z457" s="323"/>
    </row>
    <row r="458" spans="1:53" ht="14.25" customHeight="1" x14ac:dyDescent="0.25">
      <c r="A458" s="341" t="s">
        <v>95</v>
      </c>
      <c r="B458" s="333"/>
      <c r="C458" s="333"/>
      <c r="D458" s="333"/>
      <c r="E458" s="333"/>
      <c r="F458" s="333"/>
      <c r="G458" s="333"/>
      <c r="H458" s="333"/>
      <c r="I458" s="333"/>
      <c r="J458" s="333"/>
      <c r="K458" s="333"/>
      <c r="L458" s="333"/>
      <c r="M458" s="333"/>
      <c r="N458" s="333"/>
      <c r="O458" s="333"/>
      <c r="P458" s="333"/>
      <c r="Q458" s="333"/>
      <c r="R458" s="333"/>
      <c r="S458" s="333"/>
      <c r="T458" s="333"/>
      <c r="U458" s="333"/>
      <c r="V458" s="333"/>
      <c r="W458" s="333"/>
      <c r="X458" s="333"/>
      <c r="Y458" s="316"/>
      <c r="Z458" s="316"/>
    </row>
    <row r="459" spans="1:53" ht="27" customHeight="1" x14ac:dyDescent="0.25">
      <c r="A459" s="54" t="s">
        <v>644</v>
      </c>
      <c r="B459" s="54" t="s">
        <v>645</v>
      </c>
      <c r="C459" s="31">
        <v>4301020260</v>
      </c>
      <c r="D459" s="324">
        <v>4640242180526</v>
      </c>
      <c r="E459" s="325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555" t="s">
        <v>646</v>
      </c>
      <c r="O459" s="327"/>
      <c r="P459" s="327"/>
      <c r="Q459" s="327"/>
      <c r="R459" s="325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customHeight="1" x14ac:dyDescent="0.25">
      <c r="A460" s="54" t="s">
        <v>647</v>
      </c>
      <c r="B460" s="54" t="s">
        <v>648</v>
      </c>
      <c r="C460" s="31">
        <v>4301020269</v>
      </c>
      <c r="D460" s="324">
        <v>4640242180519</v>
      </c>
      <c r="E460" s="325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345" t="s">
        <v>649</v>
      </c>
      <c r="O460" s="327"/>
      <c r="P460" s="327"/>
      <c r="Q460" s="327"/>
      <c r="R460" s="325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x14ac:dyDescent="0.2">
      <c r="A461" s="334"/>
      <c r="B461" s="333"/>
      <c r="C461" s="333"/>
      <c r="D461" s="333"/>
      <c r="E461" s="333"/>
      <c r="F461" s="333"/>
      <c r="G461" s="333"/>
      <c r="H461" s="333"/>
      <c r="I461" s="333"/>
      <c r="J461" s="333"/>
      <c r="K461" s="333"/>
      <c r="L461" s="333"/>
      <c r="M461" s="335"/>
      <c r="N461" s="329" t="s">
        <v>66</v>
      </c>
      <c r="O461" s="330"/>
      <c r="P461" s="330"/>
      <c r="Q461" s="330"/>
      <c r="R461" s="330"/>
      <c r="S461" s="330"/>
      <c r="T461" s="331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x14ac:dyDescent="0.2">
      <c r="A462" s="333"/>
      <c r="B462" s="333"/>
      <c r="C462" s="333"/>
      <c r="D462" s="333"/>
      <c r="E462" s="333"/>
      <c r="F462" s="333"/>
      <c r="G462" s="333"/>
      <c r="H462" s="333"/>
      <c r="I462" s="333"/>
      <c r="J462" s="333"/>
      <c r="K462" s="333"/>
      <c r="L462" s="333"/>
      <c r="M462" s="335"/>
      <c r="N462" s="329" t="s">
        <v>66</v>
      </c>
      <c r="O462" s="330"/>
      <c r="P462" s="330"/>
      <c r="Q462" s="330"/>
      <c r="R462" s="330"/>
      <c r="S462" s="330"/>
      <c r="T462" s="331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customHeight="1" x14ac:dyDescent="0.25">
      <c r="A463" s="341" t="s">
        <v>60</v>
      </c>
      <c r="B463" s="333"/>
      <c r="C463" s="333"/>
      <c r="D463" s="333"/>
      <c r="E463" s="333"/>
      <c r="F463" s="333"/>
      <c r="G463" s="333"/>
      <c r="H463" s="333"/>
      <c r="I463" s="333"/>
      <c r="J463" s="333"/>
      <c r="K463" s="333"/>
      <c r="L463" s="333"/>
      <c r="M463" s="333"/>
      <c r="N463" s="333"/>
      <c r="O463" s="333"/>
      <c r="P463" s="333"/>
      <c r="Q463" s="333"/>
      <c r="R463" s="333"/>
      <c r="S463" s="333"/>
      <c r="T463" s="333"/>
      <c r="U463" s="333"/>
      <c r="V463" s="333"/>
      <c r="W463" s="333"/>
      <c r="X463" s="333"/>
      <c r="Y463" s="316"/>
      <c r="Z463" s="316"/>
    </row>
    <row r="464" spans="1:53" ht="27" customHeight="1" x14ac:dyDescent="0.25">
      <c r="A464" s="54" t="s">
        <v>650</v>
      </c>
      <c r="B464" s="54" t="s">
        <v>651</v>
      </c>
      <c r="C464" s="31">
        <v>4301031200</v>
      </c>
      <c r="D464" s="324">
        <v>4640242180489</v>
      </c>
      <c r="E464" s="325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635" t="s">
        <v>652</v>
      </c>
      <c r="O464" s="327"/>
      <c r="P464" s="327"/>
      <c r="Q464" s="327"/>
      <c r="R464" s="325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customHeight="1" x14ac:dyDescent="0.25">
      <c r="A465" s="54" t="s">
        <v>653</v>
      </c>
      <c r="B465" s="54" t="s">
        <v>654</v>
      </c>
      <c r="C465" s="31">
        <v>4301031280</v>
      </c>
      <c r="D465" s="324">
        <v>4640242180816</v>
      </c>
      <c r="E465" s="325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470" t="s">
        <v>655</v>
      </c>
      <c r="O465" s="327"/>
      <c r="P465" s="327"/>
      <c r="Q465" s="327"/>
      <c r="R465" s="325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customHeight="1" x14ac:dyDescent="0.25">
      <c r="A466" s="54" t="s">
        <v>656</v>
      </c>
      <c r="B466" s="54" t="s">
        <v>657</v>
      </c>
      <c r="C466" s="31">
        <v>4301031244</v>
      </c>
      <c r="D466" s="324">
        <v>4640242180595</v>
      </c>
      <c r="E466" s="325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40</v>
      </c>
      <c r="N466" s="426" t="s">
        <v>658</v>
      </c>
      <c r="O466" s="327"/>
      <c r="P466" s="327"/>
      <c r="Q466" s="327"/>
      <c r="R466" s="325"/>
      <c r="S466" s="34"/>
      <c r="T466" s="34"/>
      <c r="U466" s="35" t="s">
        <v>65</v>
      </c>
      <c r="V466" s="320">
        <v>0</v>
      </c>
      <c r="W466" s="321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t="27" customHeight="1" x14ac:dyDescent="0.25">
      <c r="A467" s="54" t="s">
        <v>659</v>
      </c>
      <c r="B467" s="54" t="s">
        <v>660</v>
      </c>
      <c r="C467" s="31">
        <v>4301031203</v>
      </c>
      <c r="D467" s="324">
        <v>4640242180908</v>
      </c>
      <c r="E467" s="325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574" t="s">
        <v>661</v>
      </c>
      <c r="O467" s="327"/>
      <c r="P467" s="327"/>
      <c r="Q467" s="327"/>
      <c r="R467" s="325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x14ac:dyDescent="0.2">
      <c r="A468" s="334"/>
      <c r="B468" s="333"/>
      <c r="C468" s="333"/>
      <c r="D468" s="333"/>
      <c r="E468" s="333"/>
      <c r="F468" s="333"/>
      <c r="G468" s="333"/>
      <c r="H468" s="333"/>
      <c r="I468" s="333"/>
      <c r="J468" s="333"/>
      <c r="K468" s="333"/>
      <c r="L468" s="333"/>
      <c r="M468" s="335"/>
      <c r="N468" s="329" t="s">
        <v>66</v>
      </c>
      <c r="O468" s="330"/>
      <c r="P468" s="330"/>
      <c r="Q468" s="330"/>
      <c r="R468" s="330"/>
      <c r="S468" s="330"/>
      <c r="T468" s="331"/>
      <c r="U468" s="37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x14ac:dyDescent="0.2">
      <c r="A469" s="333"/>
      <c r="B469" s="333"/>
      <c r="C469" s="333"/>
      <c r="D469" s="333"/>
      <c r="E469" s="333"/>
      <c r="F469" s="333"/>
      <c r="G469" s="333"/>
      <c r="H469" s="333"/>
      <c r="I469" s="333"/>
      <c r="J469" s="333"/>
      <c r="K469" s="333"/>
      <c r="L469" s="333"/>
      <c r="M469" s="335"/>
      <c r="N469" s="329" t="s">
        <v>66</v>
      </c>
      <c r="O469" s="330"/>
      <c r="P469" s="330"/>
      <c r="Q469" s="330"/>
      <c r="R469" s="330"/>
      <c r="S469" s="330"/>
      <c r="T469" s="331"/>
      <c r="U469" s="37" t="s">
        <v>65</v>
      </c>
      <c r="V469" s="322">
        <f>IFERROR(SUM(V464:V467),"0")</f>
        <v>0</v>
      </c>
      <c r="W469" s="322">
        <f>IFERROR(SUM(W464:W467),"0")</f>
        <v>0</v>
      </c>
      <c r="X469" s="37"/>
      <c r="Y469" s="323"/>
      <c r="Z469" s="323"/>
    </row>
    <row r="470" spans="1:53" ht="14.25" customHeight="1" x14ac:dyDescent="0.25">
      <c r="A470" s="341" t="s">
        <v>68</v>
      </c>
      <c r="B470" s="333"/>
      <c r="C470" s="333"/>
      <c r="D470" s="333"/>
      <c r="E470" s="333"/>
      <c r="F470" s="333"/>
      <c r="G470" s="333"/>
      <c r="H470" s="333"/>
      <c r="I470" s="333"/>
      <c r="J470" s="333"/>
      <c r="K470" s="333"/>
      <c r="L470" s="333"/>
      <c r="M470" s="333"/>
      <c r="N470" s="333"/>
      <c r="O470" s="333"/>
      <c r="P470" s="333"/>
      <c r="Q470" s="333"/>
      <c r="R470" s="333"/>
      <c r="S470" s="333"/>
      <c r="T470" s="333"/>
      <c r="U470" s="333"/>
      <c r="V470" s="333"/>
      <c r="W470" s="333"/>
      <c r="X470" s="333"/>
      <c r="Y470" s="316"/>
      <c r="Z470" s="316"/>
    </row>
    <row r="471" spans="1:53" ht="27" customHeight="1" x14ac:dyDescent="0.25">
      <c r="A471" s="54" t="s">
        <v>662</v>
      </c>
      <c r="B471" s="54" t="s">
        <v>663</v>
      </c>
      <c r="C471" s="31">
        <v>4301051390</v>
      </c>
      <c r="D471" s="324">
        <v>4640242181233</v>
      </c>
      <c r="E471" s="325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537" t="s">
        <v>664</v>
      </c>
      <c r="O471" s="327"/>
      <c r="P471" s="327"/>
      <c r="Q471" s="327"/>
      <c r="R471" s="325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customHeight="1" x14ac:dyDescent="0.25">
      <c r="A472" s="54" t="s">
        <v>665</v>
      </c>
      <c r="B472" s="54" t="s">
        <v>666</v>
      </c>
      <c r="C472" s="31">
        <v>4301051448</v>
      </c>
      <c r="D472" s="324">
        <v>4640242181226</v>
      </c>
      <c r="E472" s="325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561" t="s">
        <v>667</v>
      </c>
      <c r="O472" s="327"/>
      <c r="P472" s="327"/>
      <c r="Q472" s="327"/>
      <c r="R472" s="325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customHeight="1" x14ac:dyDescent="0.25">
      <c r="A473" s="54" t="s">
        <v>668</v>
      </c>
      <c r="B473" s="54" t="s">
        <v>669</v>
      </c>
      <c r="C473" s="31">
        <v>4301051310</v>
      </c>
      <c r="D473" s="324">
        <v>4680115880870</v>
      </c>
      <c r="E473" s="325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54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27"/>
      <c r="P473" s="327"/>
      <c r="Q473" s="327"/>
      <c r="R473" s="325"/>
      <c r="S473" s="34"/>
      <c r="T473" s="34"/>
      <c r="U473" s="35" t="s">
        <v>65</v>
      </c>
      <c r="V473" s="320">
        <v>0</v>
      </c>
      <c r="W473" s="321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0" t="s">
        <v>1</v>
      </c>
    </row>
    <row r="474" spans="1:53" ht="27" customHeight="1" x14ac:dyDescent="0.25">
      <c r="A474" s="54" t="s">
        <v>670</v>
      </c>
      <c r="B474" s="54" t="s">
        <v>671</v>
      </c>
      <c r="C474" s="31">
        <v>4301051510</v>
      </c>
      <c r="D474" s="324">
        <v>4640242180540</v>
      </c>
      <c r="E474" s="325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506" t="s">
        <v>672</v>
      </c>
      <c r="O474" s="327"/>
      <c r="P474" s="327"/>
      <c r="Q474" s="327"/>
      <c r="R474" s="325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customHeight="1" x14ac:dyDescent="0.25">
      <c r="A475" s="54" t="s">
        <v>673</v>
      </c>
      <c r="B475" s="54" t="s">
        <v>674</v>
      </c>
      <c r="C475" s="31">
        <v>4301051508</v>
      </c>
      <c r="D475" s="324">
        <v>4640242180557</v>
      </c>
      <c r="E475" s="325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369" t="s">
        <v>675</v>
      </c>
      <c r="O475" s="327"/>
      <c r="P475" s="327"/>
      <c r="Q475" s="327"/>
      <c r="R475" s="325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x14ac:dyDescent="0.2">
      <c r="A476" s="334"/>
      <c r="B476" s="333"/>
      <c r="C476" s="333"/>
      <c r="D476" s="333"/>
      <c r="E476" s="333"/>
      <c r="F476" s="333"/>
      <c r="G476" s="333"/>
      <c r="H476" s="333"/>
      <c r="I476" s="333"/>
      <c r="J476" s="333"/>
      <c r="K476" s="333"/>
      <c r="L476" s="333"/>
      <c r="M476" s="335"/>
      <c r="N476" s="329" t="s">
        <v>66</v>
      </c>
      <c r="O476" s="330"/>
      <c r="P476" s="330"/>
      <c r="Q476" s="330"/>
      <c r="R476" s="330"/>
      <c r="S476" s="330"/>
      <c r="T476" s="331"/>
      <c r="U476" s="37" t="s">
        <v>67</v>
      </c>
      <c r="V476" s="322">
        <f>IFERROR(V471/H471,"0")+IFERROR(V472/H472,"0")+IFERROR(V473/H473,"0")+IFERROR(V474/H474,"0")+IFERROR(V475/H475,"0")</f>
        <v>0</v>
      </c>
      <c r="W476" s="322">
        <f>IFERROR(W471/H471,"0")+IFERROR(W472/H472,"0")+IFERROR(W473/H473,"0")+IFERROR(W474/H474,"0")+IFERROR(W475/H475,"0")</f>
        <v>0</v>
      </c>
      <c r="X476" s="322">
        <f>IFERROR(IF(X471="",0,X471),"0")+IFERROR(IF(X472="",0,X472),"0")+IFERROR(IF(X473="",0,X473),"0")+IFERROR(IF(X474="",0,X474),"0")+IFERROR(IF(X475="",0,X475),"0")</f>
        <v>0</v>
      </c>
      <c r="Y476" s="323"/>
      <c r="Z476" s="323"/>
    </row>
    <row r="477" spans="1:53" x14ac:dyDescent="0.2">
      <c r="A477" s="333"/>
      <c r="B477" s="333"/>
      <c r="C477" s="333"/>
      <c r="D477" s="333"/>
      <c r="E477" s="333"/>
      <c r="F477" s="333"/>
      <c r="G477" s="333"/>
      <c r="H477" s="333"/>
      <c r="I477" s="333"/>
      <c r="J477" s="333"/>
      <c r="K477" s="333"/>
      <c r="L477" s="333"/>
      <c r="M477" s="335"/>
      <c r="N477" s="329" t="s">
        <v>66</v>
      </c>
      <c r="O477" s="330"/>
      <c r="P477" s="330"/>
      <c r="Q477" s="330"/>
      <c r="R477" s="330"/>
      <c r="S477" s="330"/>
      <c r="T477" s="331"/>
      <c r="U477" s="37" t="s">
        <v>65</v>
      </c>
      <c r="V477" s="322">
        <f>IFERROR(SUM(V471:V475),"0")</f>
        <v>0</v>
      </c>
      <c r="W477" s="322">
        <f>IFERROR(SUM(W471:W475),"0")</f>
        <v>0</v>
      </c>
      <c r="X477" s="37"/>
      <c r="Y477" s="323"/>
      <c r="Z477" s="323"/>
    </row>
    <row r="478" spans="1:53" ht="15" customHeight="1" x14ac:dyDescent="0.2">
      <c r="A478" s="573"/>
      <c r="B478" s="333"/>
      <c r="C478" s="333"/>
      <c r="D478" s="333"/>
      <c r="E478" s="333"/>
      <c r="F478" s="333"/>
      <c r="G478" s="333"/>
      <c r="H478" s="333"/>
      <c r="I478" s="333"/>
      <c r="J478" s="333"/>
      <c r="K478" s="333"/>
      <c r="L478" s="333"/>
      <c r="M478" s="385"/>
      <c r="N478" s="338" t="s">
        <v>676</v>
      </c>
      <c r="O478" s="339"/>
      <c r="P478" s="339"/>
      <c r="Q478" s="339"/>
      <c r="R478" s="339"/>
      <c r="S478" s="339"/>
      <c r="T478" s="340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14312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14400.720000000003</v>
      </c>
      <c r="X478" s="37"/>
      <c r="Y478" s="323"/>
      <c r="Z478" s="323"/>
    </row>
    <row r="479" spans="1:53" x14ac:dyDescent="0.2">
      <c r="A479" s="333"/>
      <c r="B479" s="333"/>
      <c r="C479" s="333"/>
      <c r="D479" s="333"/>
      <c r="E479" s="333"/>
      <c r="F479" s="333"/>
      <c r="G479" s="333"/>
      <c r="H479" s="333"/>
      <c r="I479" s="333"/>
      <c r="J479" s="333"/>
      <c r="K479" s="333"/>
      <c r="L479" s="333"/>
      <c r="M479" s="385"/>
      <c r="N479" s="338" t="s">
        <v>677</v>
      </c>
      <c r="O479" s="339"/>
      <c r="P479" s="339"/>
      <c r="Q479" s="339"/>
      <c r="R479" s="339"/>
      <c r="S479" s="339"/>
      <c r="T479" s="340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15079.427541347543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15172.697999999999</v>
      </c>
      <c r="X479" s="37"/>
      <c r="Y479" s="323"/>
      <c r="Z479" s="323"/>
    </row>
    <row r="480" spans="1:53" x14ac:dyDescent="0.2">
      <c r="A480" s="333"/>
      <c r="B480" s="333"/>
      <c r="C480" s="333"/>
      <c r="D480" s="333"/>
      <c r="E480" s="333"/>
      <c r="F480" s="333"/>
      <c r="G480" s="333"/>
      <c r="H480" s="333"/>
      <c r="I480" s="333"/>
      <c r="J480" s="333"/>
      <c r="K480" s="333"/>
      <c r="L480" s="333"/>
      <c r="M480" s="385"/>
      <c r="N480" s="338" t="s">
        <v>678</v>
      </c>
      <c r="O480" s="339"/>
      <c r="P480" s="339"/>
      <c r="Q480" s="339"/>
      <c r="R480" s="339"/>
      <c r="S480" s="339"/>
      <c r="T480" s="340"/>
      <c r="U480" s="37" t="s">
        <v>679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26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26</v>
      </c>
      <c r="X480" s="37"/>
      <c r="Y480" s="323"/>
      <c r="Z480" s="323"/>
    </row>
    <row r="481" spans="1:29" x14ac:dyDescent="0.2">
      <c r="A481" s="333"/>
      <c r="B481" s="333"/>
      <c r="C481" s="333"/>
      <c r="D481" s="333"/>
      <c r="E481" s="333"/>
      <c r="F481" s="333"/>
      <c r="G481" s="333"/>
      <c r="H481" s="333"/>
      <c r="I481" s="333"/>
      <c r="J481" s="333"/>
      <c r="K481" s="333"/>
      <c r="L481" s="333"/>
      <c r="M481" s="385"/>
      <c r="N481" s="338" t="s">
        <v>680</v>
      </c>
      <c r="O481" s="339"/>
      <c r="P481" s="339"/>
      <c r="Q481" s="339"/>
      <c r="R481" s="339"/>
      <c r="S481" s="339"/>
      <c r="T481" s="340"/>
      <c r="U481" s="37" t="s">
        <v>65</v>
      </c>
      <c r="V481" s="322">
        <f>GrossWeightTotal+PalletQtyTotal*25</f>
        <v>15729.427541347543</v>
      </c>
      <c r="W481" s="322">
        <f>GrossWeightTotalR+PalletQtyTotalR*25</f>
        <v>15822.697999999999</v>
      </c>
      <c r="X481" s="37"/>
      <c r="Y481" s="323"/>
      <c r="Z481" s="323"/>
    </row>
    <row r="482" spans="1:29" x14ac:dyDescent="0.2">
      <c r="A482" s="333"/>
      <c r="B482" s="333"/>
      <c r="C482" s="333"/>
      <c r="D482" s="333"/>
      <c r="E482" s="333"/>
      <c r="F482" s="333"/>
      <c r="G482" s="333"/>
      <c r="H482" s="333"/>
      <c r="I482" s="333"/>
      <c r="J482" s="333"/>
      <c r="K482" s="333"/>
      <c r="L482" s="333"/>
      <c r="M482" s="385"/>
      <c r="N482" s="338" t="s">
        <v>681</v>
      </c>
      <c r="O482" s="339"/>
      <c r="P482" s="339"/>
      <c r="Q482" s="339"/>
      <c r="R482" s="339"/>
      <c r="S482" s="339"/>
      <c r="T482" s="340"/>
      <c r="U482" s="37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1752.2405927405928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1762</v>
      </c>
      <c r="X482" s="37"/>
      <c r="Y482" s="323"/>
      <c r="Z482" s="323"/>
    </row>
    <row r="483" spans="1:29" ht="14.25" customHeight="1" x14ac:dyDescent="0.2">
      <c r="A483" s="333"/>
      <c r="B483" s="333"/>
      <c r="C483" s="333"/>
      <c r="D483" s="333"/>
      <c r="E483" s="333"/>
      <c r="F483" s="333"/>
      <c r="G483" s="333"/>
      <c r="H483" s="333"/>
      <c r="I483" s="333"/>
      <c r="J483" s="333"/>
      <c r="K483" s="333"/>
      <c r="L483" s="333"/>
      <c r="M483" s="385"/>
      <c r="N483" s="338" t="s">
        <v>682</v>
      </c>
      <c r="O483" s="339"/>
      <c r="P483" s="339"/>
      <c r="Q483" s="339"/>
      <c r="R483" s="339"/>
      <c r="S483" s="339"/>
      <c r="T483" s="340"/>
      <c r="U483" s="39" t="s">
        <v>683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30.507649999999998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684</v>
      </c>
      <c r="B485" s="317" t="s">
        <v>59</v>
      </c>
      <c r="C485" s="347" t="s">
        <v>93</v>
      </c>
      <c r="D485" s="348"/>
      <c r="E485" s="348"/>
      <c r="F485" s="349"/>
      <c r="G485" s="347" t="s">
        <v>245</v>
      </c>
      <c r="H485" s="348"/>
      <c r="I485" s="348"/>
      <c r="J485" s="348"/>
      <c r="K485" s="348"/>
      <c r="L485" s="348"/>
      <c r="M485" s="348"/>
      <c r="N485" s="349"/>
      <c r="O485" s="347" t="s">
        <v>449</v>
      </c>
      <c r="P485" s="349"/>
      <c r="Q485" s="347" t="s">
        <v>506</v>
      </c>
      <c r="R485" s="349"/>
      <c r="S485" s="317" t="s">
        <v>594</v>
      </c>
      <c r="T485" s="317" t="s">
        <v>636</v>
      </c>
      <c r="U485" s="318"/>
      <c r="Z485" s="52"/>
      <c r="AC485" s="318"/>
    </row>
    <row r="486" spans="1:29" ht="14.25" customHeight="1" thickTop="1" x14ac:dyDescent="0.2">
      <c r="A486" s="526" t="s">
        <v>685</v>
      </c>
      <c r="B486" s="347" t="s">
        <v>59</v>
      </c>
      <c r="C486" s="347" t="s">
        <v>94</v>
      </c>
      <c r="D486" s="347" t="s">
        <v>102</v>
      </c>
      <c r="E486" s="347" t="s">
        <v>93</v>
      </c>
      <c r="F486" s="347" t="s">
        <v>237</v>
      </c>
      <c r="G486" s="347" t="s">
        <v>246</v>
      </c>
      <c r="H486" s="347" t="s">
        <v>253</v>
      </c>
      <c r="I486" s="347" t="s">
        <v>273</v>
      </c>
      <c r="J486" s="347" t="s">
        <v>339</v>
      </c>
      <c r="K486" s="318"/>
      <c r="L486" s="347" t="s">
        <v>342</v>
      </c>
      <c r="M486" s="347" t="s">
        <v>422</v>
      </c>
      <c r="N486" s="347" t="s">
        <v>440</v>
      </c>
      <c r="O486" s="347" t="s">
        <v>450</v>
      </c>
      <c r="P486" s="347" t="s">
        <v>479</v>
      </c>
      <c r="Q486" s="347" t="s">
        <v>507</v>
      </c>
      <c r="R486" s="347" t="s">
        <v>563</v>
      </c>
      <c r="S486" s="347" t="s">
        <v>594</v>
      </c>
      <c r="T486" s="347" t="s">
        <v>637</v>
      </c>
      <c r="U486" s="318"/>
      <c r="Z486" s="52"/>
      <c r="AC486" s="318"/>
    </row>
    <row r="487" spans="1:29" ht="13.5" customHeight="1" thickBot="1" x14ac:dyDescent="0.25">
      <c r="A487" s="527"/>
      <c r="B487" s="357"/>
      <c r="C487" s="357"/>
      <c r="D487" s="357"/>
      <c r="E487" s="357"/>
      <c r="F487" s="357"/>
      <c r="G487" s="357"/>
      <c r="H487" s="357"/>
      <c r="I487" s="357"/>
      <c r="J487" s="357"/>
      <c r="K487" s="318"/>
      <c r="L487" s="357"/>
      <c r="M487" s="357"/>
      <c r="N487" s="357"/>
      <c r="O487" s="357"/>
      <c r="P487" s="357"/>
      <c r="Q487" s="357"/>
      <c r="R487" s="357"/>
      <c r="S487" s="357"/>
      <c r="T487" s="357"/>
      <c r="U487" s="318"/>
      <c r="Z487" s="52"/>
      <c r="AC487" s="318"/>
    </row>
    <row r="488" spans="1:29" ht="18" customHeight="1" thickTop="1" thickBot="1" x14ac:dyDescent="0.25">
      <c r="A488" s="40" t="s">
        <v>686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410.40000000000003</v>
      </c>
      <c r="D488" s="46">
        <f>IFERROR(W55*1,"0")+IFERROR(W56*1,"0")+IFERROR(W57*1,"0")+IFERROR(W58*1,"0")</f>
        <v>1004.4000000000001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445.20000000000005</v>
      </c>
      <c r="F488" s="46">
        <f>IFERROR(W128*1,"0")+IFERROR(W129*1,"0")+IFERROR(W130*1,"0")</f>
        <v>100.80000000000001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0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488" s="46">
        <f>IFERROR(W201*1,"0")</f>
        <v>0</v>
      </c>
      <c r="K488" s="318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5560.2000000000007</v>
      </c>
      <c r="M488" s="46">
        <f>IFERROR(W265*1,"0")+IFERROR(W266*1,"0")+IFERROR(W267*1,"0")+IFERROR(W268*1,"0")+IFERROR(W269*1,"0")+IFERROR(W270*1,"0")+IFERROR(W271*1,"0")+IFERROR(W275*1,"0")+IFERROR(W276*1,"0")</f>
        <v>1172.4000000000001</v>
      </c>
      <c r="N488" s="46">
        <f>IFERROR(W281*1,"0")+IFERROR(W285*1,"0")+IFERROR(W289*1,"0")+IFERROR(W293*1,"0")</f>
        <v>0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3125.3999999999996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0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0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0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2581.92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0</v>
      </c>
      <c r="U488" s="318"/>
      <c r="Z488" s="52"/>
      <c r="AC488" s="318"/>
    </row>
  </sheetData>
  <sheetProtection algorithmName="SHA-512" hashValue="hzmrvUftWgHPX6fK9uT/MLfwXEOf25VB4Qm1STb37QqWssV2xX4djWn1+RvEMdAgm8yb59KWIOq5fjY7u3H/Dw==" saltValue="TIHmoqGJxFWwZok6XKuBWg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68">
    <mergeCell ref="P1:R1"/>
    <mergeCell ref="A435:M436"/>
    <mergeCell ref="D173:E173"/>
    <mergeCell ref="D17:E18"/>
    <mergeCell ref="D471:E471"/>
    <mergeCell ref="V17:V18"/>
    <mergeCell ref="D123:E123"/>
    <mergeCell ref="X17:X18"/>
    <mergeCell ref="D421:E421"/>
    <mergeCell ref="D50:E50"/>
    <mergeCell ref="A59:M60"/>
    <mergeCell ref="N340:R340"/>
    <mergeCell ref="A119:X119"/>
    <mergeCell ref="N79:R79"/>
    <mergeCell ref="Y17:Y18"/>
    <mergeCell ref="A406:X406"/>
    <mergeCell ref="D57:E57"/>
    <mergeCell ref="A8:C8"/>
    <mergeCell ref="N163:T163"/>
    <mergeCell ref="D293:E293"/>
    <mergeCell ref="N151:R151"/>
    <mergeCell ref="D268:E268"/>
    <mergeCell ref="D97:E97"/>
    <mergeCell ref="N180:R180"/>
    <mergeCell ref="A10:C10"/>
    <mergeCell ref="N247:R247"/>
    <mergeCell ref="N140:T140"/>
    <mergeCell ref="N182:R182"/>
    <mergeCell ref="N232:T232"/>
    <mergeCell ref="D184:E184"/>
    <mergeCell ref="A377:M378"/>
    <mergeCell ref="D121:E121"/>
    <mergeCell ref="J9:L9"/>
    <mergeCell ref="R5:S5"/>
    <mergeCell ref="N27:R27"/>
    <mergeCell ref="D271:E271"/>
    <mergeCell ref="D433:E433"/>
    <mergeCell ref="N456:T456"/>
    <mergeCell ref="D237:E237"/>
    <mergeCell ref="N327:R327"/>
    <mergeCell ref="N156:R156"/>
    <mergeCell ref="N454:R454"/>
    <mergeCell ref="A379:X379"/>
    <mergeCell ref="A325:X325"/>
    <mergeCell ref="D239:E239"/>
    <mergeCell ref="D266:E266"/>
    <mergeCell ref="D95:E95"/>
    <mergeCell ref="S17:T17"/>
    <mergeCell ref="N385:R385"/>
    <mergeCell ref="O5:P5"/>
    <mergeCell ref="N143:R143"/>
    <mergeCell ref="N248:R248"/>
    <mergeCell ref="D49:E49"/>
    <mergeCell ref="N441:R441"/>
    <mergeCell ref="D242:E242"/>
    <mergeCell ref="A394:M395"/>
    <mergeCell ref="A251:X251"/>
    <mergeCell ref="N235:R235"/>
    <mergeCell ref="D120:E120"/>
    <mergeCell ref="F17:F18"/>
    <mergeCell ref="D107:E107"/>
    <mergeCell ref="D234:E234"/>
    <mergeCell ref="A309:X309"/>
    <mergeCell ref="A414:X414"/>
    <mergeCell ref="N185:R185"/>
    <mergeCell ref="N136:R136"/>
    <mergeCell ref="N312:R312"/>
    <mergeCell ref="A126:X126"/>
    <mergeCell ref="N299:R299"/>
    <mergeCell ref="A53:X53"/>
    <mergeCell ref="A324:X324"/>
    <mergeCell ref="D342:E342"/>
    <mergeCell ref="N255:T255"/>
    <mergeCell ref="R486:R487"/>
    <mergeCell ref="A227:X227"/>
    <mergeCell ref="D247:E247"/>
    <mergeCell ref="T486:T487"/>
    <mergeCell ref="N440:R440"/>
    <mergeCell ref="A430:M431"/>
    <mergeCell ref="N464:R464"/>
    <mergeCell ref="A51:M52"/>
    <mergeCell ref="N246:R246"/>
    <mergeCell ref="N439:R439"/>
    <mergeCell ref="D276:E276"/>
    <mergeCell ref="D341:E341"/>
    <mergeCell ref="N72:R72"/>
    <mergeCell ref="N449:T449"/>
    <mergeCell ref="D407:E407"/>
    <mergeCell ref="D102:E102"/>
    <mergeCell ref="A318:M319"/>
    <mergeCell ref="N259:R259"/>
    <mergeCell ref="N152:T152"/>
    <mergeCell ref="N450:T450"/>
    <mergeCell ref="N88:R88"/>
    <mergeCell ref="D196:E196"/>
    <mergeCell ref="N90:R90"/>
    <mergeCell ref="N381:T381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G485:N485"/>
    <mergeCell ref="N253:R253"/>
    <mergeCell ref="N82:R82"/>
    <mergeCell ref="T11:U11"/>
    <mergeCell ref="D392:E392"/>
    <mergeCell ref="A134:X134"/>
    <mergeCell ref="N436:T436"/>
    <mergeCell ref="N57:R57"/>
    <mergeCell ref="N293:R293"/>
    <mergeCell ref="A249:M250"/>
    <mergeCell ref="D475:E475"/>
    <mergeCell ref="N317:R317"/>
    <mergeCell ref="N146:R146"/>
    <mergeCell ref="N33:T33"/>
    <mergeCell ref="N294:T294"/>
    <mergeCell ref="D29:E29"/>
    <mergeCell ref="O8:P8"/>
    <mergeCell ref="N69:R69"/>
    <mergeCell ref="N367:R367"/>
    <mergeCell ref="N196:R196"/>
    <mergeCell ref="N438:R438"/>
    <mergeCell ref="D177:E177"/>
    <mergeCell ref="N425:R425"/>
    <mergeCell ref="N369:R369"/>
    <mergeCell ref="D241:E241"/>
    <mergeCell ref="N318:T318"/>
    <mergeCell ref="D35:E35"/>
    <mergeCell ref="D228:E228"/>
    <mergeCell ref="N306:R306"/>
    <mergeCell ref="D10:E10"/>
    <mergeCell ref="N433:R433"/>
    <mergeCell ref="F10:G10"/>
    <mergeCell ref="D305:E305"/>
    <mergeCell ref="N84:T84"/>
    <mergeCell ref="N110:R110"/>
    <mergeCell ref="D270:E270"/>
    <mergeCell ref="D99:E99"/>
    <mergeCell ref="D397:E397"/>
    <mergeCell ref="N314:T314"/>
    <mergeCell ref="A410:X410"/>
    <mergeCell ref="D6:L6"/>
    <mergeCell ref="O13:P13"/>
    <mergeCell ref="N201:R201"/>
    <mergeCell ref="N237:R237"/>
    <mergeCell ref="N212:R212"/>
    <mergeCell ref="D22:E22"/>
    <mergeCell ref="D149:E149"/>
    <mergeCell ref="N301:R301"/>
    <mergeCell ref="D447:E447"/>
    <mergeCell ref="A351:X351"/>
    <mergeCell ref="D385:E385"/>
    <mergeCell ref="N239:R239"/>
    <mergeCell ref="N226:T226"/>
    <mergeCell ref="N122:R122"/>
    <mergeCell ref="N276:R276"/>
    <mergeCell ref="N214:R214"/>
    <mergeCell ref="N43:R43"/>
    <mergeCell ref="N341:R341"/>
    <mergeCell ref="D86:E86"/>
    <mergeCell ref="D384:E384"/>
    <mergeCell ref="D213:E213"/>
    <mergeCell ref="D151:E151"/>
    <mergeCell ref="N107:R107"/>
    <mergeCell ref="D321:E321"/>
    <mergeCell ref="A9:C9"/>
    <mergeCell ref="D373:E373"/>
    <mergeCell ref="D58:E58"/>
    <mergeCell ref="N444:T444"/>
    <mergeCell ref="N273:T273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N183:R183"/>
    <mergeCell ref="A117:M118"/>
    <mergeCell ref="N103:T103"/>
    <mergeCell ref="D150:E150"/>
    <mergeCell ref="N243:T243"/>
    <mergeCell ref="D386:E386"/>
    <mergeCell ref="N221:T221"/>
    <mergeCell ref="D215:E215"/>
    <mergeCell ref="A322:M323"/>
    <mergeCell ref="N286:T286"/>
    <mergeCell ref="J486:J487"/>
    <mergeCell ref="D136:E136"/>
    <mergeCell ref="L486:L487"/>
    <mergeCell ref="N482:T482"/>
    <mergeCell ref="A456:M457"/>
    <mergeCell ref="D434:E434"/>
    <mergeCell ref="N353:R353"/>
    <mergeCell ref="A91:M92"/>
    <mergeCell ref="A165:X165"/>
    <mergeCell ref="N131:T131"/>
    <mergeCell ref="N303:R303"/>
    <mergeCell ref="N230:R230"/>
    <mergeCell ref="D310:E310"/>
    <mergeCell ref="D101:E101"/>
    <mergeCell ref="N209:R209"/>
    <mergeCell ref="N378:T378"/>
    <mergeCell ref="N244:T244"/>
    <mergeCell ref="D265:E265"/>
    <mergeCell ref="D216:E216"/>
    <mergeCell ref="A396:X396"/>
    <mergeCell ref="N431:T431"/>
    <mergeCell ref="N231:T231"/>
    <mergeCell ref="D252:E252"/>
    <mergeCell ref="N308:T308"/>
    <mergeCell ref="H10:L10"/>
    <mergeCell ref="A225:M226"/>
    <mergeCell ref="D80:E80"/>
    <mergeCell ref="N188:R188"/>
    <mergeCell ref="N66:R66"/>
    <mergeCell ref="A46:X46"/>
    <mergeCell ref="N222:T222"/>
    <mergeCell ref="A105:X105"/>
    <mergeCell ref="D459:E459"/>
    <mergeCell ref="N130:R130"/>
    <mergeCell ref="N68:R68"/>
    <mergeCell ref="M17:M18"/>
    <mergeCell ref="N67:R67"/>
    <mergeCell ref="A12:L12"/>
    <mergeCell ref="D76:E76"/>
    <mergeCell ref="A40:M41"/>
    <mergeCell ref="D218:E218"/>
    <mergeCell ref="N375:R375"/>
    <mergeCell ref="A13:L13"/>
    <mergeCell ref="A19:X19"/>
    <mergeCell ref="A15:L15"/>
    <mergeCell ref="A48:X48"/>
    <mergeCell ref="N23:T23"/>
    <mergeCell ref="A347:M348"/>
    <mergeCell ref="Z17:Z18"/>
    <mergeCell ref="N167:R167"/>
    <mergeCell ref="N336:T336"/>
    <mergeCell ref="N111:R111"/>
    <mergeCell ref="D367:E367"/>
    <mergeCell ref="A32:M33"/>
    <mergeCell ref="A478:M483"/>
    <mergeCell ref="N467:R467"/>
    <mergeCell ref="D439:E439"/>
    <mergeCell ref="D317:E317"/>
    <mergeCell ref="D212:E212"/>
    <mergeCell ref="D146:E146"/>
    <mergeCell ref="N125:T125"/>
    <mergeCell ref="D304:E304"/>
    <mergeCell ref="N211:R211"/>
    <mergeCell ref="N162:R162"/>
    <mergeCell ref="N398:R398"/>
    <mergeCell ref="D143:E143"/>
    <mergeCell ref="D441:E441"/>
    <mergeCell ref="A279:X279"/>
    <mergeCell ref="N347:T347"/>
    <mergeCell ref="D368:E368"/>
    <mergeCell ref="A350:X350"/>
    <mergeCell ref="N177:R177"/>
    <mergeCell ref="H1:O1"/>
    <mergeCell ref="D364:E364"/>
    <mergeCell ref="D186:E186"/>
    <mergeCell ref="D217:E217"/>
    <mergeCell ref="O9:P9"/>
    <mergeCell ref="N193:R193"/>
    <mergeCell ref="N22:R22"/>
    <mergeCell ref="D65:E65"/>
    <mergeCell ref="D428:E428"/>
    <mergeCell ref="N36:T36"/>
    <mergeCell ref="N394:T394"/>
    <mergeCell ref="D415:E415"/>
    <mergeCell ref="N401:R401"/>
    <mergeCell ref="D194:E194"/>
    <mergeCell ref="N412:T412"/>
    <mergeCell ref="N335:R335"/>
    <mergeCell ref="N269:R269"/>
    <mergeCell ref="D207:E207"/>
    <mergeCell ref="N191:T191"/>
    <mergeCell ref="N114:R114"/>
    <mergeCell ref="D299:E299"/>
    <mergeCell ref="N206:R206"/>
    <mergeCell ref="N35:R35"/>
    <mergeCell ref="G17:G18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N478:T478"/>
    <mergeCell ref="M486:M487"/>
    <mergeCell ref="A458:X458"/>
    <mergeCell ref="H17:H18"/>
    <mergeCell ref="N161:R161"/>
    <mergeCell ref="N459:R459"/>
    <mergeCell ref="A331:M332"/>
    <mergeCell ref="A42:X42"/>
    <mergeCell ref="D465:E465"/>
    <mergeCell ref="D440:E440"/>
    <mergeCell ref="D269:E269"/>
    <mergeCell ref="N104:T104"/>
    <mergeCell ref="D427:E427"/>
    <mergeCell ref="N98:R98"/>
    <mergeCell ref="D75:E75"/>
    <mergeCell ref="D206:E206"/>
    <mergeCell ref="N41:T41"/>
    <mergeCell ref="D39:E39"/>
    <mergeCell ref="D89:E89"/>
    <mergeCell ref="N59:T59"/>
    <mergeCell ref="N109:R109"/>
    <mergeCell ref="A452:X452"/>
    <mergeCell ref="A345:X345"/>
    <mergeCell ref="N413:T413"/>
    <mergeCell ref="N217:R217"/>
    <mergeCell ref="A142:X142"/>
    <mergeCell ref="N70:R70"/>
    <mergeCell ref="N457:T457"/>
    <mergeCell ref="N393:R393"/>
    <mergeCell ref="D138:E138"/>
    <mergeCell ref="D374:E374"/>
    <mergeCell ref="N330:R330"/>
    <mergeCell ref="N268:R268"/>
    <mergeCell ref="N97:R97"/>
    <mergeCell ref="D438:E438"/>
    <mergeCell ref="D267:E267"/>
    <mergeCell ref="A277:M278"/>
    <mergeCell ref="D425:E425"/>
    <mergeCell ref="D359:E359"/>
    <mergeCell ref="N409:T409"/>
    <mergeCell ref="N96:R96"/>
    <mergeCell ref="D7:L7"/>
    <mergeCell ref="A158:M159"/>
    <mergeCell ref="N121:R121"/>
    <mergeCell ref="N115:R115"/>
    <mergeCell ref="N238:R238"/>
    <mergeCell ref="A272:M273"/>
    <mergeCell ref="D254:E254"/>
    <mergeCell ref="A381:M382"/>
    <mergeCell ref="A263:X263"/>
    <mergeCell ref="A139:M140"/>
    <mergeCell ref="D346:E346"/>
    <mergeCell ref="A282:M28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N304:R304"/>
    <mergeCell ref="D176:E176"/>
    <mergeCell ref="D285:E285"/>
    <mergeCell ref="D114:E114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N471:R471"/>
    <mergeCell ref="N473:R473"/>
    <mergeCell ref="N448:R448"/>
    <mergeCell ref="N462:T462"/>
    <mergeCell ref="D64:E64"/>
    <mergeCell ref="N170:T170"/>
    <mergeCell ref="D362:E362"/>
    <mergeCell ref="A437:X437"/>
    <mergeCell ref="N262:T262"/>
    <mergeCell ref="N108:R108"/>
    <mergeCell ref="N266:R266"/>
    <mergeCell ref="N95:R95"/>
    <mergeCell ref="D188:E188"/>
    <mergeCell ref="N168:R168"/>
    <mergeCell ref="D424:E424"/>
    <mergeCell ref="N260:R260"/>
    <mergeCell ref="N89:R89"/>
    <mergeCell ref="D399:E399"/>
    <mergeCell ref="A383:X383"/>
    <mergeCell ref="N480:T480"/>
    <mergeCell ref="D178:E178"/>
    <mergeCell ref="N476:T476"/>
    <mergeCell ref="N479:T479"/>
    <mergeCell ref="N468:T468"/>
    <mergeCell ref="A470:X470"/>
    <mergeCell ref="N474:R474"/>
    <mergeCell ref="D275:E275"/>
    <mergeCell ref="D219:E219"/>
    <mergeCell ref="N83:T83"/>
    <mergeCell ref="D340:E340"/>
    <mergeCell ref="N77:R77"/>
    <mergeCell ref="T6:U9"/>
    <mergeCell ref="N169:R169"/>
    <mergeCell ref="D185:E185"/>
    <mergeCell ref="N91:T91"/>
    <mergeCell ref="N389:T389"/>
    <mergeCell ref="N256:T256"/>
    <mergeCell ref="A468:M469"/>
    <mergeCell ref="A449:M450"/>
    <mergeCell ref="N229:R229"/>
    <mergeCell ref="D43:E43"/>
    <mergeCell ref="N29:R29"/>
    <mergeCell ref="N387:R387"/>
    <mergeCell ref="N265:R265"/>
    <mergeCell ref="D137:E137"/>
    <mergeCell ref="D422:E422"/>
    <mergeCell ref="A190:M191"/>
    <mergeCell ref="A261:M262"/>
    <mergeCell ref="N258:R258"/>
    <mergeCell ref="N138:R138"/>
    <mergeCell ref="N76:R76"/>
    <mergeCell ref="T5:U5"/>
    <mergeCell ref="N374:R374"/>
    <mergeCell ref="N174:R174"/>
    <mergeCell ref="D246:E246"/>
    <mergeCell ref="U17:U18"/>
    <mergeCell ref="N361:R361"/>
    <mergeCell ref="N261:T261"/>
    <mergeCell ref="D111:E111"/>
    <mergeCell ref="N311:R311"/>
    <mergeCell ref="D183:E183"/>
    <mergeCell ref="A192:X192"/>
    <mergeCell ref="A21:X21"/>
    <mergeCell ref="D248:E248"/>
    <mergeCell ref="N87:R87"/>
    <mergeCell ref="N329:R329"/>
    <mergeCell ref="D130:E130"/>
    <mergeCell ref="D74:E74"/>
    <mergeCell ref="D201:E201"/>
    <mergeCell ref="D335:E335"/>
    <mergeCell ref="D68:E68"/>
    <mergeCell ref="N31:R31"/>
    <mergeCell ref="A34:X34"/>
    <mergeCell ref="A62:X62"/>
    <mergeCell ref="N469:T469"/>
    <mergeCell ref="N427:R427"/>
    <mergeCell ref="D106:E106"/>
    <mergeCell ref="N37:T37"/>
    <mergeCell ref="N370:T370"/>
    <mergeCell ref="D220:E220"/>
    <mergeCell ref="N435:T435"/>
    <mergeCell ref="A245:X245"/>
    <mergeCell ref="N285:R285"/>
    <mergeCell ref="D328:E328"/>
    <mergeCell ref="D157:E157"/>
    <mergeCell ref="A44:M45"/>
    <mergeCell ref="A202:M203"/>
    <mergeCell ref="N99:R99"/>
    <mergeCell ref="N397:R397"/>
    <mergeCell ref="N74:R74"/>
    <mergeCell ref="N316:R316"/>
    <mergeCell ref="N145:R145"/>
    <mergeCell ref="N443:R443"/>
    <mergeCell ref="N310:R310"/>
    <mergeCell ref="D182:E182"/>
    <mergeCell ref="D109:E109"/>
    <mergeCell ref="N101:R101"/>
    <mergeCell ref="N486:N487"/>
    <mergeCell ref="D169:E169"/>
    <mergeCell ref="A349:X349"/>
    <mergeCell ref="A315:X315"/>
    <mergeCell ref="N86:R86"/>
    <mergeCell ref="N384:R384"/>
    <mergeCell ref="N213:R213"/>
    <mergeCell ref="D330:E330"/>
    <mergeCell ref="D63:E63"/>
    <mergeCell ref="A408:M409"/>
    <mergeCell ref="A453:X453"/>
    <mergeCell ref="N344:T344"/>
    <mergeCell ref="N319:T319"/>
    <mergeCell ref="N150:R150"/>
    <mergeCell ref="N326:R326"/>
    <mergeCell ref="D96:E96"/>
    <mergeCell ref="N386:R386"/>
    <mergeCell ref="N242:R242"/>
    <mergeCell ref="A124:M125"/>
    <mergeCell ref="D486:D487"/>
    <mergeCell ref="D116:E116"/>
    <mergeCell ref="D352:E352"/>
    <mergeCell ref="N219:R219"/>
    <mergeCell ref="N194:R194"/>
    <mergeCell ref="A5:C5"/>
    <mergeCell ref="N71:R71"/>
    <mergeCell ref="O485:P485"/>
    <mergeCell ref="N373:R373"/>
    <mergeCell ref="Q485:R485"/>
    <mergeCell ref="N58:R58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A20:X20"/>
    <mergeCell ref="N291:T291"/>
    <mergeCell ref="C17:C18"/>
    <mergeCell ref="K17:K18"/>
    <mergeCell ref="N358:R358"/>
    <mergeCell ref="D401:E401"/>
    <mergeCell ref="D230:E230"/>
    <mergeCell ref="D339:E339"/>
    <mergeCell ref="D168:E168"/>
    <mergeCell ref="D466:E466"/>
    <mergeCell ref="AD17:AD18"/>
    <mergeCell ref="D88:E88"/>
    <mergeCell ref="N80:R80"/>
    <mergeCell ref="D26:E26"/>
    <mergeCell ref="N403:R403"/>
    <mergeCell ref="D148:E148"/>
    <mergeCell ref="N132:T132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A223:X223"/>
    <mergeCell ref="N198:T198"/>
    <mergeCell ref="N225:T225"/>
    <mergeCell ref="A370:M371"/>
    <mergeCell ref="N137:R137"/>
    <mergeCell ref="D180:E180"/>
    <mergeCell ref="A127:X127"/>
    <mergeCell ref="O11:P11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A320:X320"/>
    <mergeCell ref="N289:R289"/>
    <mergeCell ref="N322:T322"/>
    <mergeCell ref="D167:E167"/>
    <mergeCell ref="D161:E161"/>
    <mergeCell ref="D403:E403"/>
    <mergeCell ref="D27:E27"/>
    <mergeCell ref="N15:R16"/>
    <mergeCell ref="D162:E162"/>
    <mergeCell ref="N377:T377"/>
    <mergeCell ref="D398:E398"/>
    <mergeCell ref="O486:O487"/>
    <mergeCell ref="N50:R50"/>
    <mergeCell ref="A255:M256"/>
    <mergeCell ref="Q486:Q487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N139:T139"/>
    <mergeCell ref="D306:E306"/>
    <mergeCell ref="A313:M314"/>
    <mergeCell ref="N203:T203"/>
    <mergeCell ref="N445:T445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65:R65"/>
    <mergeCell ref="N228:R228"/>
    <mergeCell ref="D100:E100"/>
    <mergeCell ref="N17:R18"/>
    <mergeCell ref="N129:R129"/>
    <mergeCell ref="N63:R63"/>
    <mergeCell ref="O6:P6"/>
    <mergeCell ref="I17:I18"/>
    <mergeCell ref="T12:U12"/>
    <mergeCell ref="N51:T51"/>
    <mergeCell ref="D72:E72"/>
    <mergeCell ref="D235:E235"/>
    <mergeCell ref="A23:M24"/>
    <mergeCell ref="N278:T278"/>
    <mergeCell ref="N78:R78"/>
    <mergeCell ref="P486:P487"/>
    <mergeCell ref="A336:M337"/>
    <mergeCell ref="D147:E147"/>
    <mergeCell ref="N116:R116"/>
    <mergeCell ref="D301:E301"/>
    <mergeCell ref="D87:E87"/>
    <mergeCell ref="D122:E122"/>
    <mergeCell ref="N352:R352"/>
    <mergeCell ref="N416:T416"/>
    <mergeCell ref="D224:E224"/>
    <mergeCell ref="N339:R339"/>
    <mergeCell ref="A155:X155"/>
    <mergeCell ref="A93:X93"/>
    <mergeCell ref="N466:R466"/>
    <mergeCell ref="N295:T295"/>
    <mergeCell ref="A391:X391"/>
    <mergeCell ref="D211:E211"/>
    <mergeCell ref="N117:T117"/>
    <mergeCell ref="N417:T417"/>
    <mergeCell ref="D334:E334"/>
    <mergeCell ref="N363:R363"/>
    <mergeCell ref="N434:R434"/>
    <mergeCell ref="N428:R428"/>
    <mergeCell ref="N348:T348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342:R342"/>
    <mergeCell ref="A243:M244"/>
    <mergeCell ref="N75:R75"/>
    <mergeCell ref="N102:R102"/>
    <mergeCell ref="A307:M308"/>
    <mergeCell ref="N400:R400"/>
    <mergeCell ref="D316:E316"/>
    <mergeCell ref="D387:E387"/>
    <mergeCell ref="A298:X298"/>
    <mergeCell ref="D210:E210"/>
    <mergeCell ref="D145:E145"/>
    <mergeCell ref="D8:L8"/>
    <mergeCell ref="N287:T287"/>
    <mergeCell ref="N39:R39"/>
    <mergeCell ref="N166:R166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N407:R407"/>
    <mergeCell ref="D30:E30"/>
    <mergeCell ref="D353:E353"/>
    <mergeCell ref="N307:T307"/>
    <mergeCell ref="N195:R195"/>
    <mergeCell ref="D67:E67"/>
    <mergeCell ref="A476:M477"/>
    <mergeCell ref="D443:E443"/>
    <mergeCell ref="D380:E380"/>
    <mergeCell ref="D209:E209"/>
    <mergeCell ref="N402:R402"/>
    <mergeCell ref="R6:S9"/>
    <mergeCell ref="D365:E365"/>
    <mergeCell ref="N207:R207"/>
    <mergeCell ref="A170:M171"/>
    <mergeCell ref="N2:U3"/>
    <mergeCell ref="N334:R334"/>
    <mergeCell ref="D79:E79"/>
    <mergeCell ref="A61:X61"/>
    <mergeCell ref="BA17:BA18"/>
    <mergeCell ref="D144:E144"/>
    <mergeCell ref="N113:R113"/>
    <mergeCell ref="D302:E302"/>
    <mergeCell ref="N173:R173"/>
    <mergeCell ref="N271:R271"/>
    <mergeCell ref="A197:M198"/>
    <mergeCell ref="N100:R100"/>
    <mergeCell ref="N94:R94"/>
    <mergeCell ref="N60:T60"/>
    <mergeCell ref="D81:E81"/>
    <mergeCell ref="A54:X54"/>
    <mergeCell ref="D208:E208"/>
    <mergeCell ref="AA17:AC18"/>
    <mergeCell ref="D300:E300"/>
    <mergeCell ref="N124:T124"/>
    <mergeCell ref="W17:W18"/>
    <mergeCell ref="N332:T332"/>
    <mergeCell ref="N399:R399"/>
    <mergeCell ref="A288:X288"/>
    <mergeCell ref="N178:R178"/>
    <mergeCell ref="D110:E110"/>
    <mergeCell ref="A404:M405"/>
    <mergeCell ref="N270:R270"/>
    <mergeCell ref="N461:T461"/>
    <mergeCell ref="D129:E129"/>
    <mergeCell ref="N359:R359"/>
    <mergeCell ref="N49:R49"/>
    <mergeCell ref="D442:E442"/>
    <mergeCell ref="N408:T408"/>
    <mergeCell ref="D429:E429"/>
    <mergeCell ref="D366:E366"/>
    <mergeCell ref="A154:X154"/>
    <mergeCell ref="N118:T118"/>
    <mergeCell ref="N45:T45"/>
    <mergeCell ref="A390:X390"/>
    <mergeCell ref="N343:T343"/>
    <mergeCell ref="A85:X85"/>
    <mergeCell ref="N176:R176"/>
    <mergeCell ref="D214:E214"/>
    <mergeCell ref="D474:E474"/>
    <mergeCell ref="A160:X160"/>
    <mergeCell ref="N355:T355"/>
    <mergeCell ref="A141:X141"/>
    <mergeCell ref="D66:E66"/>
    <mergeCell ref="N181:R181"/>
    <mergeCell ref="A135:X135"/>
    <mergeCell ref="D253:E253"/>
    <mergeCell ref="N32:T32"/>
    <mergeCell ref="N159:T159"/>
    <mergeCell ref="D411:E411"/>
    <mergeCell ref="D289:E289"/>
    <mergeCell ref="A420:X420"/>
    <mergeCell ref="N395:T395"/>
    <mergeCell ref="N147:R147"/>
    <mergeCell ref="A199:X199"/>
    <mergeCell ref="A163:M164"/>
    <mergeCell ref="A294:M295"/>
    <mergeCell ref="N120:R120"/>
    <mergeCell ref="N64:R64"/>
    <mergeCell ref="N362:R362"/>
    <mergeCell ref="N415:R415"/>
    <mergeCell ref="N305:R305"/>
    <mergeCell ref="N365:R365"/>
    <mergeCell ref="F486:F487"/>
    <mergeCell ref="D73:E73"/>
    <mergeCell ref="H486:H487"/>
    <mergeCell ref="A83:M84"/>
    <mergeCell ref="N44:T44"/>
    <mergeCell ref="H5:L5"/>
    <mergeCell ref="N190:T190"/>
    <mergeCell ref="N275:R275"/>
    <mergeCell ref="N346:R346"/>
    <mergeCell ref="N175:R175"/>
    <mergeCell ref="B17:B18"/>
    <mergeCell ref="N321:R321"/>
    <mergeCell ref="N477:T477"/>
    <mergeCell ref="D258:E258"/>
    <mergeCell ref="N112:R112"/>
    <mergeCell ref="N106:R106"/>
    <mergeCell ref="A221:M222"/>
    <mergeCell ref="N475:R475"/>
    <mergeCell ref="N252:R252"/>
    <mergeCell ref="A286:M287"/>
    <mergeCell ref="N81:R81"/>
    <mergeCell ref="N56:R56"/>
    <mergeCell ref="T10:U10"/>
    <mergeCell ref="D195:E195"/>
    <mergeCell ref="C485:F485"/>
    <mergeCell ref="N328:R328"/>
    <mergeCell ref="N157:R157"/>
    <mergeCell ref="N455:R455"/>
    <mergeCell ref="D78:E78"/>
    <mergeCell ref="A38:X38"/>
    <mergeCell ref="D376:E376"/>
    <mergeCell ref="A451:X451"/>
    <mergeCell ref="A280:X280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A444:M445"/>
    <mergeCell ref="A36:M37"/>
    <mergeCell ref="A133:X133"/>
    <mergeCell ref="N481:T481"/>
    <mergeCell ref="N24:T24"/>
    <mergeCell ref="A264:X264"/>
    <mergeCell ref="H9:I9"/>
    <mergeCell ref="A418:X418"/>
    <mergeCell ref="D281:E281"/>
    <mergeCell ref="A356:X356"/>
    <mergeCell ref="N267:R267"/>
    <mergeCell ref="N460:R460"/>
    <mergeCell ref="A388:M389"/>
    <mergeCell ref="N197:T197"/>
    <mergeCell ref="N153:T153"/>
    <mergeCell ref="D70:E70"/>
    <mergeCell ref="D312:E312"/>
    <mergeCell ref="N366:R366"/>
    <mergeCell ref="N405:T405"/>
    <mergeCell ref="D426:E426"/>
    <mergeCell ref="D238:E238"/>
    <mergeCell ref="N28:R28"/>
    <mergeCell ref="N30:R30"/>
    <mergeCell ref="D360:E360"/>
    <mergeCell ref="A204:X204"/>
    <mergeCell ref="D473:E473"/>
    <mergeCell ref="N144:R144"/>
    <mergeCell ref="D187:E187"/>
    <mergeCell ref="N302:R302"/>
    <mergeCell ref="D423:E423"/>
    <mergeCell ref="N202:T202"/>
    <mergeCell ref="D174:E174"/>
    <mergeCell ref="D472:E472"/>
    <mergeCell ref="A419:X419"/>
    <mergeCell ref="D189:E189"/>
    <mergeCell ref="N331:T331"/>
    <mergeCell ref="N368:R368"/>
    <mergeCell ref="N149:R149"/>
    <mergeCell ref="N376:R376"/>
    <mergeCell ref="A463:X463"/>
    <mergeCell ref="D448:E448"/>
    <mergeCell ref="D460:E460"/>
    <mergeCell ref="D454:E454"/>
    <mergeCell ref="D327:E327"/>
    <mergeCell ref="A333:X333"/>
    <mergeCell ref="D156:E156"/>
    <mergeCell ref="D467:E467"/>
    <mergeCell ref="N388:T388"/>
    <mergeCell ref="N272:T27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+7e2V3mKWoKMQOJE/MPQeiWOp5hxTXB2LAu7Qd5VwKlcxGYJQxDcU1Z49glUFQ8bnVcU4HWL0pRt/f6SofPs3Q==" saltValue="qP1nnO/n3lrrtj4F94dM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1067</vt:i4>
      </vt:variant>
    </vt:vector>
  </HeadingPairs>
  <TitlesOfParts>
    <vt:vector size="10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2024-01-17T11:01:10Z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