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externalReferences>
    <externalReference r:id="rId3"/>
    <externalReference r:id="rId4"/>
    <externalReference r:id="rId5"/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<sst xmlns="http://schemas.openxmlformats.org/spreadsheetml/2006/main" count="182" uniqueCount="108">
  <si>
    <t xml:space="preserve">Период: 08.01.2025 - 15.01.2025</t>
  </si>
  <si>
    <t xml:space="preserve">10д</t>
  </si>
  <si>
    <t xml:space="preserve">Количество</t>
  </si>
  <si>
    <t xml:space="preserve">метка</t>
  </si>
  <si>
    <t xml:space="preserve">сроки</t>
  </si>
  <si>
    <t xml:space="preserve">заяв</t>
  </si>
  <si>
    <t xml:space="preserve">разн</t>
  </si>
  <si>
    <t xml:space="preserve">заказ</t>
  </si>
  <si>
    <t xml:space="preserve">пуд зак</t>
  </si>
  <si>
    <t xml:space="preserve">ср</t>
  </si>
  <si>
    <t xml:space="preserve">кон ост</t>
  </si>
  <si>
    <t xml:space="preserve">факт</t>
  </si>
  <si>
    <t xml:space="preserve">пр</t>
  </si>
  <si>
    <t xml:space="preserve">пуд пр</t>
  </si>
  <si>
    <t xml:space="preserve">палет</t>
  </si>
  <si>
    <t xml:space="preserve">слой</t>
  </si>
  <si>
    <t xml:space="preserve">шт/кр</t>
  </si>
  <si>
    <t xml:space="preserve">ЗС</t>
  </si>
  <si>
    <t xml:space="preserve">сум зак</t>
  </si>
  <si>
    <t xml:space="preserve">коментарии</t>
  </si>
  <si>
    <t xml:space="preserve">короб</t>
  </si>
  <si>
    <t xml:space="preserve">кр</t>
  </si>
  <si>
    <t xml:space="preserve">вес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</si>
  <si>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</si>
  <si>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</si>
  <si>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</si>
  <si>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</si>
  <si>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</si>
  <si>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</si>
  <si>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20,01,</t>
  </si>
  <si>
    <t xml:space="preserve">22,01,</t>
  </si>
  <si>
    <t xml:space="preserve">25,12,</t>
  </si>
  <si>
    <t xml:space="preserve">09,01,</t>
  </si>
  <si>
    <t xml:space="preserve">15,01,</t>
  </si>
  <si>
    <t xml:space="preserve">БОНУС_Готовые чебупели сочные с мясом ТМ Горячая штучка  0,3кг зам    ПОКОМ</t>
  </si>
  <si>
    <t xml:space="preserve">шт</t>
  </si>
  <si>
    <t xml:space="preserve">БОНУС_Пельмени Отборные из свинины и говядины 0,9 кг ТМ Стародворье ТС Медвежье ушко  ПОКОМ</t>
  </si>
  <si>
    <t xml:space="preserve">Готовые чебупели острые с мясом Горячая штучка 0,3 кг зам  ПОКОМ</t>
  </si>
  <si>
    <t xml:space="preserve">Готовые чебупели с ветчиной и сыром Горячая штучка 0,3кг зам  ПОКОМ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</si>
  <si>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</si>
  <si>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</si>
  <si>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t xml:space="preserve">ЖАР-ладушки с клубникой и вишней ТМ Стародворье 0,2 кг ПОКОМ</t>
  </si>
  <si>
    <t xml:space="preserve">ЖАР-ладушки с мясом 0,2кг ТМ Стародворье  ПОКОМ</t>
  </si>
  <si>
    <t xml:space="preserve">ЖАР-ладушки с яблоком и грушей ТМ Стародворье 0,2 кг. ПОКОМ</t>
  </si>
  <si>
    <t xml:space="preserve">Круггетсы с сырным соусом ТМ Горячая штучка 0,25 кг зам  ПОКОМ</t>
  </si>
  <si>
    <t xml:space="preserve">Круггетсы сочные ТМ Горячая штучка ТС Круггетсы 0,25 кг зам  ПОКОМ</t>
  </si>
  <si>
    <t xml:space="preserve">Мини-пицца Владимирский стандарт с ветчиной и грибами 0,25кг ТМ Владимирский стандарт  ПОКОМ</t>
  </si>
  <si>
    <t xml:space="preserve">Мини-пицца с ветчиной и сыром 0,3кг ТМ Зареченские  ПОКОМ</t>
  </si>
  <si>
    <t xml:space="preserve">Мини-сосиски в тесте 3,7кг ВЕС заморож. ТМ Зареченские  ПОКОМ</t>
  </si>
  <si>
    <t xml:space="preserve">кг</t>
  </si>
  <si>
    <t xml:space="preserve">Мини-чебуречки с мясом ВЕС 5,5кг ТМ Зареченские  ПОКОМ</t>
  </si>
  <si>
    <t xml:space="preserve">Мини-чебуречки с сыром и ветчиной 0,3кг ТМ Зареченские  ПОКОМ</t>
  </si>
  <si>
    <t xml:space="preserve">Мини-шарики с курочкой и сыром ТМ Зареченские ВЕС  ПОКОМ</t>
  </si>
  <si>
    <t xml:space="preserve">Наггетсы из печи 0,25кг ТМ Вязанка ТС Няняггетсы Сливушки замор.  ПОКОМ</t>
  </si>
  <si>
    <t xml:space="preserve">Наггетсы Нагетосы Сочная курочка ТМ Горячая штучка 0,25 кг зам  ПОКОМ</t>
  </si>
  <si>
    <t xml:space="preserve">Наггетсы с индейкой 0,25кг ТМ Вязанка ТС Няняггетсы Сливушки НД2 замор.  ПОКОМ</t>
  </si>
  <si>
    <t xml:space="preserve">Наггетсы с куриным филе и сыром ТМ Вязанка 0,25 кг ПОКОМ</t>
  </si>
  <si>
    <t xml:space="preserve">Наггетсы Хрустящие 0,3кг ТМ Зареченские  ПОКОМ</t>
  </si>
  <si>
    <t xml:space="preserve">Наггетсы Хрустящие ТМ Зареченские. ВЕС ПОКОМ</t>
  </si>
  <si>
    <t xml:space="preserve">Пельмени Grandmeni со сливочным маслом Горячая штучка 0,75 кг ПОКОМ</t>
  </si>
  <si>
    <t xml:space="preserve">Пельмени Бигбули #МЕГАВКУСИЩЕ с сочной грудинкой 0,43 кг  ПОКОМ</t>
  </si>
  <si>
    <t xml:space="preserve">Пельмени Бигбули #МЕГАВКУСИЩЕ с сочной грудинкой 0,9 кг  ПОКОМ</t>
  </si>
  <si>
    <t xml:space="preserve">Пельмени Бигбули #МЕГАВКУСИЩЕ с сочной грудинкой ТМ Горячая штучка 0,4 кг. ПОКОМ</t>
  </si>
  <si>
    <t xml:space="preserve">Пельмени Бигбули #МЕГАВКУСИЩЕ с сочной грудинкой ТМ Горячая штучка 0,7 кг. ПОКОМ</t>
  </si>
  <si>
    <t xml:space="preserve">Пельмени Бигбули с мясом ТМ Горячая штучка. флоу-пак сфера 0,4 кг. ПОКОМ</t>
  </si>
  <si>
    <t xml:space="preserve">Пельмени Бигбули с мясом ТМ Горячая штучка. флоу-пак сфера 0,7 кг ПОКОМ</t>
  </si>
  <si>
    <t xml:space="preserve">Пельмени Бигбули со сливоч.маслом (Мегамаслище) ТМ БУЛЬМЕНИ сфера 0,43. замор. ПОКОМ</t>
  </si>
  <si>
    <t xml:space="preserve">Пельмени Бигбули со сливочным маслом ТМ Горячая штучка, флоу-пак сфера 0,4. ПОКОМ</t>
  </si>
  <si>
    <t xml:space="preserve">Пельмени Бигбули со сливочным маслом ТМ Горячая штучка, флоу-пак сфера 0,7. ПОКОМ</t>
  </si>
  <si>
    <t xml:space="preserve">Пельмени Бульмени по-сибирски с говядиной и свининой ТМ Горячая штучка 0,8 кг ПОКОМ</t>
  </si>
  <si>
    <t xml:space="preserve">Пельмени Бульмени с говядиной и свининой Горячая шт. 0,9 кг  ПОКОМ</t>
  </si>
  <si>
    <t xml:space="preserve">склад</t>
  </si>
  <si>
    <t xml:space="preserve">Пельмени Бульмени с говядиной и свининой Наваристые 2,7кг Горячая штучка ВЕС  ПОКОМ</t>
  </si>
  <si>
    <t xml:space="preserve">Пельмени Бульмени с говядиной и свининой Наваристые 5кг Горячая штучка ВЕС  ПОКОМ</t>
  </si>
  <si>
    <t xml:space="preserve">Пельмени Бульмени с говядиной и свининой ТМ Горячая штучка. флоу-пак сфера 0,4 кг ПОКОМ</t>
  </si>
  <si>
    <t xml:space="preserve">Пельмени Бульмени с говядиной и свининой ТМ Горячая штучка. флоу-пак сфера 0,7 кг ПОКОМ</t>
  </si>
  <si>
    <t xml:space="preserve">Пельмени Бульмени со сливочным маслом ТМ Горячая штучка. флоу-пак сфера 0,4 кг. ПОКОМ</t>
  </si>
  <si>
    <t xml:space="preserve">Пельмени Бульмени со сливочным маслом ТМ Горячая штучка.флоу-пак сфера 0,7 кг. ПОКОМ</t>
  </si>
  <si>
    <t xml:space="preserve">Пельмени Домашние с говядиной и свининой 0,7кг, сфера ТМ Зареченские  ПОКОМ</t>
  </si>
  <si>
    <t xml:space="preserve">Пельмени Домашние со сливочным маслом 0,7кг, сфера ТМ Зареченские  ПОКОМ</t>
  </si>
  <si>
    <t xml:space="preserve">Пельмени Жемчужные сфера 1,0кг ТМ Зареченские  ПОКОМ</t>
  </si>
  <si>
    <t xml:space="preserve">Пельмени Медвежьи ушки с фермерскими сливками 0,7кг  ПОКОМ</t>
  </si>
  <si>
    <t xml:space="preserve">Пельмени Медвежьи ушки с фермерской свининой и говядиной Малые 0,7кг  ПОКОМ</t>
  </si>
  <si>
    <t xml:space="preserve">Пельмени Мясорубские с рубленой грудинкой ТМ Стародворье флоупак  0,7 кг. ПОКОМ</t>
  </si>
  <si>
    <t xml:space="preserve">Пельмени Мясорубские ТМ Стародворье фоупак равиоли 0,7 кг  ПОКОМ</t>
  </si>
  <si>
    <t xml:space="preserve">Пельмени Отборные из свинины и говядины 0,9 кг ТМ Стародворье ТС Медвежье ушко  ПОКОМ</t>
  </si>
  <si>
    <t xml:space="preserve">Пельмени С говядиной и свининой, ВЕС, сфера пуговки Мясная Галерея  ПОКОМ</t>
  </si>
  <si>
    <t xml:space="preserve">Пельмени Со свининой и говядиной ТМ Особый рецепт Любимая ложка 1,0 кг  ПОКОМ</t>
  </si>
  <si>
    <t xml:space="preserve">Пельмени Сочные сфера 0,8 кг ТМ Стародворье  ПОКОМ</t>
  </si>
  <si>
    <t xml:space="preserve">Пельмени Татарские 0,4кг ТМ Особый рецепт  ПОКОМ</t>
  </si>
  <si>
    <t xml:space="preserve">Пирожки с мясом 3,7кг ВЕС ТМ Зареченские  ПОКОМ</t>
  </si>
  <si>
    <t xml:space="preserve">Пирожки с яблоком и грушей ВЕС ТМ Зареченские  ПОКОМ</t>
  </si>
  <si>
    <t xml:space="preserve">Сосисоны в темпуре ВЕС  ПОКОМ</t>
  </si>
  <si>
    <t xml:space="preserve">Сочный мегачебурек ТМ Зареченские ВЕС ПОКОМ</t>
  </si>
  <si>
    <t xml:space="preserve">Хинкали Классические ТМ Зареченские ВЕС ПОКОМ</t>
  </si>
  <si>
    <t xml:space="preserve">Хот-догстер ТМ Горячая штучка ТС Хот-Догстер флоу-пак 0,09 кг. ПОКОМ</t>
  </si>
  <si>
    <t xml:space="preserve">Хотстеры с сыром 0,25кг ТМ Горячая штучка  ПОКОМ</t>
  </si>
  <si>
    <t xml:space="preserve">Хотстеры ТМ Горячая штучка ТС Хотстеры 0,25 кг зам  ПОКОМ</t>
  </si>
  <si>
    <t xml:space="preserve">Хрустипай с ветчиной и сыром ТМ Горячая штучка флоу-пак 0,07 кг. ПОКОМ</t>
  </si>
  <si>
    <t xml:space="preserve">Хрустипай спелая вишня ТМ Горячая штучка флоу-пак 0,07 кг. ПОКОМ</t>
  </si>
  <si>
    <t xml:space="preserve">Хрустящие крылышки острые к пиву ТМ Горячая штучка 0,3кг зам  ПОКОМ</t>
  </si>
  <si>
    <t xml:space="preserve">Хрустящие крылышки ТМ Горячая штучка 0,3 кг зам  ПОКОМ</t>
  </si>
  <si>
    <t xml:space="preserve">Чебупай сладкая клубника 0,2кг ТМ Горячая штучка  ПОКОМ</t>
  </si>
  <si>
    <t xml:space="preserve">Чебупели Курочка гриль ТМ Горячая штучка, 0,3 кг зам  ПОКОМ</t>
  </si>
  <si>
    <t xml:space="preserve">Чебупицца курочка по-итальянски Горячая штучка 0,25 кг зам  ПОКОМ</t>
  </si>
  <si>
    <t xml:space="preserve">Чебупицца Пепперони ТМ Горячая штучка ТС Чебупицца 0.25кг зам  ПОКОМ</t>
  </si>
  <si>
    <t xml:space="preserve">Чебуреки Мясные вес 2,7 кг ТМ Зареченские ВЕС ПОКОМ</t>
  </si>
  <si>
    <t xml:space="preserve">Чебуреки сочные ВЕС ТМ Зареченские  ПОКОМ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</si>
</sst>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_ ;[RED]\-0\ "/>
    <numFmt numFmtId="167" formatCode="0.0_ ;[RED]\-0.0\ "/>
    <numFmt numFmtId="168" formatCode="0.00_ ;[RED]\-0.00\ "/>
  </numFmts>
  <fonts count="9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2"/>
      <charset val="204"/>
    </font>
    <font>
      <sz val="8"/>
      <color rgb="FFFF0000"/>
      <name val="Arial"/>
      <family val="2"/>
      <charset val="1"/>
    </font>
    <font>
      <sz val="8"/>
      <color rgb="FFFF0000"/>
      <name val="Arial"/>
      <family val="2"/>
      <charset val="204"/>
    </font>
    <font>
      <b val="true"/>
      <sz val="8"/>
      <color rgb="FF00336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rgb="FFF8F2D8"/>
      </patternFill>
    </fill>
    <fill>
      <patternFill patternType="solid">
        <fgColor rgb="FFF8F2D8"/>
        <bgColor rgb="FFF4ECC5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8F2D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4ECC5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47;&#1055;&#1060;/Users/User/Desktop/&#1076;&#1074;%2009,01,25&#1079;&#1072;&#1084;-2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47;&#1055;&#1060;/Users/User/Desktop/&#1079;&#1072;&#1103;&#1074;%2009-15,01,25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47;&#1055;&#1060;/Users/User/Desktop/&#1087;&#1088;%2015,01,25&#1082;&#1086;&#1083;-&#1074;&#1086;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16,01,25%20&#1057;&#1080;&#1084;&#1092;%20&#1047;&#1055;&#1060;/Users/User/Desktop/&#1087;&#1091;&#1076;%2015,01,25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02.01.2025 - 09.01.2025</v>
          </cell>
        </row>
        <row r="4">
          <cell r="C4" t="str">
            <v>Количество</v>
          </cell>
        </row>
        <row r="4"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5">
          <cell r="K5" t="str">
            <v>13,01,</v>
          </cell>
          <cell r="L5" t="str">
            <v>15,01,</v>
          </cell>
        </row>
        <row r="5">
          <cell r="P5" t="str">
            <v>15,01д</v>
          </cell>
        </row>
        <row r="5">
          <cell r="S5" t="str">
            <v>18,12,</v>
          </cell>
          <cell r="T5" t="str">
            <v>25,12,</v>
          </cell>
          <cell r="U5" t="str">
            <v>09,01,</v>
          </cell>
        </row>
        <row r="6">
          <cell r="E6">
            <v>25945.56</v>
          </cell>
          <cell r="F6">
            <v>37595.76</v>
          </cell>
        </row>
        <row r="6">
          <cell r="I6">
            <v>34688.783</v>
          </cell>
          <cell r="J6">
            <v>-8743.223</v>
          </cell>
          <cell r="K6">
            <v>23209.6666666667</v>
          </cell>
          <cell r="L6">
            <v>20300</v>
          </cell>
          <cell r="M6">
            <v>0</v>
          </cell>
          <cell r="N6" t="e">
            <v>#VALUE!</v>
          </cell>
          <cell r="O6">
            <v>6486.39</v>
          </cell>
          <cell r="P6">
            <v>5860</v>
          </cell>
        </row>
        <row r="6">
          <cell r="S6">
            <v>8152.284</v>
          </cell>
          <cell r="T6">
            <v>8807.3962</v>
          </cell>
          <cell r="U6">
            <v>8789.72</v>
          </cell>
          <cell r="V6">
            <v>0</v>
          </cell>
        </row>
        <row r="6">
          <cell r="AA6">
            <v>5860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</row>
        <row r="7">
          <cell r="D7">
            <v>54</v>
          </cell>
          <cell r="E7">
            <v>193</v>
          </cell>
          <cell r="F7">
            <v>-144</v>
          </cell>
          <cell r="G7" t="str">
            <v>акк</v>
          </cell>
          <cell r="H7" t="e">
            <v>#VALUE!</v>
          </cell>
          <cell r="I7">
            <v>399</v>
          </cell>
          <cell r="J7">
            <v>-206</v>
          </cell>
          <cell r="K7">
            <v>0</v>
          </cell>
        </row>
        <row r="7">
          <cell r="N7" t="e">
            <v>#VALUE!</v>
          </cell>
          <cell r="O7">
            <v>48.25</v>
          </cell>
        </row>
        <row r="7">
          <cell r="Q7">
            <v>-2.98445595854922</v>
          </cell>
          <cell r="R7">
            <v>-2.98445595854922</v>
          </cell>
          <cell r="S7">
            <v>0</v>
          </cell>
          <cell r="T7">
            <v>0</v>
          </cell>
          <cell r="U7">
            <v>148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#VALUE!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-956</v>
          </cell>
          <cell r="D8">
            <v>957</v>
          </cell>
          <cell r="E8">
            <v>4</v>
          </cell>
          <cell r="F8">
            <v>-3</v>
          </cell>
          <cell r="G8" t="str">
            <v>окон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</row>
        <row r="8">
          <cell r="N8">
            <v>0</v>
          </cell>
          <cell r="O8">
            <v>1</v>
          </cell>
        </row>
        <row r="8">
          <cell r="Q8">
            <v>-3</v>
          </cell>
          <cell r="R8">
            <v>-3</v>
          </cell>
          <cell r="S8">
            <v>70.6</v>
          </cell>
          <cell r="T8">
            <v>95.4</v>
          </cell>
          <cell r="U8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185</v>
          </cell>
          <cell r="D9">
            <v>536</v>
          </cell>
          <cell r="E9">
            <v>312</v>
          </cell>
          <cell r="F9">
            <v>394</v>
          </cell>
          <cell r="G9">
            <v>1</v>
          </cell>
          <cell r="H9">
            <v>180</v>
          </cell>
          <cell r="I9">
            <v>448</v>
          </cell>
          <cell r="J9">
            <v>-136</v>
          </cell>
          <cell r="K9">
            <v>360</v>
          </cell>
          <cell r="L9">
            <v>360</v>
          </cell>
        </row>
        <row r="9">
          <cell r="N9">
            <v>180</v>
          </cell>
          <cell r="O9">
            <v>78</v>
          </cell>
        </row>
        <row r="9">
          <cell r="Q9">
            <v>14.2820512820513</v>
          </cell>
          <cell r="R9">
            <v>5.05128205128205</v>
          </cell>
          <cell r="S9">
            <v>104</v>
          </cell>
          <cell r="T9">
            <v>97.2</v>
          </cell>
          <cell r="U9">
            <v>153</v>
          </cell>
        </row>
        <row r="9"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1445</v>
          </cell>
          <cell r="D10">
            <v>2067</v>
          </cell>
          <cell r="E10">
            <v>1305</v>
          </cell>
          <cell r="F10">
            <v>2171</v>
          </cell>
          <cell r="G10" t="str">
            <v>пуд,яб</v>
          </cell>
          <cell r="H10">
            <v>180</v>
          </cell>
          <cell r="I10">
            <v>1645</v>
          </cell>
          <cell r="J10">
            <v>-340</v>
          </cell>
          <cell r="K10">
            <v>840</v>
          </cell>
          <cell r="L10">
            <v>1200</v>
          </cell>
        </row>
        <row r="10">
          <cell r="N10">
            <v>180</v>
          </cell>
          <cell r="O10">
            <v>326.25</v>
          </cell>
          <cell r="P10">
            <v>600</v>
          </cell>
          <cell r="Q10">
            <v>14.7463601532567</v>
          </cell>
          <cell r="R10">
            <v>6.6544061302682</v>
          </cell>
          <cell r="S10">
            <v>406.2</v>
          </cell>
          <cell r="T10">
            <v>433.4</v>
          </cell>
          <cell r="U10">
            <v>387</v>
          </cell>
        </row>
        <row r="10"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600</v>
          </cell>
          <cell r="AB10" t="str">
            <v>склад</v>
          </cell>
          <cell r="AC10">
            <v>50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930</v>
          </cell>
          <cell r="D11">
            <v>16379</v>
          </cell>
          <cell r="E11">
            <v>948</v>
          </cell>
          <cell r="F11">
            <v>1819</v>
          </cell>
          <cell r="G11" t="str">
            <v>пуд</v>
          </cell>
          <cell r="H11">
            <v>180</v>
          </cell>
          <cell r="I11">
            <v>1452</v>
          </cell>
          <cell r="J11">
            <v>-504</v>
          </cell>
          <cell r="K11">
            <v>840</v>
          </cell>
          <cell r="L11">
            <v>960</v>
          </cell>
        </row>
        <row r="11">
          <cell r="N11">
            <v>180</v>
          </cell>
          <cell r="O11">
            <v>237</v>
          </cell>
          <cell r="P11">
            <v>600</v>
          </cell>
          <cell r="Q11">
            <v>17.8016877637131</v>
          </cell>
          <cell r="R11">
            <v>7.67510548523207</v>
          </cell>
          <cell r="S11">
            <v>292.4</v>
          </cell>
          <cell r="T11">
            <v>314.8</v>
          </cell>
          <cell r="U11">
            <v>517</v>
          </cell>
        </row>
        <row r="11">
          <cell r="W11">
            <v>70</v>
          </cell>
          <cell r="X11">
            <v>14</v>
          </cell>
          <cell r="Y11">
            <v>12</v>
          </cell>
          <cell r="Z11">
            <v>56</v>
          </cell>
          <cell r="AA11">
            <v>600</v>
          </cell>
          <cell r="AB11" t="str">
            <v>склад</v>
          </cell>
          <cell r="AC11">
            <v>50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324</v>
          </cell>
          <cell r="D12">
            <v>1690</v>
          </cell>
          <cell r="E12">
            <v>187</v>
          </cell>
          <cell r="F12">
            <v>469</v>
          </cell>
          <cell r="G12">
            <v>1</v>
          </cell>
          <cell r="H12">
            <v>180</v>
          </cell>
          <cell r="I12">
            <v>196</v>
          </cell>
          <cell r="J12">
            <v>-9</v>
          </cell>
          <cell r="K12">
            <v>240</v>
          </cell>
        </row>
        <row r="12">
          <cell r="N12">
            <v>180</v>
          </cell>
          <cell r="O12">
            <v>46.75</v>
          </cell>
        </row>
        <row r="12">
          <cell r="Q12">
            <v>15.1657754010695</v>
          </cell>
          <cell r="R12">
            <v>10.0320855614973</v>
          </cell>
          <cell r="S12">
            <v>40.4</v>
          </cell>
          <cell r="T12">
            <v>65.6</v>
          </cell>
          <cell r="U12">
            <v>28</v>
          </cell>
        </row>
        <row r="12"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177</v>
          </cell>
          <cell r="D13">
            <v>3</v>
          </cell>
          <cell r="E13">
            <v>36</v>
          </cell>
          <cell r="F13">
            <v>141</v>
          </cell>
          <cell r="G13" t="str">
            <v>нов</v>
          </cell>
          <cell r="H13" t="e">
            <v>#VALUE!</v>
          </cell>
          <cell r="I13">
            <v>39</v>
          </cell>
          <cell r="J13">
            <v>-3</v>
          </cell>
          <cell r="K13">
            <v>0</v>
          </cell>
        </row>
        <row r="13">
          <cell r="N13" t="e">
            <v>#VALUE!</v>
          </cell>
          <cell r="O13">
            <v>9</v>
          </cell>
        </row>
        <row r="13">
          <cell r="Q13">
            <v>15.6666666666667</v>
          </cell>
          <cell r="R13">
            <v>15.6666666666667</v>
          </cell>
          <cell r="S13">
            <v>12.2</v>
          </cell>
          <cell r="T13">
            <v>8.6</v>
          </cell>
          <cell r="U13">
            <v>11</v>
          </cell>
        </row>
        <row r="13"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386</v>
          </cell>
          <cell r="D14">
            <v>20</v>
          </cell>
          <cell r="E14">
            <v>311</v>
          </cell>
          <cell r="F14">
            <v>87</v>
          </cell>
          <cell r="G14" t="str">
            <v>нов</v>
          </cell>
          <cell r="H14" t="e">
            <v>#VALUE!</v>
          </cell>
          <cell r="I14">
            <v>339</v>
          </cell>
          <cell r="J14">
            <v>-28</v>
          </cell>
          <cell r="K14">
            <v>360</v>
          </cell>
          <cell r="L14">
            <v>360</v>
          </cell>
        </row>
        <row r="14">
          <cell r="N14" t="e">
            <v>#VALUE!</v>
          </cell>
          <cell r="O14">
            <v>77.75</v>
          </cell>
        </row>
        <row r="14">
          <cell r="Q14">
            <v>10.379421221865</v>
          </cell>
          <cell r="R14">
            <v>1.11897106109325</v>
          </cell>
          <cell r="S14">
            <v>82.8</v>
          </cell>
          <cell r="T14">
            <v>58.4</v>
          </cell>
          <cell r="U14">
            <v>102</v>
          </cell>
        </row>
        <row r="14"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#VALUE!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229</v>
          </cell>
        </row>
        <row r="15">
          <cell r="E15">
            <v>29</v>
          </cell>
          <cell r="F15">
            <v>200</v>
          </cell>
          <cell r="G15" t="str">
            <v>ноа</v>
          </cell>
          <cell r="H15" t="e">
            <v>#VALUE!</v>
          </cell>
          <cell r="I15">
            <v>29</v>
          </cell>
          <cell r="J15">
            <v>0</v>
          </cell>
          <cell r="K15">
            <v>0</v>
          </cell>
        </row>
        <row r="15">
          <cell r="N15" t="e">
            <v>#VALUE!</v>
          </cell>
          <cell r="O15">
            <v>7.25</v>
          </cell>
        </row>
        <row r="15">
          <cell r="Q15">
            <v>27.5862068965517</v>
          </cell>
          <cell r="R15">
            <v>27.5862068965517</v>
          </cell>
          <cell r="S15">
            <v>12.8</v>
          </cell>
          <cell r="T15">
            <v>7.2</v>
          </cell>
          <cell r="U15">
            <v>5</v>
          </cell>
        </row>
        <row r="15"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503</v>
          </cell>
          <cell r="D16">
            <v>702</v>
          </cell>
          <cell r="E16">
            <v>579</v>
          </cell>
          <cell r="F16">
            <v>605</v>
          </cell>
          <cell r="G16">
            <v>1</v>
          </cell>
          <cell r="H16">
            <v>180</v>
          </cell>
          <cell r="I16">
            <v>696</v>
          </cell>
          <cell r="J16">
            <v>-117</v>
          </cell>
          <cell r="K16">
            <v>369.666666666667</v>
          </cell>
          <cell r="L16">
            <v>480</v>
          </cell>
        </row>
        <row r="16">
          <cell r="N16">
            <v>180</v>
          </cell>
          <cell r="O16">
            <v>144.75</v>
          </cell>
        </row>
        <row r="16">
          <cell r="Q16">
            <v>10.0495106505469</v>
          </cell>
          <cell r="R16">
            <v>4.17962003454232</v>
          </cell>
          <cell r="S16">
            <v>127.4</v>
          </cell>
          <cell r="T16">
            <v>155.2</v>
          </cell>
          <cell r="U16">
            <v>245</v>
          </cell>
        </row>
        <row r="16"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склад</v>
          </cell>
          <cell r="AC16">
            <v>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735</v>
          </cell>
          <cell r="D17">
            <v>1057</v>
          </cell>
          <cell r="E17">
            <v>591</v>
          </cell>
          <cell r="F17">
            <v>1175</v>
          </cell>
          <cell r="G17" t="str">
            <v>пуд</v>
          </cell>
          <cell r="H17">
            <v>180</v>
          </cell>
          <cell r="I17">
            <v>957</v>
          </cell>
          <cell r="J17">
            <v>-366</v>
          </cell>
          <cell r="K17">
            <v>120</v>
          </cell>
          <cell r="L17">
            <v>720</v>
          </cell>
        </row>
        <row r="17">
          <cell r="N17">
            <v>180</v>
          </cell>
          <cell r="O17">
            <v>147.75</v>
          </cell>
        </row>
        <row r="17">
          <cell r="Q17">
            <v>13.6379018612521</v>
          </cell>
          <cell r="R17">
            <v>7.95262267343486</v>
          </cell>
          <cell r="S17">
            <v>167</v>
          </cell>
          <cell r="T17">
            <v>195.6</v>
          </cell>
          <cell r="U17">
            <v>233</v>
          </cell>
        </row>
        <row r="17"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апр яб</v>
          </cell>
          <cell r="AC17">
            <v>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115</v>
          </cell>
          <cell r="D18">
            <v>3</v>
          </cell>
          <cell r="E18">
            <v>15</v>
          </cell>
          <cell r="F18">
            <v>100</v>
          </cell>
          <cell r="G18" t="str">
            <v>хз</v>
          </cell>
          <cell r="H18" t="e">
            <v>#VALUE!</v>
          </cell>
          <cell r="I18">
            <v>18</v>
          </cell>
          <cell r="J18">
            <v>-3</v>
          </cell>
          <cell r="K18">
            <v>0</v>
          </cell>
        </row>
        <row r="18">
          <cell r="N18" t="e">
            <v>#VALUE!</v>
          </cell>
          <cell r="O18">
            <v>3.75</v>
          </cell>
        </row>
        <row r="18">
          <cell r="Q18">
            <v>26.6666666666667</v>
          </cell>
          <cell r="R18">
            <v>26.6666666666667</v>
          </cell>
          <cell r="S18">
            <v>0</v>
          </cell>
          <cell r="T18">
            <v>0</v>
          </cell>
          <cell r="U18">
            <v>5</v>
          </cell>
        </row>
        <row r="18"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18</v>
          </cell>
        </row>
        <row r="19">
          <cell r="E19">
            <v>10</v>
          </cell>
          <cell r="F19">
            <v>8</v>
          </cell>
          <cell r="G19" t="str">
            <v>выв</v>
          </cell>
          <cell r="H19" t="e">
            <v>#VALUE!</v>
          </cell>
          <cell r="I19">
            <v>10</v>
          </cell>
          <cell r="J19">
            <v>0</v>
          </cell>
          <cell r="K19">
            <v>0</v>
          </cell>
        </row>
        <row r="19">
          <cell r="N19" t="e">
            <v>#VALUE!</v>
          </cell>
          <cell r="O19">
            <v>2.5</v>
          </cell>
        </row>
        <row r="19">
          <cell r="Q19">
            <v>3.2</v>
          </cell>
          <cell r="R19">
            <v>3.2</v>
          </cell>
          <cell r="S19">
            <v>4</v>
          </cell>
          <cell r="T19">
            <v>2.8</v>
          </cell>
          <cell r="U19">
            <v>0</v>
          </cell>
        </row>
        <row r="19"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204.499</v>
          </cell>
          <cell r="D20">
            <v>59.2</v>
          </cell>
          <cell r="E20">
            <v>196.1</v>
          </cell>
          <cell r="F20">
            <v>63.899</v>
          </cell>
          <cell r="G20" t="str">
            <v>рот2</v>
          </cell>
          <cell r="H20" t="e">
            <v>#VALUE!</v>
          </cell>
          <cell r="I20">
            <v>197.7</v>
          </cell>
          <cell r="J20">
            <v>-1.59999999999999</v>
          </cell>
          <cell r="K20">
            <v>200</v>
          </cell>
          <cell r="L20">
            <v>300</v>
          </cell>
        </row>
        <row r="20">
          <cell r="N20" t="e">
            <v>#VALUE!</v>
          </cell>
          <cell r="O20">
            <v>49.025</v>
          </cell>
        </row>
        <row r="20">
          <cell r="Q20">
            <v>11.5022743498215</v>
          </cell>
          <cell r="R20">
            <v>1.30339622641509</v>
          </cell>
          <cell r="S20">
            <v>37.54</v>
          </cell>
          <cell r="T20">
            <v>39.9602</v>
          </cell>
          <cell r="U20">
            <v>92.5</v>
          </cell>
        </row>
        <row r="20"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#VALUE!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94.5</v>
          </cell>
          <cell r="D21">
            <v>66</v>
          </cell>
          <cell r="E21">
            <v>82.5</v>
          </cell>
          <cell r="F21">
            <v>78</v>
          </cell>
          <cell r="G21" t="str">
            <v>рот1</v>
          </cell>
          <cell r="H21" t="e">
            <v>#VALUE!</v>
          </cell>
          <cell r="I21">
            <v>81.5</v>
          </cell>
          <cell r="J21">
            <v>1</v>
          </cell>
          <cell r="K21">
            <v>50</v>
          </cell>
          <cell r="L21">
            <v>120</v>
          </cell>
        </row>
        <row r="21">
          <cell r="N21" t="e">
            <v>#VALUE!</v>
          </cell>
          <cell r="O21">
            <v>20.625</v>
          </cell>
        </row>
        <row r="21">
          <cell r="Q21">
            <v>12.0242424242424</v>
          </cell>
          <cell r="R21">
            <v>3.78181818181818</v>
          </cell>
          <cell r="S21">
            <v>23.1</v>
          </cell>
          <cell r="T21">
            <v>15.4</v>
          </cell>
          <cell r="U21">
            <v>38.5</v>
          </cell>
        </row>
        <row r="21"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e">
            <v>#VALUE!</v>
          </cell>
          <cell r="AC21">
            <v>0</v>
          </cell>
          <cell r="AD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9</v>
          </cell>
        </row>
        <row r="22">
          <cell r="E22">
            <v>0</v>
          </cell>
          <cell r="F22">
            <v>9</v>
          </cell>
          <cell r="G22" t="str">
            <v>выв</v>
          </cell>
          <cell r="H22" t="e">
            <v>#VALUE!</v>
          </cell>
          <cell r="I22">
            <v>2</v>
          </cell>
          <cell r="J22">
            <v>-2</v>
          </cell>
          <cell r="K22">
            <v>0</v>
          </cell>
        </row>
        <row r="22">
          <cell r="N22" t="e">
            <v>#VALUE!</v>
          </cell>
          <cell r="O22">
            <v>0</v>
          </cell>
        </row>
        <row r="22">
          <cell r="Q22" t="e">
            <v>#VALUE!</v>
          </cell>
          <cell r="R22" t="e">
            <v>#VALUE!</v>
          </cell>
          <cell r="S22">
            <v>0</v>
          </cell>
          <cell r="T22">
            <v>0</v>
          </cell>
          <cell r="U22">
            <v>0</v>
          </cell>
        </row>
        <row r="22">
          <cell r="W22">
            <v>234</v>
          </cell>
          <cell r="X22">
            <v>18</v>
          </cell>
          <cell r="Y22">
            <v>9</v>
          </cell>
          <cell r="Z22">
            <v>0</v>
          </cell>
          <cell r="AA22">
            <v>0</v>
          </cell>
          <cell r="AB22" t="str">
            <v>выв12,12</v>
          </cell>
          <cell r="AC22">
            <v>0</v>
          </cell>
          <cell r="AD22">
            <v>0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164</v>
          </cell>
          <cell r="D23">
            <v>42</v>
          </cell>
          <cell r="E23">
            <v>126</v>
          </cell>
          <cell r="F23">
            <v>80</v>
          </cell>
          <cell r="G23">
            <v>0</v>
          </cell>
          <cell r="H23" t="e">
            <v>#VALUE!</v>
          </cell>
          <cell r="I23">
            <v>126.7</v>
          </cell>
          <cell r="J23">
            <v>-0.700000000000003</v>
          </cell>
          <cell r="K23">
            <v>80</v>
          </cell>
          <cell r="L23">
            <v>180</v>
          </cell>
        </row>
        <row r="23">
          <cell r="N23" t="e">
            <v>#VALUE!</v>
          </cell>
          <cell r="O23">
            <v>31.5</v>
          </cell>
        </row>
        <row r="23">
          <cell r="Q23">
            <v>10.7936507936508</v>
          </cell>
          <cell r="R23">
            <v>2.53968253968254</v>
          </cell>
          <cell r="S23">
            <v>31.2</v>
          </cell>
          <cell r="T23">
            <v>31.2</v>
          </cell>
          <cell r="U23">
            <v>60</v>
          </cell>
        </row>
        <row r="23">
          <cell r="W23">
            <v>126</v>
          </cell>
          <cell r="X23">
            <v>14</v>
          </cell>
          <cell r="Y23">
            <v>3</v>
          </cell>
          <cell r="Z23">
            <v>0</v>
          </cell>
          <cell r="AA23">
            <v>0</v>
          </cell>
          <cell r="AB23" t="e">
            <v>#VALUE!</v>
          </cell>
          <cell r="AC23">
            <v>0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1453</v>
          </cell>
          <cell r="D24">
            <v>2433</v>
          </cell>
          <cell r="E24">
            <v>1106</v>
          </cell>
          <cell r="F24">
            <v>2762</v>
          </cell>
          <cell r="G24" t="str">
            <v>пуд</v>
          </cell>
          <cell r="H24">
            <v>180</v>
          </cell>
          <cell r="I24">
            <v>2090</v>
          </cell>
          <cell r="J24">
            <v>-984</v>
          </cell>
          <cell r="K24">
            <v>1200</v>
          </cell>
          <cell r="L24">
            <v>1200</v>
          </cell>
        </row>
        <row r="24">
          <cell r="N24">
            <v>180</v>
          </cell>
          <cell r="O24">
            <v>276.5</v>
          </cell>
          <cell r="P24">
            <v>600</v>
          </cell>
          <cell r="Q24">
            <v>20.8390596745027</v>
          </cell>
          <cell r="R24">
            <v>9.98915009041591</v>
          </cell>
          <cell r="S24">
            <v>567.4</v>
          </cell>
          <cell r="T24">
            <v>611.2</v>
          </cell>
          <cell r="U24">
            <v>449</v>
          </cell>
        </row>
        <row r="24"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600</v>
          </cell>
          <cell r="AB24" t="str">
            <v>склад</v>
          </cell>
          <cell r="AC24">
            <v>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959</v>
          </cell>
          <cell r="D25">
            <v>14283</v>
          </cell>
          <cell r="E25">
            <v>668</v>
          </cell>
          <cell r="F25">
            <v>1372</v>
          </cell>
          <cell r="G25" t="str">
            <v>яб</v>
          </cell>
          <cell r="H25">
            <v>180</v>
          </cell>
          <cell r="I25">
            <v>1237</v>
          </cell>
          <cell r="J25">
            <v>-569</v>
          </cell>
          <cell r="K25">
            <v>840</v>
          </cell>
          <cell r="L25">
            <v>600</v>
          </cell>
        </row>
        <row r="25">
          <cell r="N25">
            <v>180</v>
          </cell>
          <cell r="O25">
            <v>167</v>
          </cell>
          <cell r="P25">
            <v>300</v>
          </cell>
          <cell r="Q25">
            <v>18.6347305389222</v>
          </cell>
          <cell r="R25">
            <v>8.21556886227545</v>
          </cell>
          <cell r="S25">
            <v>343.8</v>
          </cell>
          <cell r="T25">
            <v>373.8</v>
          </cell>
          <cell r="U25">
            <v>227</v>
          </cell>
        </row>
        <row r="25">
          <cell r="W25">
            <v>126</v>
          </cell>
          <cell r="X25">
            <v>14</v>
          </cell>
          <cell r="Y25">
            <v>6</v>
          </cell>
          <cell r="Z25">
            <v>56</v>
          </cell>
          <cell r="AA25">
            <v>300</v>
          </cell>
          <cell r="AB25" t="str">
            <v>склад</v>
          </cell>
          <cell r="AC25">
            <v>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990</v>
          </cell>
          <cell r="D26">
            <v>2434</v>
          </cell>
          <cell r="E26">
            <v>929</v>
          </cell>
          <cell r="F26">
            <v>2472</v>
          </cell>
          <cell r="G26">
            <v>1</v>
          </cell>
          <cell r="H26">
            <v>180</v>
          </cell>
          <cell r="I26">
            <v>1593</v>
          </cell>
          <cell r="J26">
            <v>-664</v>
          </cell>
          <cell r="K26">
            <v>1200</v>
          </cell>
          <cell r="L26">
            <v>960</v>
          </cell>
        </row>
        <row r="26">
          <cell r="N26">
            <v>180</v>
          </cell>
          <cell r="O26">
            <v>232.25</v>
          </cell>
          <cell r="P26">
            <v>600</v>
          </cell>
          <cell r="Q26">
            <v>22.5274488697524</v>
          </cell>
          <cell r="R26">
            <v>10.6437029063509</v>
          </cell>
          <cell r="S26">
            <v>510.2</v>
          </cell>
          <cell r="T26">
            <v>512.8</v>
          </cell>
          <cell r="U26">
            <v>398</v>
          </cell>
        </row>
        <row r="26"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600</v>
          </cell>
          <cell r="AB26" t="str">
            <v>склад</v>
          </cell>
          <cell r="AC26">
            <v>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838</v>
          </cell>
          <cell r="D27">
            <v>71</v>
          </cell>
          <cell r="E27">
            <v>443</v>
          </cell>
          <cell r="F27">
            <v>397</v>
          </cell>
          <cell r="G27">
            <v>1</v>
          </cell>
          <cell r="H27" t="e">
            <v>#VALUE!</v>
          </cell>
          <cell r="I27">
            <v>958</v>
          </cell>
          <cell r="J27">
            <v>-515</v>
          </cell>
          <cell r="K27">
            <v>840</v>
          </cell>
          <cell r="L27">
            <v>480</v>
          </cell>
        </row>
        <row r="27">
          <cell r="N27" t="e">
            <v>#VALUE!</v>
          </cell>
          <cell r="O27">
            <v>110.75</v>
          </cell>
          <cell r="P27">
            <v>480</v>
          </cell>
          <cell r="Q27">
            <v>19.8374717832957</v>
          </cell>
          <cell r="R27">
            <v>3.58465011286682</v>
          </cell>
          <cell r="S27">
            <v>121.4</v>
          </cell>
          <cell r="T27">
            <v>148.4</v>
          </cell>
          <cell r="U27">
            <v>18</v>
          </cell>
        </row>
        <row r="27"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склад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67</v>
          </cell>
        </row>
        <row r="28">
          <cell r="E28">
            <v>45</v>
          </cell>
          <cell r="F28">
            <v>22</v>
          </cell>
          <cell r="G28" t="str">
            <v>нов</v>
          </cell>
          <cell r="H28" t="e">
            <v>#VALUE!</v>
          </cell>
          <cell r="I28">
            <v>52</v>
          </cell>
          <cell r="J28">
            <v>-7</v>
          </cell>
          <cell r="K28">
            <v>0</v>
          </cell>
          <cell r="L28">
            <v>120</v>
          </cell>
        </row>
        <row r="28">
          <cell r="N28" t="e">
            <v>#VALUE!</v>
          </cell>
          <cell r="O28">
            <v>11.25</v>
          </cell>
        </row>
        <row r="28">
          <cell r="Q28">
            <v>12.6222222222222</v>
          </cell>
          <cell r="R28">
            <v>1.95555555555556</v>
          </cell>
          <cell r="S28">
            <v>6</v>
          </cell>
          <cell r="T28">
            <v>5.2</v>
          </cell>
          <cell r="U28">
            <v>30</v>
          </cell>
        </row>
        <row r="28"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637</v>
          </cell>
          <cell r="D29">
            <v>228</v>
          </cell>
          <cell r="E29">
            <v>568</v>
          </cell>
          <cell r="F29">
            <v>291</v>
          </cell>
          <cell r="G29">
            <v>1</v>
          </cell>
          <cell r="H29" t="e">
            <v>#VALUE!</v>
          </cell>
          <cell r="I29">
            <v>579</v>
          </cell>
          <cell r="J29">
            <v>-11</v>
          </cell>
          <cell r="K29">
            <v>640</v>
          </cell>
          <cell r="L29">
            <v>600</v>
          </cell>
        </row>
        <row r="29">
          <cell r="N29" t="e">
            <v>#VALUE!</v>
          </cell>
          <cell r="O29">
            <v>142</v>
          </cell>
        </row>
        <row r="29">
          <cell r="Q29">
            <v>10.7816901408451</v>
          </cell>
          <cell r="R29">
            <v>2.04929577464789</v>
          </cell>
          <cell r="S29">
            <v>147.2</v>
          </cell>
          <cell r="T29">
            <v>117.4</v>
          </cell>
          <cell r="U29">
            <v>174</v>
          </cell>
        </row>
        <row r="29">
          <cell r="W29">
            <v>84</v>
          </cell>
          <cell r="X29">
            <v>12</v>
          </cell>
          <cell r="Y29">
            <v>6</v>
          </cell>
          <cell r="Z29">
            <v>0</v>
          </cell>
          <cell r="AA29">
            <v>0</v>
          </cell>
          <cell r="AB29" t="e">
            <v>#VALUE!</v>
          </cell>
          <cell r="AC29">
            <v>0</v>
          </cell>
          <cell r="AD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220</v>
          </cell>
          <cell r="D30">
            <v>2</v>
          </cell>
          <cell r="E30">
            <v>144</v>
          </cell>
          <cell r="F30">
            <v>77</v>
          </cell>
          <cell r="G30" t="str">
            <v>яб</v>
          </cell>
          <cell r="H30">
            <v>180</v>
          </cell>
          <cell r="I30">
            <v>227</v>
          </cell>
          <cell r="J30">
            <v>-83</v>
          </cell>
          <cell r="K30">
            <v>120</v>
          </cell>
        </row>
        <row r="30">
          <cell r="N30">
            <v>180</v>
          </cell>
          <cell r="O30">
            <v>36</v>
          </cell>
        </row>
        <row r="30">
          <cell r="Q30">
            <v>5.47222222222222</v>
          </cell>
          <cell r="R30">
            <v>2.13888888888889</v>
          </cell>
          <cell r="S30">
            <v>92.6</v>
          </cell>
          <cell r="T30">
            <v>108</v>
          </cell>
          <cell r="U30">
            <v>0</v>
          </cell>
        </row>
        <row r="30"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10</v>
          </cell>
        </row>
        <row r="31">
          <cell r="E31">
            <v>5</v>
          </cell>
          <cell r="F31">
            <v>5</v>
          </cell>
          <cell r="G31">
            <v>1</v>
          </cell>
          <cell r="H31" t="e">
            <v>#VALUE!</v>
          </cell>
          <cell r="I31">
            <v>8</v>
          </cell>
          <cell r="J31">
            <v>-3</v>
          </cell>
          <cell r="K31">
            <v>0</v>
          </cell>
        </row>
        <row r="31">
          <cell r="N31" t="e">
            <v>#VALUE!</v>
          </cell>
          <cell r="O31">
            <v>1.25</v>
          </cell>
        </row>
        <row r="31">
          <cell r="Q31">
            <v>4</v>
          </cell>
          <cell r="R31">
            <v>4</v>
          </cell>
          <cell r="S31">
            <v>10.6</v>
          </cell>
          <cell r="T31">
            <v>2.6</v>
          </cell>
          <cell r="U31">
            <v>1</v>
          </cell>
        </row>
        <row r="31"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283</v>
          </cell>
          <cell r="D32">
            <v>7</v>
          </cell>
          <cell r="E32">
            <v>110</v>
          </cell>
          <cell r="F32">
            <v>174</v>
          </cell>
          <cell r="G32">
            <v>1</v>
          </cell>
          <cell r="H32" t="e">
            <v>#VALUE!</v>
          </cell>
          <cell r="I32">
            <v>112</v>
          </cell>
          <cell r="J32">
            <v>-2</v>
          </cell>
          <cell r="K32">
            <v>0</v>
          </cell>
        </row>
        <row r="32">
          <cell r="N32" t="e">
            <v>#VALUE!</v>
          </cell>
          <cell r="O32">
            <v>27.5</v>
          </cell>
        </row>
        <row r="32">
          <cell r="Q32">
            <v>6.32727272727273</v>
          </cell>
          <cell r="R32">
            <v>6.32727272727273</v>
          </cell>
          <cell r="S32">
            <v>32.4</v>
          </cell>
          <cell r="T32">
            <v>26.4</v>
          </cell>
          <cell r="U32">
            <v>21</v>
          </cell>
        </row>
        <row r="32"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209</v>
          </cell>
          <cell r="D33">
            <v>4</v>
          </cell>
          <cell r="E33">
            <v>81</v>
          </cell>
          <cell r="F33">
            <v>128</v>
          </cell>
          <cell r="G33" t="str">
            <v>4рот</v>
          </cell>
          <cell r="H33" t="e">
            <v>#VALUE!</v>
          </cell>
          <cell r="I33">
            <v>86</v>
          </cell>
          <cell r="J33">
            <v>-5</v>
          </cell>
          <cell r="K33">
            <v>0</v>
          </cell>
          <cell r="L33">
            <v>120</v>
          </cell>
        </row>
        <row r="33">
          <cell r="N33" t="e">
            <v>#VALUE!</v>
          </cell>
          <cell r="O33">
            <v>20.25</v>
          </cell>
        </row>
        <row r="33">
          <cell r="Q33">
            <v>12.2469135802469</v>
          </cell>
          <cell r="R33">
            <v>6.32098765432099</v>
          </cell>
          <cell r="S33">
            <v>11.6</v>
          </cell>
          <cell r="T33">
            <v>8.4</v>
          </cell>
          <cell r="U33">
            <v>37</v>
          </cell>
        </row>
        <row r="33"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#VALUE!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652</v>
          </cell>
          <cell r="D34">
            <v>483</v>
          </cell>
          <cell r="E34">
            <v>409</v>
          </cell>
          <cell r="F34">
            <v>713</v>
          </cell>
          <cell r="G34" t="str">
            <v>4рот</v>
          </cell>
          <cell r="H34" t="e">
            <v>#VALUE!</v>
          </cell>
          <cell r="I34">
            <v>420</v>
          </cell>
          <cell r="J34">
            <v>-11</v>
          </cell>
          <cell r="K34">
            <v>360</v>
          </cell>
        </row>
        <row r="34">
          <cell r="N34" t="e">
            <v>#VALUE!</v>
          </cell>
          <cell r="O34">
            <v>102.25</v>
          </cell>
        </row>
        <row r="34">
          <cell r="Q34">
            <v>10.4938875305623</v>
          </cell>
          <cell r="R34">
            <v>6.97310513447433</v>
          </cell>
          <cell r="S34">
            <v>163.6</v>
          </cell>
          <cell r="T34">
            <v>124.2</v>
          </cell>
          <cell r="U34">
            <v>45</v>
          </cell>
        </row>
        <row r="34"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#VALUE!</v>
          </cell>
          <cell r="AC34">
            <v>0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285</v>
          </cell>
          <cell r="D35">
            <v>7</v>
          </cell>
          <cell r="E35">
            <v>94</v>
          </cell>
          <cell r="F35">
            <v>194</v>
          </cell>
          <cell r="G35" t="str">
            <v>4рот</v>
          </cell>
          <cell r="H35" t="e">
            <v>#VALUE!</v>
          </cell>
          <cell r="I35">
            <v>123</v>
          </cell>
          <cell r="J35">
            <v>-29</v>
          </cell>
          <cell r="K35">
            <v>0</v>
          </cell>
          <cell r="L35">
            <v>120</v>
          </cell>
        </row>
        <row r="35">
          <cell r="N35" t="e">
            <v>#VALUE!</v>
          </cell>
          <cell r="O35">
            <v>23.5</v>
          </cell>
        </row>
        <row r="35">
          <cell r="Q35">
            <v>13.3617021276596</v>
          </cell>
          <cell r="R35">
            <v>8.25531914893617</v>
          </cell>
          <cell r="S35">
            <v>25.2</v>
          </cell>
          <cell r="T35">
            <v>34.6</v>
          </cell>
          <cell r="U35">
            <v>45</v>
          </cell>
        </row>
        <row r="35"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#VALUE!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593</v>
          </cell>
          <cell r="D36">
            <v>503</v>
          </cell>
          <cell r="E36">
            <v>382</v>
          </cell>
          <cell r="F36">
            <v>709</v>
          </cell>
          <cell r="G36" t="str">
            <v>4рот</v>
          </cell>
          <cell r="H36" t="e">
            <v>#VALUE!</v>
          </cell>
          <cell r="I36">
            <v>388</v>
          </cell>
          <cell r="J36">
            <v>-6</v>
          </cell>
          <cell r="K36">
            <v>160</v>
          </cell>
          <cell r="L36">
            <v>120</v>
          </cell>
        </row>
        <row r="36">
          <cell r="N36" t="e">
            <v>#VALUE!</v>
          </cell>
          <cell r="O36">
            <v>95.5</v>
          </cell>
        </row>
        <row r="36">
          <cell r="Q36">
            <v>10.3560209424084</v>
          </cell>
          <cell r="R36">
            <v>7.42408376963351</v>
          </cell>
          <cell r="S36">
            <v>148</v>
          </cell>
          <cell r="T36">
            <v>129.4</v>
          </cell>
          <cell r="U36">
            <v>107</v>
          </cell>
        </row>
        <row r="36">
          <cell r="W36">
            <v>84</v>
          </cell>
          <cell r="X36">
            <v>12</v>
          </cell>
          <cell r="Y36">
            <v>10</v>
          </cell>
          <cell r="Z36">
            <v>0</v>
          </cell>
          <cell r="AA36">
            <v>0</v>
          </cell>
          <cell r="AB36" t="e">
            <v>#VALUE!</v>
          </cell>
          <cell r="AC36">
            <v>0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483</v>
          </cell>
          <cell r="D37">
            <v>6</v>
          </cell>
          <cell r="E37">
            <v>94</v>
          </cell>
          <cell r="F37">
            <v>389</v>
          </cell>
          <cell r="G37">
            <v>0</v>
          </cell>
          <cell r="H37" t="e">
            <v>#VALUE!</v>
          </cell>
          <cell r="I37">
            <v>102</v>
          </cell>
          <cell r="J37">
            <v>-8</v>
          </cell>
          <cell r="K37">
            <v>0</v>
          </cell>
        </row>
        <row r="37">
          <cell r="N37" t="e">
            <v>#VALUE!</v>
          </cell>
          <cell r="O37">
            <v>23.5</v>
          </cell>
        </row>
        <row r="37">
          <cell r="Q37">
            <v>16.5531914893617</v>
          </cell>
          <cell r="R37">
            <v>16.5531914893617</v>
          </cell>
          <cell r="S37">
            <v>35.4</v>
          </cell>
          <cell r="T37">
            <v>25.4</v>
          </cell>
          <cell r="U37">
            <v>40</v>
          </cell>
        </row>
        <row r="37"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259</v>
          </cell>
          <cell r="D38">
            <v>4</v>
          </cell>
          <cell r="E38">
            <v>68</v>
          </cell>
          <cell r="F38">
            <v>194</v>
          </cell>
          <cell r="G38" t="str">
            <v>4рот</v>
          </cell>
          <cell r="H38" t="e">
            <v>#VALUE!</v>
          </cell>
          <cell r="I38">
            <v>69</v>
          </cell>
          <cell r="J38">
            <v>-1</v>
          </cell>
          <cell r="K38">
            <v>0</v>
          </cell>
        </row>
        <row r="38">
          <cell r="N38" t="e">
            <v>#VALUE!</v>
          </cell>
          <cell r="O38">
            <v>17</v>
          </cell>
        </row>
        <row r="38">
          <cell r="Q38">
            <v>11.4117647058824</v>
          </cell>
          <cell r="R38">
            <v>11.4117647058824</v>
          </cell>
          <cell r="S38">
            <v>16</v>
          </cell>
          <cell r="T38">
            <v>26.8</v>
          </cell>
          <cell r="U38">
            <v>26</v>
          </cell>
        </row>
        <row r="38"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#VALUE!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567</v>
          </cell>
          <cell r="D39">
            <v>513</v>
          </cell>
          <cell r="E39">
            <v>448</v>
          </cell>
          <cell r="F39">
            <v>618</v>
          </cell>
          <cell r="G39" t="str">
            <v>4рот</v>
          </cell>
          <cell r="H39" t="e">
            <v>#VALUE!</v>
          </cell>
          <cell r="I39">
            <v>457</v>
          </cell>
          <cell r="J39">
            <v>-9</v>
          </cell>
          <cell r="K39">
            <v>640</v>
          </cell>
        </row>
        <row r="39">
          <cell r="N39" t="e">
            <v>#VALUE!</v>
          </cell>
          <cell r="O39">
            <v>112</v>
          </cell>
        </row>
        <row r="39">
          <cell r="Q39">
            <v>11.2321428571429</v>
          </cell>
          <cell r="R39">
            <v>5.51785714285714</v>
          </cell>
          <cell r="S39">
            <v>137</v>
          </cell>
          <cell r="T39">
            <v>147</v>
          </cell>
          <cell r="U39">
            <v>55</v>
          </cell>
        </row>
        <row r="39">
          <cell r="W39">
            <v>84</v>
          </cell>
          <cell r="X39">
            <v>12</v>
          </cell>
          <cell r="Y39">
            <v>10</v>
          </cell>
          <cell r="Z39">
            <v>0</v>
          </cell>
          <cell r="AA39">
            <v>0</v>
          </cell>
          <cell r="AB39" t="e">
            <v>#VALUE!</v>
          </cell>
          <cell r="AC39">
            <v>0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391</v>
          </cell>
          <cell r="D40">
            <v>386</v>
          </cell>
          <cell r="E40">
            <v>405</v>
          </cell>
          <cell r="F40">
            <v>372</v>
          </cell>
          <cell r="G40">
            <v>1</v>
          </cell>
          <cell r="H40" t="e">
            <v>#VALUE!</v>
          </cell>
          <cell r="I40">
            <v>407</v>
          </cell>
          <cell r="J40">
            <v>-2</v>
          </cell>
          <cell r="K40">
            <v>640</v>
          </cell>
        </row>
        <row r="40">
          <cell r="N40" t="e">
            <v>#VALUE!</v>
          </cell>
          <cell r="O40">
            <v>101.25</v>
          </cell>
        </row>
        <row r="40">
          <cell r="Q40">
            <v>9.99506172839506</v>
          </cell>
          <cell r="R40">
            <v>3.67407407407407</v>
          </cell>
          <cell r="S40">
            <v>99.4</v>
          </cell>
          <cell r="T40">
            <v>116.4</v>
          </cell>
          <cell r="U40">
            <v>21</v>
          </cell>
        </row>
        <row r="40">
          <cell r="W40">
            <v>84</v>
          </cell>
          <cell r="X40">
            <v>12</v>
          </cell>
          <cell r="Y40">
            <v>8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831</v>
          </cell>
          <cell r="D41">
            <v>10</v>
          </cell>
          <cell r="E41">
            <v>3</v>
          </cell>
          <cell r="F41">
            <v>830</v>
          </cell>
          <cell r="G41" t="str">
            <v>пуд</v>
          </cell>
          <cell r="H41">
            <v>150</v>
          </cell>
          <cell r="I41">
            <v>492</v>
          </cell>
          <cell r="J41">
            <v>-489</v>
          </cell>
          <cell r="K41">
            <v>0</v>
          </cell>
        </row>
        <row r="41">
          <cell r="N41">
            <v>150</v>
          </cell>
          <cell r="O41">
            <v>0.75</v>
          </cell>
        </row>
        <row r="41">
          <cell r="Q41">
            <v>1106.66666666667</v>
          </cell>
          <cell r="R41">
            <v>1106.66666666667</v>
          </cell>
          <cell r="S41">
            <v>166.2</v>
          </cell>
          <cell r="T41">
            <v>20.4</v>
          </cell>
          <cell r="U41">
            <v>3</v>
          </cell>
        </row>
        <row r="41"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апр яб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572.973</v>
          </cell>
          <cell r="D42">
            <v>144.246</v>
          </cell>
          <cell r="E42">
            <v>129.6</v>
          </cell>
          <cell r="F42">
            <v>235.673</v>
          </cell>
          <cell r="G42">
            <v>0</v>
          </cell>
          <cell r="H42" t="e">
            <v>#VALUE!</v>
          </cell>
          <cell r="I42">
            <v>133.101</v>
          </cell>
          <cell r="J42">
            <v>-3.501</v>
          </cell>
          <cell r="K42">
            <v>80</v>
          </cell>
        </row>
        <row r="42">
          <cell r="N42" t="e">
            <v>#VALUE!</v>
          </cell>
          <cell r="O42">
            <v>32.4</v>
          </cell>
          <cell r="P42">
            <v>120</v>
          </cell>
          <cell r="Q42">
            <v>13.4466975308642</v>
          </cell>
          <cell r="R42">
            <v>7.27385802469136</v>
          </cell>
          <cell r="S42">
            <v>51.8</v>
          </cell>
          <cell r="T42">
            <v>44.6</v>
          </cell>
          <cell r="U42">
            <v>35.1</v>
          </cell>
        </row>
        <row r="42">
          <cell r="W42">
            <v>234</v>
          </cell>
          <cell r="X42">
            <v>18</v>
          </cell>
          <cell r="Y42">
            <v>2.7</v>
          </cell>
          <cell r="Z42">
            <v>36</v>
          </cell>
          <cell r="AA42">
            <v>120</v>
          </cell>
          <cell r="AB42" t="str">
            <v>увел</v>
          </cell>
          <cell r="AC42">
            <v>44.4444444444444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1022.5</v>
          </cell>
          <cell r="D43">
            <v>695</v>
          </cell>
          <cell r="E43">
            <v>822.7</v>
          </cell>
          <cell r="F43">
            <v>864.8</v>
          </cell>
          <cell r="G43">
            <v>0</v>
          </cell>
          <cell r="H43" t="e">
            <v>#VALUE!</v>
          </cell>
          <cell r="I43">
            <v>970.4</v>
          </cell>
          <cell r="J43">
            <v>-147.7</v>
          </cell>
          <cell r="K43">
            <v>600</v>
          </cell>
          <cell r="L43">
            <v>600</v>
          </cell>
        </row>
        <row r="43">
          <cell r="N43" t="e">
            <v>#VALUE!</v>
          </cell>
          <cell r="O43">
            <v>205.675</v>
          </cell>
          <cell r="P43">
            <v>400</v>
          </cell>
          <cell r="Q43">
            <v>11.9839552692354</v>
          </cell>
          <cell r="R43">
            <v>4.20469186823873</v>
          </cell>
          <cell r="S43">
            <v>217.54</v>
          </cell>
          <cell r="T43">
            <v>239</v>
          </cell>
          <cell r="U43">
            <v>282.7</v>
          </cell>
        </row>
        <row r="43">
          <cell r="W43">
            <v>144</v>
          </cell>
          <cell r="X43">
            <v>12</v>
          </cell>
          <cell r="Y43">
            <v>5</v>
          </cell>
          <cell r="Z43">
            <v>84</v>
          </cell>
          <cell r="AA43">
            <v>400</v>
          </cell>
          <cell r="AB43" t="str">
            <v>склад</v>
          </cell>
          <cell r="AC43">
            <v>80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950</v>
          </cell>
          <cell r="D44">
            <v>815</v>
          </cell>
          <cell r="E44">
            <v>970</v>
          </cell>
          <cell r="F44">
            <v>761</v>
          </cell>
          <cell r="G44" t="str">
            <v>4рот</v>
          </cell>
          <cell r="H44" t="e">
            <v>#VALUE!</v>
          </cell>
          <cell r="I44">
            <v>1008</v>
          </cell>
          <cell r="J44">
            <v>-38</v>
          </cell>
          <cell r="K44">
            <v>960</v>
          </cell>
          <cell r="L44">
            <v>720</v>
          </cell>
        </row>
        <row r="44">
          <cell r="N44" t="e">
            <v>#VALUE!</v>
          </cell>
          <cell r="O44">
            <v>242.5</v>
          </cell>
        </row>
        <row r="44">
          <cell r="Q44">
            <v>10.0659793814433</v>
          </cell>
          <cell r="R44">
            <v>3.13814432989691</v>
          </cell>
          <cell r="S44">
            <v>157.2</v>
          </cell>
          <cell r="T44">
            <v>231.2</v>
          </cell>
          <cell r="U44">
            <v>328</v>
          </cell>
        </row>
        <row r="44"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 t="e">
            <v>#VALUE!</v>
          </cell>
          <cell r="AC44">
            <v>0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1137</v>
          </cell>
          <cell r="D45">
            <v>1386</v>
          </cell>
          <cell r="E45">
            <v>1333</v>
          </cell>
          <cell r="F45">
            <v>1138</v>
          </cell>
          <cell r="G45" t="str">
            <v>4рот</v>
          </cell>
          <cell r="H45" t="e">
            <v>#VALUE!</v>
          </cell>
          <cell r="I45">
            <v>1426</v>
          </cell>
          <cell r="J45">
            <v>-93</v>
          </cell>
          <cell r="K45">
            <v>1600</v>
          </cell>
          <cell r="L45">
            <v>600</v>
          </cell>
        </row>
        <row r="45">
          <cell r="N45" t="e">
            <v>#VALUE!</v>
          </cell>
          <cell r="O45">
            <v>333.25</v>
          </cell>
        </row>
        <row r="45">
          <cell r="Q45">
            <v>10.0165041260315</v>
          </cell>
          <cell r="R45">
            <v>3.41485371342836</v>
          </cell>
          <cell r="S45">
            <v>296</v>
          </cell>
          <cell r="T45">
            <v>351.2</v>
          </cell>
          <cell r="U45">
            <v>295</v>
          </cell>
        </row>
        <row r="45">
          <cell r="W45">
            <v>84</v>
          </cell>
          <cell r="X45">
            <v>12</v>
          </cell>
          <cell r="Y45">
            <v>10</v>
          </cell>
          <cell r="Z45">
            <v>0</v>
          </cell>
          <cell r="AA45">
            <v>0</v>
          </cell>
          <cell r="AB45" t="e">
            <v>#VALUE!</v>
          </cell>
          <cell r="AC45">
            <v>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1138</v>
          </cell>
          <cell r="D46">
            <v>1999</v>
          </cell>
          <cell r="E46">
            <v>1014</v>
          </cell>
          <cell r="F46">
            <v>933</v>
          </cell>
          <cell r="G46" t="str">
            <v>4рот</v>
          </cell>
          <cell r="H46" t="e">
            <v>#VALUE!</v>
          </cell>
          <cell r="I46">
            <v>1071</v>
          </cell>
          <cell r="J46">
            <v>-57</v>
          </cell>
          <cell r="K46">
            <v>800</v>
          </cell>
          <cell r="L46">
            <v>800</v>
          </cell>
        </row>
        <row r="46">
          <cell r="N46" t="e">
            <v>#VALUE!</v>
          </cell>
          <cell r="O46">
            <v>253.5</v>
          </cell>
        </row>
        <row r="46">
          <cell r="Q46">
            <v>9.99211045364892</v>
          </cell>
          <cell r="R46">
            <v>3.68047337278107</v>
          </cell>
          <cell r="S46">
            <v>165</v>
          </cell>
          <cell r="T46">
            <v>274</v>
          </cell>
          <cell r="U46">
            <v>344</v>
          </cell>
        </row>
        <row r="46"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0</v>
          </cell>
          <cell r="AB46" t="e">
            <v>#VALUE!</v>
          </cell>
          <cell r="AC46">
            <v>0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2384</v>
          </cell>
          <cell r="D47">
            <v>8117</v>
          </cell>
          <cell r="E47">
            <v>1992</v>
          </cell>
          <cell r="F47">
            <v>1956</v>
          </cell>
          <cell r="G47" t="str">
            <v>4рот</v>
          </cell>
          <cell r="H47" t="e">
            <v>#VALUE!</v>
          </cell>
          <cell r="I47">
            <v>2161</v>
          </cell>
          <cell r="J47">
            <v>-169</v>
          </cell>
          <cell r="K47">
            <v>2000</v>
          </cell>
          <cell r="L47">
            <v>1000</v>
          </cell>
        </row>
        <row r="47">
          <cell r="N47" t="e">
            <v>#VALUE!</v>
          </cell>
          <cell r="O47">
            <v>498</v>
          </cell>
        </row>
        <row r="47">
          <cell r="Q47">
            <v>9.95180722891566</v>
          </cell>
          <cell r="R47">
            <v>3.92771084337349</v>
          </cell>
          <cell r="S47">
            <v>503.4</v>
          </cell>
          <cell r="T47">
            <v>608.4</v>
          </cell>
          <cell r="U47">
            <v>492</v>
          </cell>
        </row>
        <row r="47"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e">
            <v>#VALUE!</v>
          </cell>
          <cell r="AC47">
            <v>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118</v>
          </cell>
        </row>
        <row r="48">
          <cell r="E48">
            <v>6</v>
          </cell>
          <cell r="F48">
            <v>112</v>
          </cell>
          <cell r="G48">
            <v>1</v>
          </cell>
          <cell r="H48" t="e">
            <v>#VALUE!</v>
          </cell>
          <cell r="I48">
            <v>6</v>
          </cell>
          <cell r="J48">
            <v>0</v>
          </cell>
          <cell r="K48">
            <v>0</v>
          </cell>
        </row>
        <row r="48">
          <cell r="N48" t="e">
            <v>#VALUE!</v>
          </cell>
          <cell r="O48">
            <v>1.5</v>
          </cell>
        </row>
        <row r="48">
          <cell r="Q48">
            <v>74.6666666666667</v>
          </cell>
          <cell r="R48">
            <v>74.6666666666667</v>
          </cell>
          <cell r="S48">
            <v>2</v>
          </cell>
          <cell r="T48">
            <v>0</v>
          </cell>
          <cell r="U48">
            <v>0</v>
          </cell>
        </row>
        <row r="48"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0.7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126</v>
          </cell>
          <cell r="D49">
            <v>2</v>
          </cell>
          <cell r="E49">
            <v>21</v>
          </cell>
          <cell r="F49">
            <v>107</v>
          </cell>
          <cell r="G49">
            <v>1</v>
          </cell>
          <cell r="H49" t="e">
            <v>#VALUE!</v>
          </cell>
          <cell r="I49">
            <v>21</v>
          </cell>
          <cell r="J49">
            <v>0</v>
          </cell>
          <cell r="K49">
            <v>0</v>
          </cell>
        </row>
        <row r="49">
          <cell r="N49" t="e">
            <v>#VALUE!</v>
          </cell>
          <cell r="O49">
            <v>5.25</v>
          </cell>
        </row>
        <row r="49">
          <cell r="Q49">
            <v>20.3809523809524</v>
          </cell>
          <cell r="R49">
            <v>20.3809523809524</v>
          </cell>
          <cell r="S49">
            <v>2.8</v>
          </cell>
          <cell r="T49">
            <v>4</v>
          </cell>
          <cell r="U49">
            <v>0</v>
          </cell>
        </row>
        <row r="49"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0.7</v>
          </cell>
        </row>
        <row r="50">
          <cell r="A50" t="str">
            <v>Пельмени Жемчужные сфера 1,0кг ТМ Зареченские  ПОКОМ</v>
          </cell>
          <cell r="B50" t="str">
            <v>шт</v>
          </cell>
          <cell r="C50">
            <v>24</v>
          </cell>
        </row>
        <row r="50">
          <cell r="E50">
            <v>4</v>
          </cell>
          <cell r="F50">
            <v>20</v>
          </cell>
          <cell r="G50" t="str">
            <v>выв</v>
          </cell>
          <cell r="H50" t="e">
            <v>#VALUE!</v>
          </cell>
          <cell r="I50">
            <v>4</v>
          </cell>
          <cell r="J50">
            <v>0</v>
          </cell>
          <cell r="K50">
            <v>0</v>
          </cell>
        </row>
        <row r="50">
          <cell r="N50" t="e">
            <v>#VALUE!</v>
          </cell>
          <cell r="O50">
            <v>1</v>
          </cell>
        </row>
        <row r="50">
          <cell r="Q50">
            <v>20</v>
          </cell>
          <cell r="R50">
            <v>20</v>
          </cell>
          <cell r="S50">
            <v>2.4</v>
          </cell>
          <cell r="T50">
            <v>1.4</v>
          </cell>
          <cell r="U50">
            <v>0</v>
          </cell>
        </row>
        <row r="50">
          <cell r="W50">
            <v>84</v>
          </cell>
          <cell r="X50">
            <v>12</v>
          </cell>
          <cell r="Y50">
            <v>6</v>
          </cell>
          <cell r="Z50">
            <v>0</v>
          </cell>
          <cell r="AA50">
            <v>0</v>
          </cell>
          <cell r="AB50" t="str">
            <v>выв12,12</v>
          </cell>
          <cell r="AC50">
            <v>0</v>
          </cell>
          <cell r="AD50">
            <v>0</v>
          </cell>
        </row>
        <row r="51">
          <cell r="A51" t="str">
            <v>Пельмени Медвежьи ушки с фермерскими сливками 0,7кг  ПОКОМ</v>
          </cell>
          <cell r="B51" t="str">
            <v>шт</v>
          </cell>
          <cell r="C51">
            <v>135</v>
          </cell>
          <cell r="D51">
            <v>8</v>
          </cell>
          <cell r="E51">
            <v>85</v>
          </cell>
          <cell r="F51">
            <v>50</v>
          </cell>
          <cell r="G51">
            <v>1</v>
          </cell>
          <cell r="H51" t="e">
            <v>#VALUE!</v>
          </cell>
          <cell r="I51">
            <v>94</v>
          </cell>
          <cell r="J51">
            <v>-9</v>
          </cell>
          <cell r="K51">
            <v>120</v>
          </cell>
          <cell r="L51">
            <v>80</v>
          </cell>
        </row>
        <row r="51">
          <cell r="N51" t="e">
            <v>#VALUE!</v>
          </cell>
          <cell r="O51">
            <v>21.25</v>
          </cell>
        </row>
        <row r="51">
          <cell r="Q51">
            <v>11.7647058823529</v>
          </cell>
          <cell r="R51">
            <v>2.35294117647059</v>
          </cell>
          <cell r="S51">
            <v>25.2</v>
          </cell>
          <cell r="T51">
            <v>23.4</v>
          </cell>
          <cell r="U51">
            <v>29</v>
          </cell>
        </row>
        <row r="51"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Медвежьи ушки с фермерской свининой и говядиной Малые 0,7кг  ПОКОМ</v>
          </cell>
          <cell r="B52" t="str">
            <v>шт</v>
          </cell>
          <cell r="C52">
            <v>222</v>
          </cell>
          <cell r="D52">
            <v>101</v>
          </cell>
          <cell r="E52">
            <v>158</v>
          </cell>
          <cell r="F52">
            <v>160</v>
          </cell>
          <cell r="G52">
            <v>1</v>
          </cell>
          <cell r="H52" t="e">
            <v>#VALUE!</v>
          </cell>
          <cell r="I52">
            <v>170</v>
          </cell>
          <cell r="J52">
            <v>-12</v>
          </cell>
          <cell r="K52">
            <v>0</v>
          </cell>
          <cell r="L52">
            <v>240</v>
          </cell>
        </row>
        <row r="52">
          <cell r="N52" t="e">
            <v>#VALUE!</v>
          </cell>
          <cell r="O52">
            <v>39.5</v>
          </cell>
        </row>
        <row r="52">
          <cell r="Q52">
            <v>10.126582278481</v>
          </cell>
          <cell r="R52">
            <v>4.05063291139241</v>
          </cell>
          <cell r="S52">
            <v>29.2</v>
          </cell>
          <cell r="T52">
            <v>33.2</v>
          </cell>
          <cell r="U52">
            <v>90</v>
          </cell>
        </row>
        <row r="52"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0.7</v>
          </cell>
        </row>
        <row r="53">
          <cell r="A53" t="str">
            <v>Пельмени Мясорубские с рубленой грудинкой ТМ Стародворье флоупак  0,7 кг. ПОКОМ</v>
          </cell>
          <cell r="B53" t="str">
            <v>шт</v>
          </cell>
          <cell r="C53">
            <v>107</v>
          </cell>
          <cell r="D53">
            <v>103</v>
          </cell>
          <cell r="E53">
            <v>75</v>
          </cell>
          <cell r="F53">
            <v>132</v>
          </cell>
          <cell r="G53">
            <v>1</v>
          </cell>
          <cell r="H53" t="e">
            <v>#VALUE!</v>
          </cell>
          <cell r="I53">
            <v>78</v>
          </cell>
          <cell r="J53">
            <v>-3</v>
          </cell>
          <cell r="K53">
            <v>0</v>
          </cell>
          <cell r="L53">
            <v>80</v>
          </cell>
        </row>
        <row r="53">
          <cell r="N53" t="e">
            <v>#VALUE!</v>
          </cell>
          <cell r="O53">
            <v>18.75</v>
          </cell>
        </row>
        <row r="53">
          <cell r="Q53">
            <v>11.3066666666667</v>
          </cell>
          <cell r="R53">
            <v>7.04</v>
          </cell>
          <cell r="S53">
            <v>23.2</v>
          </cell>
          <cell r="T53">
            <v>22.6</v>
          </cell>
          <cell r="U53">
            <v>27</v>
          </cell>
        </row>
        <row r="53"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0.7</v>
          </cell>
        </row>
        <row r="54">
          <cell r="A54" t="str">
            <v>Пельмени Мясорубские ТМ Стародворье фоупак равиоли 0,7 кг  ПОКОМ</v>
          </cell>
          <cell r="B54" t="str">
            <v>шт</v>
          </cell>
          <cell r="C54">
            <v>1197</v>
          </cell>
          <cell r="D54">
            <v>1004</v>
          </cell>
          <cell r="E54">
            <v>1060</v>
          </cell>
          <cell r="F54">
            <v>1114</v>
          </cell>
          <cell r="G54">
            <v>1</v>
          </cell>
          <cell r="H54" t="e">
            <v>#VALUE!</v>
          </cell>
          <cell r="I54">
            <v>1062</v>
          </cell>
          <cell r="J54">
            <v>-2</v>
          </cell>
          <cell r="K54">
            <v>800</v>
          </cell>
          <cell r="L54">
            <v>720</v>
          </cell>
        </row>
        <row r="54">
          <cell r="N54" t="e">
            <v>#VALUE!</v>
          </cell>
          <cell r="O54">
            <v>265</v>
          </cell>
        </row>
        <row r="54">
          <cell r="Q54">
            <v>9.93962264150943</v>
          </cell>
          <cell r="R54">
            <v>4.20377358490566</v>
          </cell>
          <cell r="S54">
            <v>307</v>
          </cell>
          <cell r="T54">
            <v>316.8</v>
          </cell>
          <cell r="U54">
            <v>304</v>
          </cell>
        </row>
        <row r="54"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0.7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1663</v>
          </cell>
          <cell r="D55">
            <v>755</v>
          </cell>
          <cell r="E55">
            <v>201</v>
          </cell>
          <cell r="F55">
            <v>896</v>
          </cell>
          <cell r="G55">
            <v>1</v>
          </cell>
          <cell r="H55">
            <v>180</v>
          </cell>
          <cell r="I55">
            <v>222</v>
          </cell>
          <cell r="J55">
            <v>-21</v>
          </cell>
          <cell r="K55">
            <v>0</v>
          </cell>
        </row>
        <row r="55">
          <cell r="N55">
            <v>180</v>
          </cell>
          <cell r="O55">
            <v>50.25</v>
          </cell>
        </row>
        <row r="55">
          <cell r="Q55">
            <v>17.8308457711443</v>
          </cell>
          <cell r="R55">
            <v>17.8308457711443</v>
          </cell>
          <cell r="S55">
            <v>114.4</v>
          </cell>
          <cell r="T55">
            <v>148.6</v>
          </cell>
          <cell r="U55">
            <v>85</v>
          </cell>
        </row>
        <row r="55"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0.9</v>
          </cell>
        </row>
        <row r="56">
          <cell r="A56" t="str">
            <v>Пельмени С говядиной и свининой, ВЕС, сфера пуговки Мясная Галерея  ПОКОМ</v>
          </cell>
          <cell r="B56" t="str">
            <v>кг</v>
          </cell>
          <cell r="C56">
            <v>356</v>
          </cell>
          <cell r="D56">
            <v>245</v>
          </cell>
          <cell r="E56">
            <v>296</v>
          </cell>
          <cell r="F56">
            <v>300</v>
          </cell>
          <cell r="G56">
            <v>1</v>
          </cell>
          <cell r="H56">
            <v>90</v>
          </cell>
          <cell r="I56">
            <v>306</v>
          </cell>
          <cell r="J56">
            <v>-10</v>
          </cell>
          <cell r="K56">
            <v>300</v>
          </cell>
          <cell r="L56">
            <v>140</v>
          </cell>
        </row>
        <row r="56">
          <cell r="N56">
            <v>90</v>
          </cell>
          <cell r="O56">
            <v>74</v>
          </cell>
        </row>
        <row r="56">
          <cell r="Q56">
            <v>10</v>
          </cell>
          <cell r="R56">
            <v>4.05405405405405</v>
          </cell>
          <cell r="S56">
            <v>86.6</v>
          </cell>
          <cell r="T56">
            <v>67</v>
          </cell>
          <cell r="U56">
            <v>86</v>
          </cell>
        </row>
        <row r="56">
          <cell r="W56">
            <v>144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492</v>
          </cell>
          <cell r="D57">
            <v>1427</v>
          </cell>
          <cell r="E57">
            <v>323</v>
          </cell>
          <cell r="F57">
            <v>130</v>
          </cell>
          <cell r="G57">
            <v>1</v>
          </cell>
          <cell r="H57">
            <v>120</v>
          </cell>
          <cell r="I57">
            <v>527</v>
          </cell>
          <cell r="J57">
            <v>-204</v>
          </cell>
          <cell r="K57">
            <v>400</v>
          </cell>
          <cell r="L57">
            <v>300</v>
          </cell>
        </row>
        <row r="57">
          <cell r="N57">
            <v>120</v>
          </cell>
          <cell r="O57">
            <v>80.75</v>
          </cell>
        </row>
        <row r="57">
          <cell r="Q57">
            <v>10.2786377708978</v>
          </cell>
          <cell r="R57">
            <v>1.60990712074303</v>
          </cell>
          <cell r="S57">
            <v>112.2</v>
          </cell>
          <cell r="T57">
            <v>110.6</v>
          </cell>
          <cell r="U57">
            <v>115</v>
          </cell>
        </row>
        <row r="57">
          <cell r="W57">
            <v>84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str">
            <v>склад</v>
          </cell>
          <cell r="AC57">
            <v>0</v>
          </cell>
          <cell r="AD57">
            <v>1</v>
          </cell>
        </row>
        <row r="58">
          <cell r="A58" t="str">
            <v>Пельмени Сочные сфера 0,8 кг ТМ Стародворье  ПОКОМ</v>
          </cell>
          <cell r="B58" t="str">
            <v>шт</v>
          </cell>
          <cell r="C58">
            <v>59</v>
          </cell>
          <cell r="D58">
            <v>96</v>
          </cell>
          <cell r="E58">
            <v>41</v>
          </cell>
          <cell r="F58">
            <v>114</v>
          </cell>
          <cell r="G58">
            <v>1</v>
          </cell>
          <cell r="H58" t="e">
            <v>#VALUE!</v>
          </cell>
          <cell r="I58">
            <v>41</v>
          </cell>
          <cell r="J58">
            <v>0</v>
          </cell>
          <cell r="K58">
            <v>0</v>
          </cell>
        </row>
        <row r="58">
          <cell r="N58" t="e">
            <v>#VALUE!</v>
          </cell>
          <cell r="O58">
            <v>10.25</v>
          </cell>
        </row>
        <row r="58">
          <cell r="Q58">
            <v>11.1219512195122</v>
          </cell>
          <cell r="R58">
            <v>11.1219512195122</v>
          </cell>
          <cell r="S58">
            <v>12.4</v>
          </cell>
          <cell r="T58">
            <v>14</v>
          </cell>
          <cell r="U58">
            <v>23</v>
          </cell>
        </row>
        <row r="58"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0.8</v>
          </cell>
        </row>
        <row r="59">
          <cell r="A59" t="str">
            <v>Пельмени Татарские 0,4кг ТМ Особый рецепт  ПОКОМ</v>
          </cell>
          <cell r="B59" t="str">
            <v>шт</v>
          </cell>
          <cell r="C59">
            <v>-1</v>
          </cell>
          <cell r="D59">
            <v>241</v>
          </cell>
          <cell r="E59">
            <v>0</v>
          </cell>
          <cell r="F59">
            <v>192</v>
          </cell>
          <cell r="G59" t="str">
            <v>ноа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</row>
        <row r="59">
          <cell r="N59" t="e">
            <v>#VALUE!</v>
          </cell>
          <cell r="O59">
            <v>0</v>
          </cell>
        </row>
        <row r="59">
          <cell r="Q59" t="e">
            <v>#VALUE!</v>
          </cell>
          <cell r="R59" t="e">
            <v>#VALUE!</v>
          </cell>
          <cell r="S59">
            <v>10.4</v>
          </cell>
          <cell r="T59">
            <v>6</v>
          </cell>
          <cell r="U59">
            <v>0</v>
          </cell>
        </row>
        <row r="59">
          <cell r="W59">
            <v>84</v>
          </cell>
          <cell r="X59">
            <v>12</v>
          </cell>
          <cell r="Y59">
            <v>16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0.4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270.098</v>
          </cell>
        </row>
        <row r="60">
          <cell r="E60">
            <v>170.2</v>
          </cell>
          <cell r="F60">
            <v>99.898</v>
          </cell>
          <cell r="G60" t="str">
            <v>рот</v>
          </cell>
          <cell r="H60" t="e">
            <v>#VALUE!</v>
          </cell>
          <cell r="I60">
            <v>169.211</v>
          </cell>
          <cell r="J60">
            <v>0.988999999999976</v>
          </cell>
          <cell r="K60">
            <v>150</v>
          </cell>
          <cell r="L60">
            <v>200</v>
          </cell>
        </row>
        <row r="60">
          <cell r="N60" t="e">
            <v>#VALUE!</v>
          </cell>
          <cell r="O60">
            <v>42.55</v>
          </cell>
        </row>
        <row r="60">
          <cell r="Q60">
            <v>10.5733960047004</v>
          </cell>
          <cell r="R60">
            <v>2.34777908343126</v>
          </cell>
          <cell r="S60">
            <v>40.7</v>
          </cell>
          <cell r="T60">
            <v>39.22</v>
          </cell>
          <cell r="U60">
            <v>77.7</v>
          </cell>
        </row>
        <row r="60">
          <cell r="W60">
            <v>126</v>
          </cell>
          <cell r="X60">
            <v>14</v>
          </cell>
          <cell r="Y60">
            <v>3.7</v>
          </cell>
          <cell r="Z60">
            <v>0</v>
          </cell>
          <cell r="AA60">
            <v>0</v>
          </cell>
          <cell r="AB60" t="e">
            <v>#VALUE!</v>
          </cell>
          <cell r="AC60">
            <v>0</v>
          </cell>
          <cell r="AD60">
            <v>1</v>
          </cell>
        </row>
        <row r="61">
          <cell r="A61" t="str">
            <v>Пирожки с яблоком и грушей ВЕС ТМ Зареченские  ПОКОМ</v>
          </cell>
          <cell r="B61" t="str">
            <v>кг</v>
          </cell>
          <cell r="C61">
            <v>182.3</v>
          </cell>
        </row>
        <row r="61">
          <cell r="E61">
            <v>7.4</v>
          </cell>
          <cell r="F61">
            <v>174.9</v>
          </cell>
          <cell r="G61" t="str">
            <v>рот3</v>
          </cell>
          <cell r="H61" t="e">
            <v>#VALUE!</v>
          </cell>
          <cell r="I61">
            <v>7.4</v>
          </cell>
          <cell r="J61">
            <v>0</v>
          </cell>
          <cell r="K61">
            <v>0</v>
          </cell>
        </row>
        <row r="61">
          <cell r="N61" t="e">
            <v>#VALUE!</v>
          </cell>
          <cell r="O61">
            <v>1.85</v>
          </cell>
        </row>
        <row r="61">
          <cell r="Q61">
            <v>94.5405405405405</v>
          </cell>
          <cell r="R61">
            <v>94.5405405405405</v>
          </cell>
          <cell r="S61">
            <v>2.22</v>
          </cell>
          <cell r="T61">
            <v>1.48</v>
          </cell>
          <cell r="U61">
            <v>3.7</v>
          </cell>
        </row>
        <row r="61">
          <cell r="W61">
            <v>126</v>
          </cell>
          <cell r="X61">
            <v>14</v>
          </cell>
          <cell r="Y61">
            <v>3.7</v>
          </cell>
          <cell r="Z61">
            <v>0</v>
          </cell>
          <cell r="AA61">
            <v>0</v>
          </cell>
          <cell r="AB61" t="str">
            <v>увел</v>
          </cell>
          <cell r="AC61">
            <v>0</v>
          </cell>
          <cell r="AD61">
            <v>1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3.6</v>
          </cell>
        </row>
        <row r="62">
          <cell r="E62">
            <v>0</v>
          </cell>
          <cell r="F62">
            <v>3.6</v>
          </cell>
          <cell r="G62">
            <v>1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</row>
        <row r="62">
          <cell r="N62" t="e">
            <v>#VALUE!</v>
          </cell>
          <cell r="O62">
            <v>0</v>
          </cell>
        </row>
        <row r="62">
          <cell r="Q62" t="e">
            <v>#VALUE!</v>
          </cell>
          <cell r="R62" t="e">
            <v>#VALUE!</v>
          </cell>
          <cell r="S62">
            <v>0</v>
          </cell>
          <cell r="T62">
            <v>0</v>
          </cell>
          <cell r="U62">
            <v>0</v>
          </cell>
        </row>
        <row r="62">
          <cell r="W62">
            <v>234</v>
          </cell>
          <cell r="X62">
            <v>18</v>
          </cell>
          <cell r="Y62">
            <v>1.8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200.49</v>
          </cell>
          <cell r="D63">
            <v>4.48</v>
          </cell>
          <cell r="E63">
            <v>143.36</v>
          </cell>
          <cell r="F63">
            <v>57.13</v>
          </cell>
          <cell r="G63">
            <v>0</v>
          </cell>
          <cell r="H63" t="e">
            <v>#VALUE!</v>
          </cell>
          <cell r="I63">
            <v>153.47</v>
          </cell>
          <cell r="J63">
            <v>-10.11</v>
          </cell>
          <cell r="K63">
            <v>120</v>
          </cell>
          <cell r="L63">
            <v>180</v>
          </cell>
        </row>
        <row r="63">
          <cell r="N63" t="e">
            <v>#VALUE!</v>
          </cell>
          <cell r="O63">
            <v>35.84</v>
          </cell>
        </row>
        <row r="63">
          <cell r="Q63">
            <v>9.96456473214286</v>
          </cell>
          <cell r="R63">
            <v>1.59402901785714</v>
          </cell>
          <cell r="S63">
            <v>23.744</v>
          </cell>
          <cell r="T63">
            <v>32.356</v>
          </cell>
          <cell r="U63">
            <v>51.52</v>
          </cell>
        </row>
        <row r="63">
          <cell r="W63">
            <v>126</v>
          </cell>
          <cell r="X63">
            <v>14</v>
          </cell>
          <cell r="Y63">
            <v>2.24</v>
          </cell>
          <cell r="Z63">
            <v>0</v>
          </cell>
          <cell r="AA63">
            <v>0</v>
          </cell>
          <cell r="AB63" t="e">
            <v>#VALUE!</v>
          </cell>
          <cell r="AC63">
            <v>0</v>
          </cell>
          <cell r="AD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94</v>
          </cell>
        </row>
        <row r="64">
          <cell r="E64">
            <v>65</v>
          </cell>
          <cell r="F64">
            <v>29</v>
          </cell>
          <cell r="G64">
            <v>1</v>
          </cell>
          <cell r="H64">
            <v>180</v>
          </cell>
          <cell r="I64">
            <v>65</v>
          </cell>
          <cell r="J64">
            <v>0</v>
          </cell>
          <cell r="K64">
            <v>100</v>
          </cell>
          <cell r="L64">
            <v>50</v>
          </cell>
        </row>
        <row r="64">
          <cell r="N64">
            <v>180</v>
          </cell>
          <cell r="O64">
            <v>16.25</v>
          </cell>
        </row>
        <row r="64">
          <cell r="Q64">
            <v>11.0153846153846</v>
          </cell>
          <cell r="R64">
            <v>1.78461538461538</v>
          </cell>
          <cell r="S64">
            <v>9</v>
          </cell>
          <cell r="T64">
            <v>15</v>
          </cell>
          <cell r="U64">
            <v>20</v>
          </cell>
        </row>
        <row r="64">
          <cell r="W64">
            <v>144</v>
          </cell>
          <cell r="X64">
            <v>12</v>
          </cell>
          <cell r="Y64">
            <v>5</v>
          </cell>
          <cell r="Z64">
            <v>0</v>
          </cell>
          <cell r="AA64">
            <v>0</v>
          </cell>
          <cell r="AB64" t="e">
            <v>#VALUE!</v>
          </cell>
          <cell r="AC64">
            <v>0</v>
          </cell>
          <cell r="AD64">
            <v>1</v>
          </cell>
        </row>
        <row r="65">
          <cell r="A65" t="str">
            <v>Хот-догстер ТМ Горячая штучка ТС Хот-Догстер флоу-пак 0,09 кг. ПОКОМ</v>
          </cell>
          <cell r="B65" t="str">
            <v>шт</v>
          </cell>
          <cell r="C65">
            <v>786</v>
          </cell>
          <cell r="D65">
            <v>18</v>
          </cell>
          <cell r="E65">
            <v>382</v>
          </cell>
          <cell r="F65">
            <v>409</v>
          </cell>
          <cell r="G65" t="str">
            <v>нов1</v>
          </cell>
          <cell r="H65" t="e">
            <v>#VALUE!</v>
          </cell>
          <cell r="I65">
            <v>401</v>
          </cell>
          <cell r="J65">
            <v>-19</v>
          </cell>
          <cell r="K65">
            <v>120</v>
          </cell>
          <cell r="L65">
            <v>480</v>
          </cell>
        </row>
        <row r="65">
          <cell r="N65" t="e">
            <v>#VALUE!</v>
          </cell>
          <cell r="O65">
            <v>95.5</v>
          </cell>
        </row>
        <row r="65">
          <cell r="Q65">
            <v>10.565445026178</v>
          </cell>
          <cell r="R65">
            <v>4.28272251308901</v>
          </cell>
          <cell r="S65">
            <v>24.4</v>
          </cell>
          <cell r="T65">
            <v>95.2</v>
          </cell>
          <cell r="U65">
            <v>172</v>
          </cell>
        </row>
        <row r="65">
          <cell r="W65">
            <v>126</v>
          </cell>
          <cell r="X65">
            <v>14</v>
          </cell>
          <cell r="Y65">
            <v>30</v>
          </cell>
          <cell r="Z65">
            <v>0</v>
          </cell>
          <cell r="AA65">
            <v>0</v>
          </cell>
          <cell r="AB65" t="e">
            <v>#VALUE!</v>
          </cell>
          <cell r="AC65">
            <v>0</v>
          </cell>
          <cell r="AD65">
            <v>0.09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565</v>
          </cell>
          <cell r="D66">
            <v>366</v>
          </cell>
          <cell r="E66">
            <v>454</v>
          </cell>
          <cell r="F66">
            <v>462</v>
          </cell>
          <cell r="G66" t="str">
            <v>нов</v>
          </cell>
          <cell r="H66" t="e">
            <v>#VALUE!</v>
          </cell>
          <cell r="I66">
            <v>560</v>
          </cell>
          <cell r="J66">
            <v>-106</v>
          </cell>
          <cell r="K66">
            <v>360</v>
          </cell>
          <cell r="L66">
            <v>360</v>
          </cell>
        </row>
        <row r="66">
          <cell r="N66" t="e">
            <v>#VALUE!</v>
          </cell>
          <cell r="O66">
            <v>113.5</v>
          </cell>
        </row>
        <row r="66">
          <cell r="Q66">
            <v>10.4140969162996</v>
          </cell>
          <cell r="R66">
            <v>4.0704845814978</v>
          </cell>
          <cell r="S66">
            <v>97.2</v>
          </cell>
          <cell r="T66">
            <v>115.8</v>
          </cell>
          <cell r="U66">
            <v>169</v>
          </cell>
        </row>
        <row r="66">
          <cell r="W66">
            <v>70</v>
          </cell>
          <cell r="X66">
            <v>14</v>
          </cell>
          <cell r="Y66">
            <v>12</v>
          </cell>
          <cell r="Z66">
            <v>0</v>
          </cell>
          <cell r="AA66">
            <v>0</v>
          </cell>
          <cell r="AB66" t="e">
            <v>#VALUE!</v>
          </cell>
          <cell r="AC66">
            <v>0</v>
          </cell>
          <cell r="AD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1068</v>
          </cell>
          <cell r="D67">
            <v>1558</v>
          </cell>
          <cell r="E67">
            <v>892</v>
          </cell>
          <cell r="F67">
            <v>1719</v>
          </cell>
          <cell r="G67" t="str">
            <v>пуд,яб</v>
          </cell>
          <cell r="H67">
            <v>180</v>
          </cell>
          <cell r="I67">
            <v>1445</v>
          </cell>
          <cell r="J67">
            <v>-553</v>
          </cell>
          <cell r="K67">
            <v>840</v>
          </cell>
          <cell r="L67">
            <v>840</v>
          </cell>
        </row>
        <row r="67">
          <cell r="N67">
            <v>180</v>
          </cell>
          <cell r="O67">
            <v>223</v>
          </cell>
          <cell r="P67">
            <v>600</v>
          </cell>
          <cell r="Q67">
            <v>17.932735426009</v>
          </cell>
          <cell r="R67">
            <v>7.7085201793722</v>
          </cell>
          <cell r="S67">
            <v>385.4</v>
          </cell>
          <cell r="T67">
            <v>397.4</v>
          </cell>
          <cell r="U67">
            <v>285</v>
          </cell>
        </row>
        <row r="67">
          <cell r="W67">
            <v>70</v>
          </cell>
          <cell r="X67">
            <v>14</v>
          </cell>
          <cell r="Y67">
            <v>12</v>
          </cell>
          <cell r="Z67">
            <v>56</v>
          </cell>
          <cell r="AA67">
            <v>600</v>
          </cell>
          <cell r="AB67" t="str">
            <v>склад</v>
          </cell>
          <cell r="AC67">
            <v>50</v>
          </cell>
          <cell r="AD67">
            <v>0.25</v>
          </cell>
        </row>
        <row r="68">
          <cell r="A68" t="str">
            <v>Хрустипай с ветчиной и сыром ТМ Горячая штучка флоу-пак 0,07 кг. ПОКОМ</v>
          </cell>
          <cell r="B68" t="str">
            <v>шт</v>
          </cell>
          <cell r="C68">
            <v>663</v>
          </cell>
          <cell r="D68">
            <v>10</v>
          </cell>
          <cell r="E68">
            <v>298</v>
          </cell>
          <cell r="F68">
            <v>365</v>
          </cell>
          <cell r="G68" t="str">
            <v>н2512</v>
          </cell>
          <cell r="H68" t="e">
            <v>#VALUE!</v>
          </cell>
          <cell r="I68">
            <v>313</v>
          </cell>
          <cell r="J68">
            <v>-15</v>
          </cell>
          <cell r="K68">
            <v>0</v>
          </cell>
          <cell r="L68">
            <v>480</v>
          </cell>
        </row>
        <row r="68">
          <cell r="N68" t="e">
            <v>#VALUE!</v>
          </cell>
          <cell r="O68">
            <v>74.5</v>
          </cell>
        </row>
        <row r="68">
          <cell r="Q68">
            <v>11.3422818791946</v>
          </cell>
          <cell r="R68">
            <v>4.8993288590604</v>
          </cell>
          <cell r="S68">
            <v>0</v>
          </cell>
          <cell r="T68">
            <v>74.4</v>
          </cell>
          <cell r="U68">
            <v>159</v>
          </cell>
        </row>
        <row r="68">
          <cell r="W68">
            <v>130</v>
          </cell>
          <cell r="X68">
            <v>10</v>
          </cell>
          <cell r="Y68">
            <v>30</v>
          </cell>
          <cell r="Z68">
            <v>0</v>
          </cell>
          <cell r="AA68">
            <v>0</v>
          </cell>
          <cell r="AB68" t="e">
            <v>#VALUE!</v>
          </cell>
          <cell r="AC68">
            <v>0</v>
          </cell>
          <cell r="AD68">
            <v>0.07</v>
          </cell>
        </row>
        <row r="69">
          <cell r="A69" t="str">
            <v>Хрустипай спелая вишня ТМ Горячая штучка флоу-пак 0,07 кг. ПОКОМ</v>
          </cell>
          <cell r="B69" t="str">
            <v>шт</v>
          </cell>
          <cell r="C69">
            <v>43</v>
          </cell>
        </row>
        <row r="69">
          <cell r="E69">
            <v>1</v>
          </cell>
          <cell r="F69">
            <v>42</v>
          </cell>
          <cell r="G69" t="str">
            <v>н2512</v>
          </cell>
          <cell r="H69" t="e">
            <v>#VALUE!</v>
          </cell>
          <cell r="I69">
            <v>131</v>
          </cell>
          <cell r="J69">
            <v>-130</v>
          </cell>
          <cell r="K69">
            <v>240</v>
          </cell>
          <cell r="L69">
            <v>240</v>
          </cell>
        </row>
        <row r="69">
          <cell r="N69" t="e">
            <v>#VALUE!</v>
          </cell>
          <cell r="O69">
            <v>0.25</v>
          </cell>
        </row>
        <row r="69">
          <cell r="Q69">
            <v>2088</v>
          </cell>
          <cell r="R69">
            <v>168</v>
          </cell>
          <cell r="S69">
            <v>0</v>
          </cell>
          <cell r="T69">
            <v>60.4</v>
          </cell>
          <cell r="U69">
            <v>0</v>
          </cell>
        </row>
        <row r="69">
          <cell r="W69">
            <v>130</v>
          </cell>
          <cell r="X69">
            <v>10</v>
          </cell>
          <cell r="Y69">
            <v>30</v>
          </cell>
          <cell r="Z69">
            <v>0</v>
          </cell>
          <cell r="AA69">
            <v>0</v>
          </cell>
          <cell r="AB69" t="str">
            <v>склад</v>
          </cell>
          <cell r="AC69">
            <v>0</v>
          </cell>
          <cell r="AD69">
            <v>0.07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483</v>
          </cell>
          <cell r="D70">
            <v>361</v>
          </cell>
          <cell r="E70">
            <v>386</v>
          </cell>
          <cell r="F70">
            <v>444</v>
          </cell>
          <cell r="G70">
            <v>1</v>
          </cell>
          <cell r="H70">
            <v>180</v>
          </cell>
          <cell r="I70">
            <v>474</v>
          </cell>
          <cell r="J70">
            <v>-88</v>
          </cell>
          <cell r="K70">
            <v>320</v>
          </cell>
          <cell r="L70">
            <v>200</v>
          </cell>
        </row>
        <row r="70">
          <cell r="N70">
            <v>180</v>
          </cell>
          <cell r="O70">
            <v>96.5</v>
          </cell>
        </row>
        <row r="70">
          <cell r="Q70">
            <v>9.98963730569948</v>
          </cell>
          <cell r="R70">
            <v>4.60103626943005</v>
          </cell>
          <cell r="S70">
            <v>105</v>
          </cell>
          <cell r="T70">
            <v>112.8</v>
          </cell>
          <cell r="U70">
            <v>114</v>
          </cell>
        </row>
        <row r="70">
          <cell r="W70">
            <v>70</v>
          </cell>
          <cell r="X70">
            <v>14</v>
          </cell>
          <cell r="Y70">
            <v>12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0.3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596</v>
          </cell>
          <cell r="D71">
            <v>22</v>
          </cell>
          <cell r="E71">
            <v>138</v>
          </cell>
          <cell r="F71">
            <v>471</v>
          </cell>
          <cell r="G71">
            <v>1</v>
          </cell>
          <cell r="H71">
            <v>180</v>
          </cell>
          <cell r="I71">
            <v>660</v>
          </cell>
          <cell r="J71">
            <v>-522</v>
          </cell>
          <cell r="K71">
            <v>0</v>
          </cell>
        </row>
        <row r="71">
          <cell r="N71">
            <v>180</v>
          </cell>
          <cell r="O71">
            <v>34.5</v>
          </cell>
          <cell r="P71">
            <v>360</v>
          </cell>
          <cell r="Q71">
            <v>24.0869565217391</v>
          </cell>
          <cell r="R71">
            <v>13.6521739130435</v>
          </cell>
          <cell r="S71">
            <v>84.6</v>
          </cell>
          <cell r="T71">
            <v>88.2</v>
          </cell>
          <cell r="U71">
            <v>2</v>
          </cell>
        </row>
        <row r="71">
          <cell r="W71">
            <v>70</v>
          </cell>
          <cell r="X71">
            <v>14</v>
          </cell>
          <cell r="Y71">
            <v>12</v>
          </cell>
          <cell r="Z71">
            <v>28</v>
          </cell>
          <cell r="AA71">
            <v>360</v>
          </cell>
          <cell r="AB71">
            <v>0</v>
          </cell>
          <cell r="AC71">
            <v>30</v>
          </cell>
          <cell r="AD71">
            <v>0.3</v>
          </cell>
        </row>
        <row r="72">
          <cell r="A72" t="str">
            <v>Чебупай сладкая клубника 0,2кг ТМ Горячая штучка  ПОКОМ</v>
          </cell>
          <cell r="B72" t="str">
            <v>шт</v>
          </cell>
          <cell r="C72">
            <v>162</v>
          </cell>
        </row>
        <row r="72">
          <cell r="E72">
            <v>21</v>
          </cell>
          <cell r="F72">
            <v>141</v>
          </cell>
          <cell r="G72" t="str">
            <v>хз</v>
          </cell>
          <cell r="H72" t="e">
            <v>#VALUE!</v>
          </cell>
          <cell r="I72">
            <v>26</v>
          </cell>
          <cell r="J72">
            <v>-5</v>
          </cell>
          <cell r="K72">
            <v>0</v>
          </cell>
        </row>
        <row r="72">
          <cell r="N72" t="e">
            <v>#VALUE!</v>
          </cell>
          <cell r="O72">
            <v>5.25</v>
          </cell>
        </row>
        <row r="72">
          <cell r="Q72">
            <v>26.8571428571429</v>
          </cell>
          <cell r="R72">
            <v>26.8571428571429</v>
          </cell>
          <cell r="S72">
            <v>0</v>
          </cell>
          <cell r="T72">
            <v>0</v>
          </cell>
          <cell r="U72">
            <v>14</v>
          </cell>
        </row>
        <row r="72"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e">
            <v>#VALUE!</v>
          </cell>
          <cell r="AC72">
            <v>0</v>
          </cell>
          <cell r="AD72">
            <v>0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370</v>
          </cell>
          <cell r="D73">
            <v>4</v>
          </cell>
          <cell r="E73">
            <v>229</v>
          </cell>
          <cell r="F73">
            <v>143</v>
          </cell>
          <cell r="G73">
            <v>1</v>
          </cell>
          <cell r="H73">
            <v>180</v>
          </cell>
          <cell r="I73">
            <v>253</v>
          </cell>
          <cell r="J73">
            <v>-24</v>
          </cell>
          <cell r="K73">
            <v>360</v>
          </cell>
          <cell r="L73">
            <v>140</v>
          </cell>
        </row>
        <row r="73">
          <cell r="N73">
            <v>180</v>
          </cell>
          <cell r="O73">
            <v>57.25</v>
          </cell>
        </row>
        <row r="73">
          <cell r="Q73">
            <v>11.2314410480349</v>
          </cell>
          <cell r="R73">
            <v>2.49781659388646</v>
          </cell>
          <cell r="S73">
            <v>57</v>
          </cell>
          <cell r="T73">
            <v>53.6</v>
          </cell>
          <cell r="U73">
            <v>71</v>
          </cell>
        </row>
        <row r="73">
          <cell r="W73">
            <v>70</v>
          </cell>
          <cell r="X73">
            <v>14</v>
          </cell>
          <cell r="Y73">
            <v>14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1024</v>
          </cell>
          <cell r="D74">
            <v>1564</v>
          </cell>
          <cell r="E74">
            <v>921</v>
          </cell>
          <cell r="F74">
            <v>1483</v>
          </cell>
          <cell r="G74">
            <v>1</v>
          </cell>
          <cell r="H74">
            <v>180</v>
          </cell>
          <cell r="I74">
            <v>1736</v>
          </cell>
          <cell r="J74">
            <v>-815</v>
          </cell>
          <cell r="K74">
            <v>840</v>
          </cell>
          <cell r="L74">
            <v>1200</v>
          </cell>
        </row>
        <row r="74">
          <cell r="N74">
            <v>180</v>
          </cell>
          <cell r="O74">
            <v>230.25</v>
          </cell>
          <cell r="P74">
            <v>600</v>
          </cell>
          <cell r="Q74">
            <v>17.9066232356135</v>
          </cell>
          <cell r="R74">
            <v>6.44082519001086</v>
          </cell>
          <cell r="S74">
            <v>347.4</v>
          </cell>
          <cell r="T74">
            <v>353.8</v>
          </cell>
          <cell r="U74">
            <v>596</v>
          </cell>
        </row>
        <row r="74">
          <cell r="W74">
            <v>70</v>
          </cell>
          <cell r="X74">
            <v>14</v>
          </cell>
          <cell r="Y74">
            <v>12</v>
          </cell>
          <cell r="Z74">
            <v>56</v>
          </cell>
          <cell r="AA74">
            <v>600</v>
          </cell>
          <cell r="AB74" t="str">
            <v>склад</v>
          </cell>
          <cell r="AC74">
            <v>50</v>
          </cell>
          <cell r="AD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2068</v>
          </cell>
          <cell r="D75">
            <v>3112</v>
          </cell>
          <cell r="E75">
            <v>1942</v>
          </cell>
          <cell r="F75">
            <v>3172</v>
          </cell>
          <cell r="G75">
            <v>1</v>
          </cell>
          <cell r="H75">
            <v>180</v>
          </cell>
          <cell r="I75">
            <v>2474</v>
          </cell>
          <cell r="J75">
            <v>-532</v>
          </cell>
          <cell r="K75">
            <v>1500</v>
          </cell>
          <cell r="L75">
            <v>1200</v>
          </cell>
        </row>
        <row r="75">
          <cell r="N75">
            <v>180</v>
          </cell>
          <cell r="O75">
            <v>485.5</v>
          </cell>
          <cell r="P75">
            <v>600</v>
          </cell>
          <cell r="Q75">
            <v>13.3305870236869</v>
          </cell>
          <cell r="R75">
            <v>6.53347064881565</v>
          </cell>
          <cell r="S75">
            <v>709</v>
          </cell>
          <cell r="T75">
            <v>733.8</v>
          </cell>
          <cell r="U75">
            <v>617</v>
          </cell>
        </row>
        <row r="75">
          <cell r="W75">
            <v>70</v>
          </cell>
          <cell r="X75">
            <v>14</v>
          </cell>
          <cell r="Y75">
            <v>12</v>
          </cell>
          <cell r="Z75">
            <v>56</v>
          </cell>
          <cell r="AA75">
            <v>600</v>
          </cell>
          <cell r="AB75" t="str">
            <v>склад</v>
          </cell>
          <cell r="AC75">
            <v>50</v>
          </cell>
          <cell r="AD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32.8</v>
          </cell>
        </row>
        <row r="76">
          <cell r="E76">
            <v>2.7</v>
          </cell>
          <cell r="F76">
            <v>30.1</v>
          </cell>
          <cell r="G76">
            <v>1</v>
          </cell>
          <cell r="H76" t="e">
            <v>#VALUE!</v>
          </cell>
          <cell r="I76">
            <v>24.301</v>
          </cell>
          <cell r="J76">
            <v>-21.601</v>
          </cell>
          <cell r="K76">
            <v>0</v>
          </cell>
        </row>
        <row r="76">
          <cell r="N76" t="e">
            <v>#VALUE!</v>
          </cell>
          <cell r="O76">
            <v>0.675</v>
          </cell>
        </row>
        <row r="76">
          <cell r="Q76">
            <v>44.5925925925926</v>
          </cell>
          <cell r="R76">
            <v>44.5925925925926</v>
          </cell>
          <cell r="S76">
            <v>3.24</v>
          </cell>
          <cell r="T76">
            <v>3.78</v>
          </cell>
          <cell r="U76">
            <v>0</v>
          </cell>
        </row>
        <row r="76">
          <cell r="W76">
            <v>126</v>
          </cell>
          <cell r="X76">
            <v>14</v>
          </cell>
          <cell r="Y76">
            <v>2.7</v>
          </cell>
          <cell r="Z76">
            <v>0</v>
          </cell>
          <cell r="AA76">
            <v>0</v>
          </cell>
          <cell r="AB76" t="str">
            <v>склад?</v>
          </cell>
          <cell r="AC76">
            <v>0</v>
          </cell>
          <cell r="AD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352.76</v>
          </cell>
          <cell r="D77">
            <v>266</v>
          </cell>
          <cell r="E77">
            <v>435</v>
          </cell>
          <cell r="F77">
            <v>162.76</v>
          </cell>
          <cell r="G77">
            <v>1</v>
          </cell>
          <cell r="H77" t="e">
            <v>#VALUE!</v>
          </cell>
          <cell r="I77">
            <v>456</v>
          </cell>
          <cell r="J77">
            <v>-21</v>
          </cell>
          <cell r="K77">
            <v>500</v>
          </cell>
          <cell r="L77">
            <v>450</v>
          </cell>
        </row>
        <row r="77">
          <cell r="N77" t="e">
            <v>#VALUE!</v>
          </cell>
          <cell r="O77">
            <v>108.75</v>
          </cell>
        </row>
        <row r="77">
          <cell r="Q77">
            <v>10.232275862069</v>
          </cell>
          <cell r="R77">
            <v>1.49664367816092</v>
          </cell>
          <cell r="S77">
            <v>99</v>
          </cell>
          <cell r="T77">
            <v>75</v>
          </cell>
          <cell r="U77">
            <v>180</v>
          </cell>
        </row>
        <row r="77">
          <cell r="W77">
            <v>84</v>
          </cell>
          <cell r="X77">
            <v>12</v>
          </cell>
          <cell r="Y77">
            <v>5</v>
          </cell>
          <cell r="Z77">
            <v>0</v>
          </cell>
          <cell r="AA77">
            <v>0</v>
          </cell>
          <cell r="AB77" t="e">
            <v>#VALUE!</v>
          </cell>
          <cell r="AC77">
            <v>0</v>
          </cell>
          <cell r="AD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09.01.2025 - 15.01.2025</v>
          </cell>
        </row>
        <row r="3">
          <cell r="A3" t="str">
            <v>Отбор:</v>
          </cell>
        </row>
        <row r="3"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Заказано</v>
          </cell>
        </row>
        <row r="6">
          <cell r="F6" t="str">
            <v>Отгружено</v>
          </cell>
        </row>
        <row r="7">
          <cell r="A7" t="str">
            <v>003   Колбаса Вязанка с индейкой, вектор ВЕС, ПОКОМ</v>
          </cell>
        </row>
        <row r="7">
          <cell r="F7">
            <v>1</v>
          </cell>
        </row>
        <row r="8">
          <cell r="A8" t="str">
            <v>005  Колбаса Докторская ГОСТ, Вязанка вектор,ВЕС. ПОКОМ</v>
          </cell>
        </row>
        <row r="8">
          <cell r="D8">
            <v>11.7</v>
          </cell>
        </row>
        <row r="8">
          <cell r="F8">
            <v>534.807</v>
          </cell>
        </row>
        <row r="9">
          <cell r="A9" t="str">
            <v>016  Сосиски Вязанка Молочные, Вязанка вискофан  ВЕС.ПОКОМ</v>
          </cell>
        </row>
        <row r="9">
          <cell r="D9">
            <v>10.523</v>
          </cell>
        </row>
        <row r="9">
          <cell r="F9">
            <v>576.957</v>
          </cell>
        </row>
        <row r="10">
          <cell r="A10" t="str">
            <v>017  Сосиски Вязанка Сливочные, Вязанка амицел ВЕС.ПОКОМ</v>
          </cell>
        </row>
        <row r="10">
          <cell r="D10">
            <v>32.5</v>
          </cell>
        </row>
        <row r="10">
          <cell r="F10">
            <v>1834.993</v>
          </cell>
        </row>
        <row r="11">
          <cell r="A11" t="str">
            <v>022  Колбаса Вязанка со шпиком, вектор 0,5кг, ПОКОМ</v>
          </cell>
        </row>
        <row r="11">
          <cell r="F11">
            <v>1</v>
          </cell>
        </row>
        <row r="12">
          <cell r="A12" t="str">
            <v>023  Колбаса Докторская ГОСТ, Вязанка вектор, 0,4 кг, ПОКОМ</v>
          </cell>
        </row>
        <row r="12">
          <cell r="D12">
            <v>1755</v>
          </cell>
        </row>
        <row r="12">
          <cell r="F12">
            <v>3837</v>
          </cell>
        </row>
        <row r="13">
          <cell r="A13" t="str">
            <v>030  Сосиски Вязанка Молочные, Вязанка вискофан МГС, 0.45кг, ПОКОМ</v>
          </cell>
        </row>
        <row r="13">
          <cell r="D13">
            <v>973</v>
          </cell>
        </row>
        <row r="13">
          <cell r="F13">
            <v>5057</v>
          </cell>
        </row>
        <row r="14">
          <cell r="A14" t="str">
            <v>032  Сосиски Вязанка Сливочные, Вязанка амицел МГС, 0.45кг, ПОКОМ</v>
          </cell>
        </row>
        <row r="14">
          <cell r="D14">
            <v>999</v>
          </cell>
        </row>
        <row r="14">
          <cell r="F14">
            <v>4872</v>
          </cell>
        </row>
        <row r="15">
          <cell r="A15" t="str">
            <v>043  Ветчина Нежная ТМ Особый рецепт, п/а, 0,4кг    ПОКОМ</v>
          </cell>
        </row>
        <row r="15">
          <cell r="D15">
            <v>2</v>
          </cell>
        </row>
        <row r="15">
          <cell r="F15">
            <v>61</v>
          </cell>
        </row>
        <row r="16">
          <cell r="A16" t="str">
            <v>047  Кол Баварская, белков.обол. в термоусад. пакете 0.17 кг, ТМ Стародворье  ПОКОМ</v>
          </cell>
        </row>
        <row r="16">
          <cell r="D16">
            <v>13</v>
          </cell>
        </row>
        <row r="16">
          <cell r="F16">
            <v>261</v>
          </cell>
        </row>
        <row r="17">
          <cell r="A17" t="str">
            <v>058  Колбаса Докторская Особая ТМ Особый рецепт,  0,5кг, ПОКОМ</v>
          </cell>
        </row>
        <row r="17">
          <cell r="F17">
            <v>2</v>
          </cell>
        </row>
        <row r="18">
          <cell r="A18" t="str">
            <v>062  Колбаса Кракушка пряная с сальцем, 0.3кг в/у п/к, БАВАРУШКА ПОКОМ</v>
          </cell>
        </row>
        <row r="18">
          <cell r="D18">
            <v>4</v>
          </cell>
        </row>
        <row r="18">
          <cell r="F18">
            <v>275</v>
          </cell>
        </row>
        <row r="19">
          <cell r="A19" t="str">
            <v>068  Колбаса Особая ТМ Особый рецепт, 0,5 кг, ПОКОМ</v>
          </cell>
        </row>
        <row r="19">
          <cell r="F19">
            <v>2</v>
          </cell>
        </row>
        <row r="20">
          <cell r="A20" t="str">
            <v>083  Колбаса Швейцарская 0,17 кг., ШТ., сырокопченая   ПОКОМ</v>
          </cell>
        </row>
        <row r="20">
          <cell r="D20">
            <v>37</v>
          </cell>
        </row>
        <row r="20">
          <cell r="F20">
            <v>1451</v>
          </cell>
        </row>
        <row r="21">
          <cell r="A21" t="str">
            <v>096  Сосиски Баварские,  0.42кг,ПОКОМ</v>
          </cell>
        </row>
        <row r="21">
          <cell r="F21">
            <v>2</v>
          </cell>
        </row>
        <row r="22">
          <cell r="A22" t="str">
            <v>115  Колбаса Салями Филейбургская зернистая, в/у 0,35 кг срез, БАВАРУШКА ПОКОМ</v>
          </cell>
        </row>
        <row r="22">
          <cell r="D22">
            <v>9</v>
          </cell>
        </row>
        <row r="22">
          <cell r="F22">
            <v>566</v>
          </cell>
        </row>
        <row r="23">
          <cell r="A23" t="str">
            <v>116  Колбаса Балыкбургская с копченым балыком, в/у 0,35 кг срез, БАВАРУШКА ПОКОМ</v>
          </cell>
        </row>
        <row r="23">
          <cell r="D23">
            <v>304</v>
          </cell>
        </row>
        <row r="23">
          <cell r="F23">
            <v>437</v>
          </cell>
        </row>
        <row r="24">
          <cell r="A24" t="str">
            <v>117  Колбаса Сервелат Филейбургский с ароматными пряностями, в/у 0,35 кг срез, БАВАРУШКА ПОКОМ</v>
          </cell>
        </row>
        <row r="24">
          <cell r="D24">
            <v>22</v>
          </cell>
        </row>
        <row r="24">
          <cell r="F24">
            <v>401</v>
          </cell>
        </row>
        <row r="25">
          <cell r="A25" t="str">
            <v>118  Колбаса Сервелат Филейбургский с филе сочного окорока, в/у 0,35 кг срез, БАВАРУШКА ПОКОМ</v>
          </cell>
        </row>
        <row r="25">
          <cell r="D25">
            <v>9</v>
          </cell>
        </row>
        <row r="25">
          <cell r="F25">
            <v>605</v>
          </cell>
        </row>
        <row r="26">
          <cell r="A26" t="str">
            <v>200  Ветчина Дугушка ТМ Стародворье, вектор в/у    ПОКОМ</v>
          </cell>
        </row>
        <row r="26">
          <cell r="D26">
            <v>8.55</v>
          </cell>
        </row>
        <row r="26">
          <cell r="F26">
            <v>375.788</v>
          </cell>
        </row>
        <row r="27">
          <cell r="A27" t="str">
            <v>201  Ветчина Нежная ТМ Особый рецепт, (2,5кг), ПОКОМ</v>
          </cell>
        </row>
        <row r="27">
          <cell r="D27">
            <v>32.6</v>
          </cell>
        </row>
        <row r="27">
          <cell r="F27">
            <v>4052.287</v>
          </cell>
        </row>
        <row r="28">
          <cell r="A28" t="str">
            <v>215  Колбаса Докторская ГОСТ Дугушка, ВЕС, ТМ Стародворье ПОКОМ</v>
          </cell>
        </row>
        <row r="28">
          <cell r="D28">
            <v>3.2</v>
          </cell>
        </row>
        <row r="28">
          <cell r="F28">
            <v>324.384</v>
          </cell>
        </row>
        <row r="29">
          <cell r="A29" t="str">
            <v>219  Колбаса Докторская Особая ТМ Особый рецепт, ВЕС  ПОКОМ</v>
          </cell>
        </row>
        <row r="29">
          <cell r="D29">
            <v>10</v>
          </cell>
        </row>
        <row r="29">
          <cell r="F29">
            <v>1168.841</v>
          </cell>
        </row>
        <row r="30">
          <cell r="A30" t="str">
            <v>229  Колбаса Молочная Дугушка, в/у, ВЕС, ТМ Стародворье   ПОКОМ</v>
          </cell>
        </row>
        <row r="30">
          <cell r="D30">
            <v>14.88</v>
          </cell>
        </row>
        <row r="30">
          <cell r="F30">
            <v>493.985</v>
          </cell>
        </row>
        <row r="31">
          <cell r="A31" t="str">
            <v>236  Колбаса Рубленая ЗАПЕЧ. Дугушка ТМ Стародворье, вектор, в/к    ПОКОМ</v>
          </cell>
        </row>
        <row r="31">
          <cell r="D31">
            <v>8.45</v>
          </cell>
        </row>
        <row r="31">
          <cell r="F31">
            <v>192.25</v>
          </cell>
        </row>
        <row r="32">
          <cell r="A32" t="str">
            <v>239  Колбаса Салями запеч Дугушка, оболочка вектор, ВЕС, ТМ Стародворье  ПОКОМ</v>
          </cell>
        </row>
        <row r="32">
          <cell r="D32">
            <v>4.45</v>
          </cell>
        </row>
        <row r="32">
          <cell r="F32">
            <v>174.511</v>
          </cell>
        </row>
        <row r="33">
          <cell r="A33" t="str">
            <v>240  Колбаса Салями охотничья, ВЕС. ПОКОМ</v>
          </cell>
        </row>
        <row r="33">
          <cell r="D33">
            <v>1.5</v>
          </cell>
        </row>
        <row r="33">
          <cell r="F33">
            <v>23.768</v>
          </cell>
        </row>
        <row r="34">
          <cell r="A34" t="str">
            <v>242  Колбаса Сервелат ЗАПЕЧ.Дугушка ТМ Стародворье, вектор, в/к     ПОКОМ</v>
          </cell>
        </row>
        <row r="34">
          <cell r="D34">
            <v>10.65</v>
          </cell>
        </row>
        <row r="34">
          <cell r="F34">
            <v>429.338</v>
          </cell>
        </row>
        <row r="35">
          <cell r="A35" t="str">
            <v>247  Сардельки Нежные, ВЕС.  ПОКОМ</v>
          </cell>
        </row>
        <row r="35">
          <cell r="D35">
            <v>2.6</v>
          </cell>
        </row>
        <row r="35">
          <cell r="F35">
            <v>195.596</v>
          </cell>
        </row>
        <row r="36">
          <cell r="A36" t="str">
            <v>248  Сардельки Сочные ТМ Особый рецепт,   ПОКОМ</v>
          </cell>
        </row>
        <row r="36">
          <cell r="D36">
            <v>5.2</v>
          </cell>
        </row>
        <row r="36">
          <cell r="F36">
            <v>174.716</v>
          </cell>
        </row>
        <row r="37">
          <cell r="A37" t="str">
            <v>250  Сардельки стародворские с говядиной в обол. NDX, ВЕС. ПОКОМ</v>
          </cell>
        </row>
        <row r="37">
          <cell r="D37">
            <v>14.3</v>
          </cell>
        </row>
        <row r="37">
          <cell r="F37">
            <v>1268.992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</row>
        <row r="38">
          <cell r="D38">
            <v>1.3</v>
          </cell>
        </row>
        <row r="38">
          <cell r="F38">
            <v>82.8</v>
          </cell>
        </row>
        <row r="39">
          <cell r="A39" t="str">
            <v>257  Сосиски Молочные оригинальные ТМ Особый рецепт, ВЕС.   ПОКОМ</v>
          </cell>
        </row>
        <row r="39">
          <cell r="F39">
            <v>190.754</v>
          </cell>
        </row>
        <row r="40">
          <cell r="A40" t="str">
            <v>263  Шпикачки Стародворские, ВЕС.  ПОКОМ</v>
          </cell>
        </row>
        <row r="40">
          <cell r="D40">
            <v>3.9</v>
          </cell>
        </row>
        <row r="40">
          <cell r="F40">
            <v>145.447</v>
          </cell>
        </row>
        <row r="41">
          <cell r="A41" t="str">
            <v>265  Колбаса Балыкбургская, ВЕС, ТМ Баварушка  ПОКОМ</v>
          </cell>
        </row>
        <row r="41">
          <cell r="F41">
            <v>62.9</v>
          </cell>
        </row>
        <row r="42">
          <cell r="A42" t="str">
            <v>266  Колбаса Филейбургская с сочным окороком, ВЕС, ТМ Баварушка  ПОКОМ</v>
          </cell>
        </row>
        <row r="42">
          <cell r="D42">
            <v>2.1</v>
          </cell>
        </row>
        <row r="42">
          <cell r="F42">
            <v>72.609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</row>
        <row r="43">
          <cell r="D43">
            <v>0.7</v>
          </cell>
        </row>
        <row r="43">
          <cell r="F43">
            <v>63.535</v>
          </cell>
        </row>
        <row r="44">
          <cell r="A44" t="str">
            <v>272  Колбаса Сервелат Филедворский, фиброуз, в/у 0,35 кг срез,  ПОКОМ</v>
          </cell>
        </row>
        <row r="44">
          <cell r="D44">
            <v>5</v>
          </cell>
        </row>
        <row r="44">
          <cell r="F44">
            <v>2273</v>
          </cell>
        </row>
        <row r="45">
          <cell r="A45" t="str">
            <v>273  Сосиски Сочинки с сочной грудинкой, МГС 0.4кг,   ПОКОМ</v>
          </cell>
        </row>
        <row r="45">
          <cell r="D45">
            <v>914</v>
          </cell>
        </row>
        <row r="45">
          <cell r="F45">
            <v>3802</v>
          </cell>
        </row>
        <row r="46">
          <cell r="A46" t="str">
            <v>276  Колбаса Сливушка ТМ Вязанка в оболочке полиамид 0,45 кг  ПОКОМ</v>
          </cell>
        </row>
        <row r="46">
          <cell r="D46">
            <v>1447</v>
          </cell>
        </row>
        <row r="46">
          <cell r="F46">
            <v>4992</v>
          </cell>
        </row>
        <row r="47">
          <cell r="A47" t="str">
            <v>277  Колбаса Мясорубская ТМ Стародворье с сочной грудинкой , 0,35 кг срез  ПОКОМ</v>
          </cell>
        </row>
        <row r="47">
          <cell r="F47">
            <v>1</v>
          </cell>
        </row>
        <row r="48">
          <cell r="A48" t="str">
            <v>283  Сосиски Сочинки, ВЕС, ТМ Стародворье ПОКОМ</v>
          </cell>
        </row>
        <row r="48">
          <cell r="F48">
            <v>581.606</v>
          </cell>
        </row>
        <row r="49">
          <cell r="A49" t="str">
            <v>285  Паштет печеночный со слив.маслом ТМ Стародворье ламистер 0,1 кг  ПОКОМ</v>
          </cell>
        </row>
        <row r="49">
          <cell r="D49">
            <v>1</v>
          </cell>
        </row>
        <row r="49">
          <cell r="F49">
            <v>735</v>
          </cell>
        </row>
        <row r="50">
          <cell r="A50" t="str">
            <v>296  Колбаса Мясорубская с рубленой грудинкой 0,35кг срез ТМ Стародворье  ПОКОМ</v>
          </cell>
        </row>
        <row r="50">
          <cell r="D50">
            <v>18</v>
          </cell>
        </row>
        <row r="50">
          <cell r="F50">
            <v>1286</v>
          </cell>
        </row>
        <row r="51">
          <cell r="A51" t="str">
            <v>297  Колбаса Мясорубская с рубленой грудинкой ВЕС ТМ Стародворье  ПОКОМ</v>
          </cell>
        </row>
        <row r="51">
          <cell r="D51">
            <v>4.1</v>
          </cell>
        </row>
        <row r="51">
          <cell r="F51">
            <v>290.958</v>
          </cell>
        </row>
        <row r="52">
          <cell r="A52" t="str">
            <v>301  Сосиски Сочинки по-баварски с сыром,  0.4кг, ТМ Стародворье  ПОКОМ</v>
          </cell>
        </row>
        <row r="52">
          <cell r="D52">
            <v>44</v>
          </cell>
        </row>
        <row r="52">
          <cell r="F52">
            <v>1631</v>
          </cell>
        </row>
        <row r="53">
          <cell r="A53" t="str">
            <v>302  Сосиски Сочинки по-баварски,  0.4кг, ТМ Стародворье  ПОКОМ</v>
          </cell>
        </row>
        <row r="53">
          <cell r="D53">
            <v>53</v>
          </cell>
        </row>
        <row r="53">
          <cell r="F53">
            <v>3273</v>
          </cell>
        </row>
        <row r="54">
          <cell r="A54" t="str">
            <v>304  Колбаса Салями Мясорубская с рубленным шпиком ВЕС ТМ Стародворье  ПОКОМ</v>
          </cell>
        </row>
        <row r="54">
          <cell r="D54">
            <v>1.4</v>
          </cell>
        </row>
        <row r="54">
          <cell r="F54">
            <v>147.564</v>
          </cell>
        </row>
        <row r="55">
          <cell r="A55" t="str">
            <v>305  Колбаса Сервелат Мясорубский с мелкорубленным окороком в/у  ТМ Стародворье ВЕС   ПОКОМ</v>
          </cell>
        </row>
        <row r="55">
          <cell r="D55">
            <v>2.1</v>
          </cell>
        </row>
        <row r="55">
          <cell r="F55">
            <v>322.414</v>
          </cell>
        </row>
        <row r="56">
          <cell r="A56" t="str">
            <v>306  Колбаса Салями Мясорубская с рубленым шпиком 0,35 кг срез ТМ Стародворье   Поком</v>
          </cell>
        </row>
        <row r="56">
          <cell r="D56">
            <v>15</v>
          </cell>
        </row>
        <row r="56">
          <cell r="F56">
            <v>1185</v>
          </cell>
        </row>
        <row r="57">
          <cell r="A57" t="str">
            <v>307  Колбаса Сервелат Мясорубский с мелкорубленным окороком 0,35 кг срез ТМ Стародворье   Поком</v>
          </cell>
        </row>
        <row r="57">
          <cell r="D57">
            <v>13</v>
          </cell>
        </row>
        <row r="57">
          <cell r="F57">
            <v>1775</v>
          </cell>
        </row>
        <row r="58">
          <cell r="A58" t="str">
            <v>309  Сосиски Сочинки с сыром 0,4 кг ТМ Стародворье  ПОКОМ</v>
          </cell>
        </row>
        <row r="58">
          <cell r="D58">
            <v>40</v>
          </cell>
        </row>
        <row r="58">
          <cell r="F58">
            <v>1098</v>
          </cell>
        </row>
        <row r="59">
          <cell r="A59" t="str">
            <v>312  Ветчина Филейская ВЕС ТМ  Вязанка ТС Столичная  ПОКОМ</v>
          </cell>
        </row>
        <row r="59">
          <cell r="D59">
            <v>1.3</v>
          </cell>
        </row>
        <row r="59">
          <cell r="F59">
            <v>295.514</v>
          </cell>
        </row>
        <row r="60">
          <cell r="A60" t="str">
            <v>315  Колбаса вареная Молокуша ТМ Вязанка ВЕС, ПОКОМ</v>
          </cell>
        </row>
        <row r="60">
          <cell r="D60">
            <v>6.5</v>
          </cell>
        </row>
        <row r="60">
          <cell r="F60">
            <v>633.301</v>
          </cell>
        </row>
        <row r="61">
          <cell r="A61" t="str">
            <v>316  Колбаса Нежная ТМ Зареченские ВЕС  ПОКОМ</v>
          </cell>
        </row>
        <row r="61">
          <cell r="F61">
            <v>80.28</v>
          </cell>
        </row>
        <row r="62">
          <cell r="A62" t="str">
            <v>318  Сосиски Датские ТМ Зареченские, ВЕС  ПОКОМ</v>
          </cell>
        </row>
        <row r="62">
          <cell r="D62">
            <v>2.6</v>
          </cell>
        </row>
        <row r="62">
          <cell r="F62">
            <v>3297.668</v>
          </cell>
        </row>
        <row r="63">
          <cell r="A63" t="str">
            <v>319  Колбаса вареная Филейская ТМ Вязанка ТС Классическая, 0,45 кг. ПОКОМ</v>
          </cell>
        </row>
        <row r="63">
          <cell r="D63">
            <v>909</v>
          </cell>
        </row>
        <row r="63">
          <cell r="F63">
            <v>3643</v>
          </cell>
        </row>
        <row r="64">
          <cell r="A64" t="str">
            <v>322  Колбаса вареная Молокуша 0,45кг ТМ Вязанка  ПОКОМ</v>
          </cell>
        </row>
        <row r="64">
          <cell r="D64">
            <v>826</v>
          </cell>
        </row>
        <row r="64">
          <cell r="F64">
            <v>4596</v>
          </cell>
        </row>
        <row r="65">
          <cell r="A65" t="str">
            <v>324  Ветчина Филейская ТМ Вязанка Столичная 0,45 кг ПОКОМ</v>
          </cell>
        </row>
        <row r="65">
          <cell r="D65">
            <v>33</v>
          </cell>
        </row>
        <row r="65">
          <cell r="F65">
            <v>1199</v>
          </cell>
        </row>
        <row r="66">
          <cell r="A66" t="str">
            <v>328  Сардельки Сочинки Стародворье ТМ  0,4 кг ПОКОМ</v>
          </cell>
        </row>
        <row r="66">
          <cell r="D66">
            <v>13</v>
          </cell>
        </row>
        <row r="66">
          <cell r="F66">
            <v>451</v>
          </cell>
        </row>
        <row r="67">
          <cell r="A67" t="str">
            <v>329  Сардельки Сочинки с сыром Стародворье ТМ, 0,4 кг. ПОКОМ</v>
          </cell>
        </row>
        <row r="67">
          <cell r="D67">
            <v>11</v>
          </cell>
        </row>
        <row r="67">
          <cell r="F67">
            <v>445</v>
          </cell>
        </row>
        <row r="68">
          <cell r="A68" t="str">
            <v>330  Колбаса вареная Филейская ТМ Вязанка ТС Классическая ВЕС  ПОКОМ</v>
          </cell>
        </row>
        <row r="68">
          <cell r="D68">
            <v>6.5</v>
          </cell>
        </row>
        <row r="68">
          <cell r="F68">
            <v>1039.397</v>
          </cell>
        </row>
        <row r="69">
          <cell r="A69" t="str">
            <v>334  Паштет Любительский ТМ Стародворье ламистер 0,1 кг  ПОКОМ</v>
          </cell>
        </row>
        <row r="69">
          <cell r="D69">
            <v>1</v>
          </cell>
        </row>
        <row r="69">
          <cell r="F69">
            <v>479</v>
          </cell>
        </row>
        <row r="70">
          <cell r="A70" t="str">
            <v>335  Колбаса Сливушка ТМ Вязанка. ВЕС.  ПОКОМ</v>
          </cell>
        </row>
        <row r="70">
          <cell r="D70">
            <v>1.3</v>
          </cell>
        </row>
        <row r="70">
          <cell r="F70">
            <v>312.903</v>
          </cell>
        </row>
        <row r="71">
          <cell r="A71" t="str">
            <v>336  Ветчина Сливушка с индейкой ТМ Вязанка. ВЕС  ПОКОМ</v>
          </cell>
        </row>
        <row r="71">
          <cell r="F71">
            <v>12.098</v>
          </cell>
        </row>
        <row r="72">
          <cell r="A72" t="str">
            <v>342 Сосиски Сочинки Молочные ТМ Стародворье 0,4 кг ПОКОМ</v>
          </cell>
        </row>
        <row r="72">
          <cell r="D72">
            <v>842</v>
          </cell>
        </row>
        <row r="72">
          <cell r="F72">
            <v>3795</v>
          </cell>
        </row>
        <row r="73">
          <cell r="A73" t="str">
            <v>343 Сосиски Сочинки Сливочные ТМ Стародворье  0,4 кг</v>
          </cell>
        </row>
        <row r="73">
          <cell r="D73">
            <v>31</v>
          </cell>
        </row>
        <row r="73">
          <cell r="F73">
            <v>2594</v>
          </cell>
        </row>
        <row r="74">
          <cell r="A74" t="str">
            <v>344  Колбаса Сочинка по-европейски с сочной грудинкой ТМ Стародворье, ВЕС ПОКОМ</v>
          </cell>
        </row>
        <row r="74">
          <cell r="D74">
            <v>4.75</v>
          </cell>
        </row>
        <row r="74">
          <cell r="F74">
            <v>446.318</v>
          </cell>
        </row>
        <row r="75">
          <cell r="A75" t="str">
            <v>345  Колбаса Сочинка по-фински с сочным окроком ТМ Стародворье ВЕС ПОКОМ</v>
          </cell>
        </row>
        <row r="75">
          <cell r="D75">
            <v>3.2</v>
          </cell>
        </row>
        <row r="75">
          <cell r="F75">
            <v>283.968</v>
          </cell>
        </row>
        <row r="76">
          <cell r="A76" t="str">
            <v>346  Колбаса Сочинка зернистая с сочной грудинкой ТМ Стародворье.ВЕС ПОКОМ</v>
          </cell>
        </row>
        <row r="76">
          <cell r="D76">
            <v>4</v>
          </cell>
        </row>
        <row r="76">
          <cell r="F76">
            <v>632.223</v>
          </cell>
        </row>
        <row r="77">
          <cell r="A77" t="str">
            <v>347  Колбаса Сочинка рубленая с сочным окороком ТМ Стародворье ВЕС ПОКОМ</v>
          </cell>
        </row>
        <row r="77">
          <cell r="D77">
            <v>2.4</v>
          </cell>
        </row>
        <row r="77">
          <cell r="F77">
            <v>319.964</v>
          </cell>
        </row>
        <row r="78">
          <cell r="A78" t="str">
            <v>353  Колбаса Салями запеченная ТМ Стародворье ТС Дугушка. 0,6 кг ПОКОМ</v>
          </cell>
        </row>
        <row r="78">
          <cell r="D78">
            <v>1</v>
          </cell>
        </row>
        <row r="78">
          <cell r="F78">
            <v>108</v>
          </cell>
        </row>
        <row r="79">
          <cell r="A79" t="str">
            <v>354  Колбаса Рубленая запеченная ТМ Стародворье,ТС Дугушка  0,6 кг ПОКОМ</v>
          </cell>
        </row>
        <row r="79">
          <cell r="D79">
            <v>2</v>
          </cell>
        </row>
        <row r="79">
          <cell r="F79">
            <v>381</v>
          </cell>
        </row>
        <row r="80">
          <cell r="A80" t="str">
            <v>355  Колбаса Сервелат запеченный ТМ Стародворье ТС Дугушка. 0,6 кг. ПОКОМ</v>
          </cell>
        </row>
        <row r="80">
          <cell r="D80">
            <v>5</v>
          </cell>
        </row>
        <row r="80">
          <cell r="F80">
            <v>471</v>
          </cell>
        </row>
        <row r="81">
          <cell r="A81" t="str">
            <v>364  Сардельки Филейские Вязанка ВЕС NDX ТМ Вязанка  ПОКОМ</v>
          </cell>
        </row>
        <row r="81">
          <cell r="F81">
            <v>165.03</v>
          </cell>
        </row>
        <row r="82">
          <cell r="A82" t="str">
            <v>368 Колбаса Балыкбургская с мраморным балыком 0,13 кг. ТМ Баварушка  ПОКОМ</v>
          </cell>
        </row>
        <row r="82">
          <cell r="D82">
            <v>6</v>
          </cell>
        </row>
        <row r="82">
          <cell r="F82">
            <v>6</v>
          </cell>
        </row>
        <row r="83">
          <cell r="A83" t="str">
            <v>374  Колбаса вареная Молокуша ТМ Вязанка 0,4 кг ПОКОМ</v>
          </cell>
        </row>
        <row r="83">
          <cell r="D83">
            <v>5</v>
          </cell>
        </row>
        <row r="83">
          <cell r="F83">
            <v>7</v>
          </cell>
        </row>
        <row r="84">
          <cell r="A84" t="str">
            <v>376  Колбаса Докторская Дугушка 0,6кг ГОСТ ТМ Стародворье  ПОКОМ</v>
          </cell>
        </row>
        <row r="84">
          <cell r="D84">
            <v>15</v>
          </cell>
        </row>
        <row r="84">
          <cell r="F84">
            <v>519</v>
          </cell>
        </row>
        <row r="85">
          <cell r="A85" t="str">
            <v>377  Колбаса Молочная Дугушка 0,6кг ТМ Стародворье  ПОКОМ</v>
          </cell>
        </row>
        <row r="85">
          <cell r="D85">
            <v>13</v>
          </cell>
        </row>
        <row r="85">
          <cell r="F85">
            <v>821</v>
          </cell>
        </row>
        <row r="86">
          <cell r="A86" t="str">
            <v>378  Колбаса Докторская Дугушка 0,6кг НЕГОСТ ТМ Стародворье  ПОКОМ</v>
          </cell>
        </row>
        <row r="86">
          <cell r="F86">
            <v>12</v>
          </cell>
        </row>
        <row r="87">
          <cell r="A87" t="str">
            <v>387  Колбаса вареная Мусульманская Халяль ТМ Вязанка, 0,4 кг ПОКОМ</v>
          </cell>
        </row>
        <row r="87">
          <cell r="D87">
            <v>10</v>
          </cell>
        </row>
        <row r="87">
          <cell r="F87">
            <v>787</v>
          </cell>
        </row>
        <row r="88">
          <cell r="A88" t="str">
            <v>388  Сосиски Восточные Халяль ТМ Вязанка 0,33 кг АК. ПОКОМ</v>
          </cell>
        </row>
        <row r="88">
          <cell r="D88">
            <v>14</v>
          </cell>
        </row>
        <row r="88">
          <cell r="F88">
            <v>858</v>
          </cell>
        </row>
        <row r="89">
          <cell r="A89" t="str">
            <v>394 Колбаса полукопченая Аль-Ислами халяль ТМ Вязанка оболочка фиброуз в в/у 0,35 кг  ПОКОМ</v>
          </cell>
        </row>
        <row r="89">
          <cell r="D89">
            <v>4</v>
          </cell>
        </row>
        <row r="89">
          <cell r="F89">
            <v>536</v>
          </cell>
        </row>
        <row r="90">
          <cell r="A90" t="str">
            <v>405  Сардельки Сливушки ТМ Вязанка в оболочке айпил 0,33 кг. ПОКОМ</v>
          </cell>
        </row>
        <row r="90">
          <cell r="F90">
            <v>329</v>
          </cell>
        </row>
        <row r="91">
          <cell r="A91" t="str">
            <v>410  Сосиски Баварские с сыром ТМ Стародворье 0,35 кг. ПОКОМ</v>
          </cell>
        </row>
        <row r="91">
          <cell r="D91">
            <v>700</v>
          </cell>
        </row>
        <row r="91">
          <cell r="F91">
            <v>4386</v>
          </cell>
        </row>
        <row r="92">
          <cell r="A92" t="str">
            <v>412  Сосиски Баварские ТМ Стародворье 0,35 кг ПОКОМ</v>
          </cell>
        </row>
        <row r="92">
          <cell r="D92">
            <v>302</v>
          </cell>
        </row>
        <row r="92">
          <cell r="F92">
            <v>9324</v>
          </cell>
        </row>
        <row r="93">
          <cell r="A93" t="str">
            <v>414  Колбаса Филейбургская с филе сочного окорока 0,11 кг ТМ Баварушка ПОКОМ</v>
          </cell>
        </row>
        <row r="93">
          <cell r="D93">
            <v>2</v>
          </cell>
        </row>
        <row r="93">
          <cell r="F93">
            <v>29</v>
          </cell>
        </row>
        <row r="94">
          <cell r="A94" t="str">
            <v>419  Колбаса Филейбургская зернистая 0,06 кг нарезка ТМ Баварушка  ПОКОМ</v>
          </cell>
        </row>
        <row r="94">
          <cell r="F94">
            <v>10</v>
          </cell>
        </row>
        <row r="95">
          <cell r="A95" t="str">
            <v>422  Деликатесы Бекон Балыкбургский ТМ Баварушка  0,15 кг.ПОКОМ</v>
          </cell>
        </row>
        <row r="95">
          <cell r="D95">
            <v>5</v>
          </cell>
        </row>
        <row r="95">
          <cell r="F95">
            <v>37</v>
          </cell>
        </row>
        <row r="96">
          <cell r="A96" t="str">
            <v>430  Колбаса Стародворская с окороком 0,4 кг. ТМ Стародворье в оболочке полиамид  ПОКОМ</v>
          </cell>
        </row>
        <row r="96">
          <cell r="D96">
            <v>16</v>
          </cell>
        </row>
        <row r="96">
          <cell r="F96">
            <v>924</v>
          </cell>
        </row>
        <row r="97">
          <cell r="A97" t="str">
            <v>431  Колбаса Стародворская с окороком в оболочке полиамид ТМ Стародворье ВЕС ПОКОМ</v>
          </cell>
        </row>
        <row r="97">
          <cell r="D97">
            <v>1.3</v>
          </cell>
        </row>
        <row r="97">
          <cell r="F97">
            <v>243.655</v>
          </cell>
        </row>
        <row r="98">
          <cell r="A98" t="str">
            <v>433 Колбаса Стародворская со шпиком  в оболочке полиамид. ТМ Стародворье ВЕС ПОКОМ</v>
          </cell>
        </row>
        <row r="98">
          <cell r="F98">
            <v>19.35</v>
          </cell>
        </row>
        <row r="99">
          <cell r="A99" t="str">
            <v>435  Колбаса Молочная Стародворская  с молоком в оболочке полиамид 0,4 кг.ТМ Стародворье ПОКОМ</v>
          </cell>
        </row>
        <row r="99">
          <cell r="D99">
            <v>7</v>
          </cell>
        </row>
        <row r="99">
          <cell r="F99">
            <v>369</v>
          </cell>
        </row>
        <row r="100">
          <cell r="A100" t="str">
            <v>436  Колбаса Молочная стародворская с молоком, ВЕС, ТМ Стародворье  ПОКОМ</v>
          </cell>
        </row>
        <row r="100">
          <cell r="F100">
            <v>113.302</v>
          </cell>
        </row>
        <row r="101">
          <cell r="A101" t="str">
            <v>438  Колбаса Филедворская 0,4 кг. ТМ Стародворье  ПОКОМ</v>
          </cell>
        </row>
        <row r="101">
          <cell r="F101">
            <v>3</v>
          </cell>
        </row>
        <row r="102">
          <cell r="A102" t="str">
            <v>445  Колбаса Краковюрст ТМ Баварушка рубленая в оболочке черева в в.у 0,2 кг ПОКОМ</v>
          </cell>
        </row>
        <row r="102">
          <cell r="F102">
            <v>118</v>
          </cell>
        </row>
        <row r="103">
          <cell r="A103" t="str">
            <v>446  Колбаса Краковюрст ТМ Баварушка с душистым чесноком в оболочке черева в в.у 0,2 кг. ПОКОМ</v>
          </cell>
        </row>
        <row r="103">
          <cell r="F103">
            <v>107</v>
          </cell>
        </row>
        <row r="104">
          <cell r="A104" t="str">
            <v>447  Колбаски Краковюрст ТМ Баварушка с изысканными пряностями в оболочке NDX в в.у 0,2 кг. ПОКОМ</v>
          </cell>
        </row>
        <row r="104">
          <cell r="D104">
            <v>4</v>
          </cell>
        </row>
        <row r="104">
          <cell r="F104">
            <v>261</v>
          </cell>
        </row>
        <row r="105">
          <cell r="A105" t="str">
            <v>448  Сосиски Сливушки по-венски ТМ Вязанка. 0,3 кг ПОКОМ</v>
          </cell>
        </row>
        <row r="105">
          <cell r="F105">
            <v>435</v>
          </cell>
        </row>
        <row r="106">
          <cell r="A106" t="str">
            <v>449  Колбаса Дугушка Стародворская ВЕС ТС Дугушка ПОКОМ</v>
          </cell>
        </row>
        <row r="106">
          <cell r="D106">
            <v>5.18</v>
          </cell>
        </row>
        <row r="106">
          <cell r="F106">
            <v>348.167</v>
          </cell>
        </row>
        <row r="107">
          <cell r="A107" t="str">
            <v>452  Колбаса Со шпиком ВЕС большой батон ТМ Особый рецепт  ПОКОМ</v>
          </cell>
        </row>
        <row r="107">
          <cell r="D107">
            <v>32.6</v>
          </cell>
        </row>
        <row r="107">
          <cell r="F107">
            <v>3001.868</v>
          </cell>
        </row>
        <row r="108">
          <cell r="A108" t="str">
            <v>456  Колбаса Филейная ТМ Особый рецепт ВЕС большой батон  ПОКОМ</v>
          </cell>
        </row>
        <row r="108">
          <cell r="D108">
            <v>17.6</v>
          </cell>
        </row>
        <row r="108">
          <cell r="F108">
            <v>5482.273</v>
          </cell>
        </row>
        <row r="109">
          <cell r="A109" t="str">
            <v>457  Колбаса Молочная ТМ Особый рецепт ВЕС большой батон  ПОКОМ</v>
          </cell>
        </row>
        <row r="109">
          <cell r="D109">
            <v>32.71</v>
          </cell>
        </row>
        <row r="109">
          <cell r="F109">
            <v>2688.744</v>
          </cell>
        </row>
        <row r="110">
          <cell r="A110" t="str">
            <v>460  Колбаса Стародворская Традиционная ВЕС ТМ Стародворье в оболочке полиамид. ПОКОМ</v>
          </cell>
        </row>
        <row r="110">
          <cell r="F110">
            <v>20.85</v>
          </cell>
        </row>
        <row r="111">
          <cell r="A111" t="str">
            <v>463  Колбаса Молочная Традиционнаяв оболочке полиамид.ТМ Стародворье. ВЕС ПОКОМ</v>
          </cell>
        </row>
        <row r="111">
          <cell r="F111">
            <v>2.6</v>
          </cell>
        </row>
        <row r="112">
          <cell r="A112" t="str">
            <v>465  Колбаса Филейная оригинальная ВЕС 0,8кг ТМ Особый рецепт в оболочке полиамид  ПОКОМ</v>
          </cell>
        </row>
        <row r="112">
          <cell r="F112">
            <v>194.583</v>
          </cell>
        </row>
        <row r="113">
          <cell r="A113" t="str">
            <v>467  Колбаса Филейная 0,5кг ТМ Особый рецепт  ПОКОМ</v>
          </cell>
        </row>
        <row r="113">
          <cell r="D113">
            <v>6</v>
          </cell>
        </row>
        <row r="113">
          <cell r="F113">
            <v>157</v>
          </cell>
        </row>
        <row r="114">
          <cell r="A114" t="str">
            <v>468  Колбаса Стародворская Традиционная ТМ Стародворье в оболочке полиамид 0,4 кг. ПОКОМ</v>
          </cell>
        </row>
        <row r="114">
          <cell r="F114">
            <v>9</v>
          </cell>
        </row>
        <row r="115">
          <cell r="A115" t="str">
            <v>483  Колбаса Молочная Традиционная ТМ Стародворье в оболочке полиамид 0,4 кг. ПОКОМ</v>
          </cell>
        </row>
        <row r="115">
          <cell r="F115">
            <v>4</v>
          </cell>
        </row>
        <row r="116">
          <cell r="A116" t="str">
            <v>490  Колбаса Сервелат Филейский ТМ Вязанка  0,3 кг. срез  ПОКОМ</v>
          </cell>
        </row>
        <row r="116">
          <cell r="D116">
            <v>3</v>
          </cell>
        </row>
        <row r="116">
          <cell r="F116">
            <v>109</v>
          </cell>
        </row>
        <row r="117">
          <cell r="A117" t="str">
            <v>491  Колбаса Филейская Рубленая ТМ Вязанка  0,3 кг. срез.  ПОКОМ</v>
          </cell>
        </row>
        <row r="117">
          <cell r="D117">
            <v>6</v>
          </cell>
        </row>
        <row r="117">
          <cell r="F117">
            <v>209</v>
          </cell>
        </row>
        <row r="118">
          <cell r="A118" t="str">
            <v>492  Колбаса Салями Филейская 0,3кг ТМ Вязанка  ПОКОМ</v>
          </cell>
        </row>
        <row r="118">
          <cell r="D118">
            <v>7</v>
          </cell>
        </row>
        <row r="118">
          <cell r="F118">
            <v>188</v>
          </cell>
        </row>
        <row r="119">
          <cell r="A119" t="str">
            <v>495  Колбаса Сочинка по-европейски с сочной грудинкой 0,3кг ТМ Стародворье  ПОКОМ</v>
          </cell>
        </row>
        <row r="119">
          <cell r="D119">
            <v>10</v>
          </cell>
        </row>
        <row r="119">
          <cell r="F119">
            <v>786</v>
          </cell>
        </row>
        <row r="120">
          <cell r="A120" t="str">
            <v>496  Колбаса Сочинка по-фински с сочным окроком 0,3кг ТМ Стародворье  ПОКОМ</v>
          </cell>
        </row>
        <row r="120">
          <cell r="D120">
            <v>5</v>
          </cell>
        </row>
        <row r="120">
          <cell r="F120">
            <v>480</v>
          </cell>
        </row>
        <row r="121">
          <cell r="A121" t="str">
            <v>497  Колбаса Сочинка зернистая с сочной грудинкой 0,3кг ТМ Стародворье  ПОКОМ</v>
          </cell>
        </row>
        <row r="121">
          <cell r="D121">
            <v>8</v>
          </cell>
        </row>
        <row r="121">
          <cell r="F121">
            <v>539</v>
          </cell>
        </row>
        <row r="122">
          <cell r="A122" t="str">
            <v>498  Колбаса Сочинка рубленая с сочным окороком 0,3кг ТМ Стародворье  ПОКОМ</v>
          </cell>
        </row>
        <row r="122">
          <cell r="D122">
            <v>4</v>
          </cell>
        </row>
        <row r="122">
          <cell r="F122">
            <v>390</v>
          </cell>
        </row>
        <row r="123">
          <cell r="A123" t="str">
            <v>499  Сардельки Дугушки со сливочным маслом ВЕС ТМ Стародворье ТС Дугушка  ПОКОМ</v>
          </cell>
        </row>
        <row r="123">
          <cell r="F123">
            <v>47.662</v>
          </cell>
        </row>
        <row r="124">
          <cell r="A124" t="str">
            <v>500  Сосиски Сливушки по-венски ВЕС ТМ Вязанка  ПОКОМ</v>
          </cell>
        </row>
        <row r="124">
          <cell r="F124">
            <v>1.3</v>
          </cell>
        </row>
        <row r="125">
          <cell r="A125" t="str">
            <v>502  Колбаски Краковюрст ТМ Баварушка с изысканными пряностями в оболочке NDX в мгс 0,28 кг. ПОКОМ</v>
          </cell>
        </row>
        <row r="125">
          <cell r="D125">
            <v>16</v>
          </cell>
        </row>
        <row r="125">
          <cell r="F125">
            <v>707</v>
          </cell>
        </row>
        <row r="126">
          <cell r="A126" t="str">
            <v>504  Ветчина Мясорубская с окороком 0,33кг срез ТМ Стародворье  ПОКОМ</v>
          </cell>
        </row>
        <row r="126">
          <cell r="F126">
            <v>26</v>
          </cell>
        </row>
        <row r="127">
          <cell r="A127" t="str">
            <v>507  Колбаса Персидская халяль ВЕС ТМ Вязанка  ПОКОМ</v>
          </cell>
        </row>
        <row r="127">
          <cell r="F127">
            <v>100.905</v>
          </cell>
        </row>
        <row r="128">
          <cell r="A128" t="str">
            <v>508  Сосиски Аравийские ВЕС ТМ Вязанка  ПОКОМ</v>
          </cell>
        </row>
        <row r="128">
          <cell r="F128">
            <v>173.657</v>
          </cell>
        </row>
        <row r="129">
          <cell r="A129" t="str">
            <v>509  Колбаса Пряная Халяль ВЕС ТМ Сафияль  ПОКОМ</v>
          </cell>
        </row>
        <row r="129">
          <cell r="F129">
            <v>78.671</v>
          </cell>
        </row>
        <row r="130">
          <cell r="A130" t="str">
            <v>1146 Ароматная с/к в/у ОСТАНКИНО</v>
          </cell>
        </row>
        <row r="130">
          <cell r="D130">
            <v>7.5</v>
          </cell>
        </row>
        <row r="130">
          <cell r="F130">
            <v>7.5</v>
          </cell>
        </row>
        <row r="131">
          <cell r="A131" t="str">
            <v>3215 ВЕТЧ.МЯСНАЯ Папа может п/о 0.4кг 8шт.    ОСТАНКИНО</v>
          </cell>
        </row>
        <row r="131">
          <cell r="D131">
            <v>674</v>
          </cell>
        </row>
        <row r="131">
          <cell r="F131">
            <v>674</v>
          </cell>
        </row>
        <row r="132">
          <cell r="A132" t="str">
            <v>3680 ПРЕСИЖН с/к дек. спец мгс ОСТАНКИНО</v>
          </cell>
        </row>
        <row r="132">
          <cell r="D132">
            <v>6</v>
          </cell>
        </row>
        <row r="132">
          <cell r="F132">
            <v>6</v>
          </cell>
        </row>
        <row r="133">
          <cell r="A133" t="str">
            <v>3684 ПРЕСИЖН с/к в/у 1/250 8шт.   ОСТАНКИНО</v>
          </cell>
        </row>
        <row r="133">
          <cell r="D133">
            <v>103</v>
          </cell>
        </row>
        <row r="133">
          <cell r="F133">
            <v>103</v>
          </cell>
        </row>
        <row r="134">
          <cell r="A134" t="str">
            <v>4063 МЯСНАЯ Папа может вар п/о_Л   ОСТАНКИНО</v>
          </cell>
        </row>
        <row r="134">
          <cell r="D134">
            <v>1581.15</v>
          </cell>
        </row>
        <row r="134">
          <cell r="F134">
            <v>1581.15</v>
          </cell>
        </row>
        <row r="135">
          <cell r="A135" t="str">
            <v>4117 ЭКСТРА Папа может с/к в/у_Л   ОСТАНКИНО</v>
          </cell>
        </row>
        <row r="135">
          <cell r="D135">
            <v>66.1</v>
          </cell>
        </row>
        <row r="135">
          <cell r="F135">
            <v>66.1</v>
          </cell>
        </row>
        <row r="136">
          <cell r="A136" t="str">
            <v>4342 Салями Финская п/к в/у ОСТАНКИНО</v>
          </cell>
        </row>
        <row r="136">
          <cell r="D136">
            <v>6</v>
          </cell>
        </row>
        <row r="136">
          <cell r="F136">
            <v>6</v>
          </cell>
        </row>
        <row r="137">
          <cell r="A137" t="str">
            <v>4574 Колбаса вар Мясная со шпиком 1кг Папа может п/о (код покуп. 24784) Останкино</v>
          </cell>
        </row>
        <row r="137">
          <cell r="D137">
            <v>100.8</v>
          </cell>
        </row>
        <row r="137">
          <cell r="F137">
            <v>100.8</v>
          </cell>
        </row>
        <row r="138">
          <cell r="A138" t="str">
            <v>4574 Мясная со шпиком Папа может вар п/о ОСТАНКИНО</v>
          </cell>
        </row>
        <row r="138">
          <cell r="D138">
            <v>3.9</v>
          </cell>
        </row>
        <row r="138">
          <cell r="F138">
            <v>3.9</v>
          </cell>
        </row>
        <row r="139">
          <cell r="A139" t="str">
            <v>4691 ШЕЙКА КОПЧЕНАЯ к/в мл/к в/у 300*6  ОСТАНКИНО</v>
          </cell>
        </row>
        <row r="139">
          <cell r="D139">
            <v>88</v>
          </cell>
        </row>
        <row r="139">
          <cell r="F139">
            <v>88</v>
          </cell>
        </row>
        <row r="140">
          <cell r="A140" t="str">
            <v>4786 КОЛБ.СНЭКИ Папа может в/к мгс 1/70_5  ОСТАНКИНО</v>
          </cell>
        </row>
        <row r="140">
          <cell r="D140">
            <v>74</v>
          </cell>
        </row>
        <row r="140">
          <cell r="F140">
            <v>74</v>
          </cell>
        </row>
        <row r="141">
          <cell r="A141" t="str">
            <v>4813 ФИЛЕЙНАЯ Папа может вар п/о_Л   ОСТАНКИНО</v>
          </cell>
        </row>
        <row r="141">
          <cell r="D141">
            <v>583.1</v>
          </cell>
        </row>
        <row r="141">
          <cell r="F141">
            <v>583.1</v>
          </cell>
        </row>
        <row r="142">
          <cell r="A142" t="str">
            <v>4993 САЛЯМИ ИТАЛЬЯНСКАЯ с/к в/у 1/250*8_120c ОСТАНКИНО</v>
          </cell>
        </row>
        <row r="142">
          <cell r="D142">
            <v>525</v>
          </cell>
        </row>
        <row r="142">
          <cell r="F142">
            <v>525</v>
          </cell>
        </row>
        <row r="143">
          <cell r="A143" t="str">
            <v>5246 ДОКТОРСКАЯ ПРЕМИУМ вар б/о мгс_30с ОСТАНКИНО</v>
          </cell>
        </row>
        <row r="143">
          <cell r="D143">
            <v>100.3</v>
          </cell>
        </row>
        <row r="143">
          <cell r="F143">
            <v>100.3</v>
          </cell>
        </row>
        <row r="144">
          <cell r="A144" t="str">
            <v>5341 СЕРВЕЛАТ ОХОТНИЧИЙ в/к в/у  ОСТАНКИНО</v>
          </cell>
        </row>
        <row r="144">
          <cell r="D144">
            <v>470.2</v>
          </cell>
        </row>
        <row r="144">
          <cell r="F144">
            <v>470.2</v>
          </cell>
        </row>
        <row r="145">
          <cell r="A145" t="str">
            <v>5483 ЭКСТРА Папа может с/к в/у 1/250 8шт.   ОСТАНКИНО</v>
          </cell>
        </row>
        <row r="145">
          <cell r="D145">
            <v>884</v>
          </cell>
        </row>
        <row r="145">
          <cell r="F145">
            <v>884</v>
          </cell>
        </row>
        <row r="146">
          <cell r="A146" t="str">
            <v>5544 Сервелат Финский в/к в/у_45с НОВАЯ ОСТАНКИНО</v>
          </cell>
        </row>
        <row r="146">
          <cell r="D146">
            <v>1040.5</v>
          </cell>
        </row>
        <row r="146">
          <cell r="F146">
            <v>1040.5</v>
          </cell>
        </row>
        <row r="147">
          <cell r="A147" t="str">
            <v>5679 САЛЯМИ ИТАЛЬЯНСКАЯ с/к в/у 1/150_60с ОСТАНКИНО</v>
          </cell>
        </row>
        <row r="147">
          <cell r="D147">
            <v>279</v>
          </cell>
        </row>
        <row r="147">
          <cell r="F147">
            <v>279</v>
          </cell>
        </row>
        <row r="148">
          <cell r="A148" t="str">
            <v>5682 САЛЯМИ МЕЛКОЗЕРНЕНАЯ с/к в/у 1/120_60с   ОСТАНКИНО</v>
          </cell>
        </row>
        <row r="148">
          <cell r="D148">
            <v>2459</v>
          </cell>
        </row>
        <row r="148">
          <cell r="F148">
            <v>2469</v>
          </cell>
        </row>
        <row r="149">
          <cell r="A149" t="str">
            <v>5698 СЫТНЫЕ Папа может сар б/о мгс 1*3_Маяк  ОСТАНКИНО</v>
          </cell>
        </row>
        <row r="149">
          <cell r="D149">
            <v>351.9</v>
          </cell>
        </row>
        <row r="149">
          <cell r="F149">
            <v>351.9</v>
          </cell>
        </row>
        <row r="150">
          <cell r="A150" t="str">
            <v>5706 АРОМАТНАЯ Папа может с/к в/у 1/250 8шт.  ОСТАНКИНО</v>
          </cell>
        </row>
        <row r="150">
          <cell r="D150">
            <v>877</v>
          </cell>
        </row>
        <row r="150">
          <cell r="F150">
            <v>877</v>
          </cell>
        </row>
        <row r="151">
          <cell r="A151" t="str">
            <v>5708 ПОСОЛЬСКАЯ Папа может с/к в/у ОСТАНКИНО</v>
          </cell>
        </row>
        <row r="151">
          <cell r="D151">
            <v>39.2</v>
          </cell>
        </row>
        <row r="151">
          <cell r="F151">
            <v>39.2</v>
          </cell>
        </row>
        <row r="152">
          <cell r="A152" t="str">
            <v>5851 ЭКСТРА Папа может вар п/о   ОСТАНКИНО</v>
          </cell>
        </row>
        <row r="152">
          <cell r="D152">
            <v>357.8</v>
          </cell>
        </row>
        <row r="152">
          <cell r="F152">
            <v>357.8</v>
          </cell>
        </row>
        <row r="153">
          <cell r="A153" t="str">
            <v>5931 ОХОТНИЧЬЯ Папа может с/к в/у 1/220 8шт.   ОСТАНКИНО</v>
          </cell>
        </row>
        <row r="153">
          <cell r="D153">
            <v>971</v>
          </cell>
        </row>
        <row r="153">
          <cell r="F153">
            <v>971</v>
          </cell>
        </row>
        <row r="154">
          <cell r="A154" t="str">
            <v>6004 РАГУ СВИНОЕ 1кг 8шт.зам_120с ОСТАНКИНО</v>
          </cell>
        </row>
        <row r="154">
          <cell r="D154">
            <v>56</v>
          </cell>
        </row>
        <row r="154">
          <cell r="F154">
            <v>56</v>
          </cell>
        </row>
        <row r="155">
          <cell r="A155" t="str">
            <v>6158 ВРЕМЯ ОЛИВЬЕ Папа может вар п/о 0.4кг   ОСТАНКИНО</v>
          </cell>
        </row>
        <row r="155">
          <cell r="D155">
            <v>1162</v>
          </cell>
        </row>
        <row r="155">
          <cell r="F155">
            <v>1173</v>
          </cell>
        </row>
        <row r="156">
          <cell r="A156" t="str">
            <v>6200 ГРУДИНКА ПРЕМИУМ к/в мл/к в/у 0.3кг  ОСТАНКИНО</v>
          </cell>
        </row>
        <row r="156">
          <cell r="D156">
            <v>499</v>
          </cell>
        </row>
        <row r="156">
          <cell r="F156">
            <v>499</v>
          </cell>
        </row>
        <row r="157">
          <cell r="A157" t="str">
            <v>6201 ГРУДИНКА ПРЕМИУМ к/в с/н в/у 1/150 8 шт ОСТАНКИНО</v>
          </cell>
        </row>
        <row r="157">
          <cell r="D157">
            <v>80</v>
          </cell>
        </row>
        <row r="157">
          <cell r="F157">
            <v>80</v>
          </cell>
        </row>
        <row r="158">
          <cell r="A158" t="str">
            <v>6206 СВИНИНА ПО-ДОМАШНЕМУ к/в мл/к в/у 0.3кг  ОСТАНКИНО</v>
          </cell>
        </row>
        <row r="158">
          <cell r="D158">
            <v>726</v>
          </cell>
        </row>
        <row r="158">
          <cell r="F158">
            <v>726</v>
          </cell>
        </row>
        <row r="159">
          <cell r="A159" t="str">
            <v>6221 НЕАПОЛИТАНСКИЙ ДУЭТ с/к с/н мгс 1/90  ОСТАНКИНО</v>
          </cell>
        </row>
        <row r="159">
          <cell r="D159">
            <v>420</v>
          </cell>
        </row>
        <row r="159">
          <cell r="F159">
            <v>420</v>
          </cell>
        </row>
        <row r="160">
          <cell r="A160" t="str">
            <v>6222 ИТАЛЬЯНСКОЕ АССОРТИ с/в с/н мгс 1/90 ОСТАНКИНО</v>
          </cell>
        </row>
        <row r="160">
          <cell r="D160">
            <v>164</v>
          </cell>
        </row>
        <row r="160">
          <cell r="F160">
            <v>164</v>
          </cell>
        </row>
        <row r="161">
          <cell r="A161" t="str">
            <v>6228 МЯСНОЕ АССОРТИ к/з с/н мгс 1/90 10шт.  ОСТАНКИНО</v>
          </cell>
        </row>
        <row r="161">
          <cell r="D161">
            <v>634</v>
          </cell>
        </row>
        <row r="161">
          <cell r="F161">
            <v>634</v>
          </cell>
        </row>
        <row r="162">
          <cell r="A162" t="str">
            <v>6247 ДОМАШНЯЯ Папа может вар п/о 0,4кг 8шт.  ОСТАНКИНО</v>
          </cell>
        </row>
        <row r="162">
          <cell r="D162">
            <v>282</v>
          </cell>
        </row>
        <row r="162">
          <cell r="F162">
            <v>282</v>
          </cell>
        </row>
        <row r="163">
          <cell r="A163" t="str">
            <v>6268 ГОВЯЖЬЯ Папа может вар п/о 0,4кг 8 шт.  ОСТАНКИНО</v>
          </cell>
        </row>
        <row r="163">
          <cell r="D163">
            <v>449</v>
          </cell>
        </row>
        <row r="163">
          <cell r="F163">
            <v>449</v>
          </cell>
        </row>
        <row r="164">
          <cell r="A164" t="str">
            <v>6279 КОРЕЙКА ПО-ОСТ.к/в в/с с/н в/у 1/150_45с  ОСТАНКИНО</v>
          </cell>
        </row>
        <row r="164">
          <cell r="D164">
            <v>363</v>
          </cell>
        </row>
        <row r="164">
          <cell r="F164">
            <v>363</v>
          </cell>
        </row>
        <row r="165">
          <cell r="A165" t="str">
            <v>6303 МЯСНЫЕ Папа может сос п/о мгс 1.5*3  ОСТАНКИНО</v>
          </cell>
        </row>
        <row r="165">
          <cell r="D165">
            <v>502.3</v>
          </cell>
        </row>
        <row r="165">
          <cell r="F165">
            <v>502.3</v>
          </cell>
        </row>
        <row r="166">
          <cell r="A166" t="str">
            <v>6324 ДОКТОРСКАЯ ГОСТ вар п/о 0.4кг 8шт.  ОСТАНКИНО</v>
          </cell>
        </row>
        <row r="166">
          <cell r="D166">
            <v>619</v>
          </cell>
        </row>
        <row r="166">
          <cell r="F166">
            <v>619</v>
          </cell>
        </row>
        <row r="167">
          <cell r="A167" t="str">
            <v>6325 ДОКТОРСКАЯ ПРЕМИУМ вар п/о 0.4кг 8шт.  ОСТАНКИНО</v>
          </cell>
        </row>
        <row r="167">
          <cell r="D167">
            <v>569</v>
          </cell>
        </row>
        <row r="167">
          <cell r="F167">
            <v>569</v>
          </cell>
        </row>
        <row r="168">
          <cell r="A168" t="str">
            <v>6333 МЯСНАЯ Папа может вар п/о 0.4кг 8шт.  ОСТАНКИНО</v>
          </cell>
        </row>
        <row r="168">
          <cell r="D168">
            <v>6027</v>
          </cell>
        </row>
        <row r="168">
          <cell r="F168">
            <v>6027</v>
          </cell>
        </row>
        <row r="169">
          <cell r="A169" t="str">
            <v>6340 ДОМАШНИЙ РЕЦЕПТ Коровино 0.5кг 8шт.  ОСТАНКИНО</v>
          </cell>
        </row>
        <row r="169">
          <cell r="D169">
            <v>752</v>
          </cell>
        </row>
        <row r="169">
          <cell r="F169">
            <v>763</v>
          </cell>
        </row>
        <row r="170">
          <cell r="A170" t="str">
            <v>6341 ДОМАШНИЙ РЕЦЕПТ СО ШПИКОМ Коровино 0.5кг  ОСТАНКИНО</v>
          </cell>
        </row>
        <row r="170">
          <cell r="D170">
            <v>66</v>
          </cell>
        </row>
        <row r="170">
          <cell r="F170">
            <v>66</v>
          </cell>
        </row>
        <row r="171">
          <cell r="A171" t="str">
            <v>6353 ЭКСТРА Папа может вар п/о 0.4кг 8шт.  ОСТАНКИНО</v>
          </cell>
        </row>
        <row r="171">
          <cell r="D171">
            <v>2471</v>
          </cell>
        </row>
        <row r="171">
          <cell r="F171">
            <v>2481</v>
          </cell>
        </row>
        <row r="172">
          <cell r="A172" t="str">
            <v>6392 ФИЛЕЙНАЯ Папа может вар п/о 0.4кг. ОСТАНКИНО</v>
          </cell>
        </row>
        <row r="172">
          <cell r="D172">
            <v>4626</v>
          </cell>
        </row>
        <row r="172">
          <cell r="F172">
            <v>4626</v>
          </cell>
        </row>
        <row r="173">
          <cell r="A173" t="str">
            <v>6415 БАЛЫКОВАЯ Коровино п/к в/у 0.84кг 6шт.  ОСТАНКИНО</v>
          </cell>
        </row>
        <row r="173">
          <cell r="D173">
            <v>69</v>
          </cell>
        </row>
        <row r="173">
          <cell r="F173">
            <v>69</v>
          </cell>
        </row>
        <row r="174">
          <cell r="A174" t="str">
            <v>6426 КЛАССИЧЕСКАЯ ПМ вар п/о 0.3кг 8шт.  ОСТАНКИНО</v>
          </cell>
        </row>
        <row r="174">
          <cell r="D174">
            <v>1478</v>
          </cell>
        </row>
        <row r="174">
          <cell r="F174">
            <v>1478</v>
          </cell>
        </row>
        <row r="175">
          <cell r="A175" t="str">
            <v>6448 СВИНИНА МАДЕРА с/к с/н в/у 1/100 10шт.   ОСТАНКИНО</v>
          </cell>
        </row>
        <row r="175">
          <cell r="D175">
            <v>515</v>
          </cell>
        </row>
        <row r="175">
          <cell r="F175">
            <v>515</v>
          </cell>
        </row>
        <row r="176">
          <cell r="A176" t="str">
            <v>6453 ЭКСТРА Папа может с/к с/н в/у 1/100 14шт.   ОСТАНКИНО</v>
          </cell>
        </row>
        <row r="176">
          <cell r="D176">
            <v>2199</v>
          </cell>
        </row>
        <row r="176">
          <cell r="F176">
            <v>2199</v>
          </cell>
        </row>
        <row r="177">
          <cell r="A177" t="str">
            <v>6454 АРОМАТНАЯ с/к с/н в/у 1/100 14шт.  ОСТАНКИНО</v>
          </cell>
        </row>
        <row r="177">
          <cell r="D177">
            <v>2033</v>
          </cell>
        </row>
        <row r="177">
          <cell r="F177">
            <v>2033</v>
          </cell>
        </row>
        <row r="178">
          <cell r="A178" t="str">
            <v>6459 СЕРВЕЛАТ ШВЕЙЦАРСК. в/к с/н в/у 1/100*10  ОСТАНКИНО</v>
          </cell>
        </row>
        <row r="178">
          <cell r="D178">
            <v>352</v>
          </cell>
        </row>
        <row r="178">
          <cell r="F178">
            <v>352</v>
          </cell>
        </row>
        <row r="179">
          <cell r="A179" t="str">
            <v>6470 ВЕТЧ.МРАМОРНАЯ в/у_45с  ОСТАНКИНО</v>
          </cell>
        </row>
        <row r="179">
          <cell r="D179">
            <v>68</v>
          </cell>
        </row>
        <row r="179">
          <cell r="F179">
            <v>68</v>
          </cell>
        </row>
        <row r="180">
          <cell r="A180" t="str">
            <v>6492 ШПИК С ЧЕСНОК.И ПЕРЦЕМ к/в в/у 0.3кг_45c  ОСТАНКИНО</v>
          </cell>
        </row>
        <row r="180">
          <cell r="D180">
            <v>177</v>
          </cell>
        </row>
        <row r="180">
          <cell r="F180">
            <v>177</v>
          </cell>
        </row>
        <row r="181">
          <cell r="A181" t="str">
            <v>6495 ВЕТЧ.МРАМОРНАЯ в/у срез 0.3кг 6шт_45с  ОСТАНКИНО</v>
          </cell>
        </row>
        <row r="181">
          <cell r="D181">
            <v>673</v>
          </cell>
        </row>
        <row r="181">
          <cell r="F181">
            <v>673</v>
          </cell>
        </row>
        <row r="182">
          <cell r="A182" t="str">
            <v>6527 ШПИКАЧКИ СОЧНЫЕ ПМ сар б/о мгс 1*3 45с ОСТАНКИНО</v>
          </cell>
        </row>
        <row r="182">
          <cell r="D182">
            <v>538.904</v>
          </cell>
        </row>
        <row r="182">
          <cell r="F182">
            <v>538.904</v>
          </cell>
        </row>
        <row r="183">
          <cell r="A183" t="str">
            <v>6586 МРАМОРНАЯ И БАЛЫКОВАЯ в/к с/н мгс 1/90 ОСТАНКИНО</v>
          </cell>
        </row>
        <row r="183">
          <cell r="D183">
            <v>630</v>
          </cell>
        </row>
        <row r="183">
          <cell r="F183">
            <v>630</v>
          </cell>
        </row>
        <row r="184">
          <cell r="A184" t="str">
            <v>6609 С ГОВЯДИНОЙ ПМ сар б/о мгс 0.4кг_45с ОСТАНКИНО</v>
          </cell>
        </row>
        <row r="184">
          <cell r="D184">
            <v>66</v>
          </cell>
        </row>
        <row r="184">
          <cell r="F184">
            <v>66</v>
          </cell>
        </row>
        <row r="185">
          <cell r="A185" t="str">
            <v>6653 ШПИКАЧКИ СОЧНЫЕ С БЕКОНОМ п/о мгс 0.3кг. ОСТАНКИНО</v>
          </cell>
        </row>
        <row r="185">
          <cell r="D185">
            <v>122</v>
          </cell>
        </row>
        <row r="185">
          <cell r="F185">
            <v>122</v>
          </cell>
        </row>
        <row r="186">
          <cell r="A186" t="str">
            <v>6666 БОЯНСКАЯ Папа может п/к в/у 0,28кг 8 шт. ОСТАНКИНО</v>
          </cell>
        </row>
        <row r="186">
          <cell r="D186">
            <v>1526</v>
          </cell>
        </row>
        <row r="186">
          <cell r="F186">
            <v>1526</v>
          </cell>
        </row>
        <row r="187">
          <cell r="A187" t="str">
            <v>6683 СЕРВЕЛАТ ЗЕРНИСТЫЙ ПМ в/к в/у 0,35кг  ОСТАНКИНО</v>
          </cell>
        </row>
        <row r="187">
          <cell r="D187">
            <v>3100</v>
          </cell>
        </row>
        <row r="187">
          <cell r="F187">
            <v>3106</v>
          </cell>
        </row>
        <row r="188">
          <cell r="A188" t="str">
            <v>6684 СЕРВЕЛАТ КАРЕЛЬСКИЙ ПМ в/к в/у 0.28кг  ОСТАНКИНО</v>
          </cell>
        </row>
        <row r="188">
          <cell r="D188">
            <v>2505</v>
          </cell>
        </row>
        <row r="188">
          <cell r="F188">
            <v>2510</v>
          </cell>
        </row>
        <row r="189">
          <cell r="A189" t="str">
            <v>6689 СЕРВЕЛАТ ОХОТНИЧИЙ ПМ в/к в/у 0,35кг 8шт  ОСТАНКИНО</v>
          </cell>
        </row>
        <row r="189">
          <cell r="D189">
            <v>3838</v>
          </cell>
        </row>
        <row r="189">
          <cell r="F189">
            <v>3842</v>
          </cell>
        </row>
        <row r="190">
          <cell r="A190" t="str">
            <v>6697 СЕРВЕЛАТ ФИНСКИЙ ПМ в/к в/у 0,35кг 8шт.  ОСТАНКИНО</v>
          </cell>
        </row>
        <row r="190">
          <cell r="D190">
            <v>5383</v>
          </cell>
        </row>
        <row r="190">
          <cell r="F190">
            <v>5386</v>
          </cell>
        </row>
        <row r="191">
          <cell r="A191" t="str">
            <v>6713 СОЧНЫЙ ГРИЛЬ ПМ сос п/о мгс 0.41кг 8шт.  ОСТАНКИНО</v>
          </cell>
        </row>
        <row r="191">
          <cell r="D191">
            <v>1814</v>
          </cell>
        </row>
        <row r="191">
          <cell r="F191">
            <v>1814</v>
          </cell>
        </row>
        <row r="192">
          <cell r="A192" t="str">
            <v>6722 СОЧНЫЕ ПМ сос п/о мгс 0,41кг 10шт.  ОСТАНКИНО</v>
          </cell>
        </row>
        <row r="192">
          <cell r="D192">
            <v>9153</v>
          </cell>
        </row>
        <row r="192">
          <cell r="F192">
            <v>9163</v>
          </cell>
        </row>
        <row r="193">
          <cell r="A193" t="str">
            <v>6724 МОЛОЧНЫЕ ПМ сос п/о мгс 0.41кг 10шт.  ОСТАНКИНО</v>
          </cell>
        </row>
        <row r="193">
          <cell r="D193">
            <v>81</v>
          </cell>
        </row>
        <row r="193">
          <cell r="F193">
            <v>81</v>
          </cell>
        </row>
        <row r="194">
          <cell r="A194" t="str">
            <v>6726 СЛИВОЧНЫЕ ПМ сос п/о мгс 0.41кг 10шт.  ОСТАНКИНО</v>
          </cell>
        </row>
        <row r="194">
          <cell r="D194">
            <v>3782</v>
          </cell>
        </row>
        <row r="194">
          <cell r="F194">
            <v>3793</v>
          </cell>
        </row>
        <row r="195">
          <cell r="A195" t="str">
            <v>6747 РУССКАЯ ПРЕМИУМ ПМ вар ф/о в/у  ОСТАНКИНО</v>
          </cell>
        </row>
        <row r="195">
          <cell r="D195">
            <v>51</v>
          </cell>
        </row>
        <row r="195">
          <cell r="F195">
            <v>51</v>
          </cell>
        </row>
        <row r="196">
          <cell r="A196" t="str">
            <v>6762 СЛИВОЧНЫЕ сос ц/о мгс 0.41кг 8шт.  ОСТАНКИНО</v>
          </cell>
        </row>
        <row r="196">
          <cell r="D196">
            <v>267</v>
          </cell>
        </row>
        <row r="196">
          <cell r="F196">
            <v>267</v>
          </cell>
        </row>
        <row r="197">
          <cell r="A197" t="str">
            <v>6765 РУБЛЕНЫЕ сос ц/о мгс 0.36кг 6шт.  ОСТАНКИНО</v>
          </cell>
        </row>
        <row r="197">
          <cell r="D197">
            <v>978</v>
          </cell>
        </row>
        <row r="197">
          <cell r="F197">
            <v>978</v>
          </cell>
        </row>
        <row r="198">
          <cell r="A198" t="str">
            <v>6767 РУБЛЕНЫЕ сос ц/о мгс 1*4  ОСТАНКИНО</v>
          </cell>
        </row>
        <row r="198">
          <cell r="D198">
            <v>30</v>
          </cell>
        </row>
        <row r="198">
          <cell r="F198">
            <v>30</v>
          </cell>
        </row>
        <row r="199">
          <cell r="A199" t="str">
            <v>6768 С СЫРОМ сос ц/о мгс 0.41кг 6шт.  ОСТАНКИНО</v>
          </cell>
        </row>
        <row r="199">
          <cell r="D199">
            <v>93</v>
          </cell>
        </row>
        <row r="199">
          <cell r="F199">
            <v>93</v>
          </cell>
        </row>
        <row r="200">
          <cell r="A200" t="str">
            <v>6773 САЛЯМИ Папа может п/к в/у 0,28кг 8шт.  ОСТАНКИНО</v>
          </cell>
        </row>
        <row r="200">
          <cell r="D200">
            <v>737</v>
          </cell>
        </row>
        <row r="200">
          <cell r="F200">
            <v>737</v>
          </cell>
        </row>
        <row r="201">
          <cell r="A201" t="str">
            <v>6777 МЯСНЫЕ С ГОВЯДИНОЙ ПМ сос п/о мгс 0.4кг  ОСТАНКИНО</v>
          </cell>
        </row>
        <row r="201">
          <cell r="D201">
            <v>1784</v>
          </cell>
        </row>
        <row r="201">
          <cell r="F201">
            <v>1784</v>
          </cell>
        </row>
        <row r="202">
          <cell r="A202" t="str">
            <v>6785 ВЕНСКАЯ САЛЯМИ п/к в/у 0.33кг 8шт.  ОСТАНКИНО</v>
          </cell>
        </row>
        <row r="202">
          <cell r="D202">
            <v>502</v>
          </cell>
        </row>
        <row r="202">
          <cell r="F202">
            <v>502</v>
          </cell>
        </row>
        <row r="203">
          <cell r="A203" t="str">
            <v>6787 СЕРВЕЛАТ КРЕМЛЕВСКИЙ в/к в/у 0,33кг 8шт.  ОСТАНКИНО</v>
          </cell>
        </row>
        <row r="203">
          <cell r="D203">
            <v>363</v>
          </cell>
        </row>
        <row r="203">
          <cell r="F203">
            <v>363</v>
          </cell>
        </row>
        <row r="204">
          <cell r="A204" t="str">
            <v>6791 СЕРВЕЛАТ ПРЕМИУМ в/к в/у 0,33кг 8шт.  ОСТАНКИНО</v>
          </cell>
        </row>
        <row r="204">
          <cell r="D204">
            <v>154</v>
          </cell>
        </row>
        <row r="204">
          <cell r="F204">
            <v>154</v>
          </cell>
        </row>
        <row r="205">
          <cell r="A205" t="str">
            <v>6793 БАЛЫКОВАЯ в/к в/у 0,33кг 8шт.  ОСТАНКИНО</v>
          </cell>
        </row>
        <row r="205">
          <cell r="D205">
            <v>848</v>
          </cell>
        </row>
        <row r="205">
          <cell r="F205">
            <v>848</v>
          </cell>
        </row>
        <row r="206">
          <cell r="A206" t="str">
            <v>6794 БАЛЫКОВАЯ в/к в/у  ОСТАНКИНО</v>
          </cell>
        </row>
        <row r="206">
          <cell r="D206">
            <v>31.7</v>
          </cell>
        </row>
        <row r="206">
          <cell r="F206">
            <v>31.7</v>
          </cell>
        </row>
        <row r="207">
          <cell r="A207" t="str">
            <v>6795 ОСТАНКИНСКАЯ в/к в/у 0,33кг 8шт.  ОСТАНКИНО</v>
          </cell>
        </row>
        <row r="207">
          <cell r="D207">
            <v>38</v>
          </cell>
        </row>
        <row r="207">
          <cell r="F207">
            <v>38</v>
          </cell>
        </row>
        <row r="208">
          <cell r="A208" t="str">
            <v>6801 ОСТАНКИНСКАЯ вар п/о 0.4кг 8шт.  ОСТАНКИНО</v>
          </cell>
        </row>
        <row r="208">
          <cell r="D208">
            <v>147</v>
          </cell>
        </row>
        <row r="208">
          <cell r="F208">
            <v>147</v>
          </cell>
        </row>
        <row r="209">
          <cell r="A209" t="str">
            <v>6829 МОЛОЧНЫЕ КЛАССИЧЕСКИЕ сос п/о мгс 2*4_С  ОСТАНКИНО</v>
          </cell>
        </row>
        <row r="209">
          <cell r="D209">
            <v>529.5</v>
          </cell>
        </row>
        <row r="209">
          <cell r="F209">
            <v>529.5</v>
          </cell>
        </row>
        <row r="210">
          <cell r="A210" t="str">
            <v>6834 ПОСОЛЬСКАЯ ПМ с/к с/н в/у 1/100 10шт.  ОСТАНКИНО</v>
          </cell>
        </row>
        <row r="210">
          <cell r="D210">
            <v>17</v>
          </cell>
        </row>
        <row r="210">
          <cell r="F210">
            <v>17</v>
          </cell>
        </row>
        <row r="211">
          <cell r="A211" t="str">
            <v>6837 ФИЛЕЙНЫЕ Папа Может сос ц/о мгс 0.4кг  ОСТАНКИНО</v>
          </cell>
        </row>
        <row r="211">
          <cell r="D211">
            <v>1444</v>
          </cell>
        </row>
        <row r="211">
          <cell r="F211">
            <v>1444</v>
          </cell>
        </row>
        <row r="212">
          <cell r="A212" t="str">
            <v>6842 ДЫМОВИЦА ИЗ ОКОРОКА к/в мл/к в/у 0,3кг  ОСТАНКИНО</v>
          </cell>
        </row>
        <row r="212">
          <cell r="D212">
            <v>79</v>
          </cell>
        </row>
        <row r="212">
          <cell r="F212">
            <v>79</v>
          </cell>
        </row>
        <row r="213">
          <cell r="A213" t="str">
            <v>6852 МОЛОЧНЫЕ ПРЕМИУМ ПМ сос п/о в/ у 1/350  ОСТАНКИНО</v>
          </cell>
        </row>
        <row r="213">
          <cell r="D213">
            <v>2973</v>
          </cell>
        </row>
        <row r="213">
          <cell r="F213">
            <v>2975</v>
          </cell>
        </row>
        <row r="214">
          <cell r="A214" t="str">
            <v>6854 МОЛОЧНЫЕ ПРЕМИУМ ПМ сос п/о мгс 0.6кг  ОСТАНКИНО</v>
          </cell>
        </row>
        <row r="214">
          <cell r="D214">
            <v>388</v>
          </cell>
        </row>
        <row r="214">
          <cell r="F214">
            <v>388</v>
          </cell>
        </row>
        <row r="215">
          <cell r="A215" t="str">
            <v>6861 ДОМАШНИЙ РЕЦЕПТ Коровино вар п/о  ОСТАНКИНО</v>
          </cell>
        </row>
        <row r="215">
          <cell r="D215">
            <v>291.1</v>
          </cell>
        </row>
        <row r="215">
          <cell r="F215">
            <v>291.1</v>
          </cell>
        </row>
        <row r="216">
          <cell r="A216" t="str">
            <v>6862 ДОМАШНИЙ РЕЦЕПТ СО ШПИК. Коровино вар п/о  ОСТАНКИНО</v>
          </cell>
        </row>
        <row r="216">
          <cell r="D216">
            <v>53.4</v>
          </cell>
        </row>
        <row r="216">
          <cell r="F216">
            <v>53.4</v>
          </cell>
        </row>
        <row r="217">
          <cell r="A217" t="str">
            <v>6866 ВЕТЧ.НЕЖНАЯ Коровино п/о_Маяк  ОСТАНКИНО</v>
          </cell>
        </row>
        <row r="217">
          <cell r="D217">
            <v>163.5</v>
          </cell>
        </row>
        <row r="217">
          <cell r="F217">
            <v>163.5</v>
          </cell>
        </row>
        <row r="218">
          <cell r="A218" t="str">
            <v>6869 С ГОВЯДИНОЙ СН сос п/о мгс 1кг 6шт.  ОСТАНКИНО</v>
          </cell>
        </row>
        <row r="218">
          <cell r="D218">
            <v>106</v>
          </cell>
        </row>
        <row r="218">
          <cell r="F218">
            <v>106</v>
          </cell>
        </row>
        <row r="219">
          <cell r="A219" t="str">
            <v>6909 ДЛЯ ДЕТЕЙ сос п/о мгс 0.33кг 8шт.  ОСТАНКИНО</v>
          </cell>
        </row>
        <row r="219">
          <cell r="D219">
            <v>564</v>
          </cell>
        </row>
        <row r="219">
          <cell r="F219">
            <v>564</v>
          </cell>
        </row>
        <row r="220">
          <cell r="A220" t="str">
            <v>6919 БЕКОН с/к с/н в/у 1/180 10шт.  ОСТАНКИНО</v>
          </cell>
        </row>
        <row r="220">
          <cell r="D220">
            <v>398</v>
          </cell>
        </row>
        <row r="220">
          <cell r="F220">
            <v>398</v>
          </cell>
        </row>
        <row r="221">
          <cell r="A221" t="str">
            <v>6921 БЕКОН Папа может с/к с/н в/у 1/140 10шт  ОСТАНКИНО</v>
          </cell>
        </row>
        <row r="221">
          <cell r="D221">
            <v>1134</v>
          </cell>
        </row>
        <row r="221">
          <cell r="F221">
            <v>1134</v>
          </cell>
        </row>
        <row r="222">
          <cell r="A222" t="str">
            <v>6948 МОЛОЧНЫЕ ПРЕМИУМ.ПМ сос п/о мгс 1,5*4 Останкино</v>
          </cell>
        </row>
        <row r="222">
          <cell r="D222">
            <v>320.6</v>
          </cell>
        </row>
        <row r="222">
          <cell r="F222">
            <v>320.6</v>
          </cell>
        </row>
        <row r="223">
          <cell r="A223" t="str">
            <v>6951 СЛИВОЧНЫЕ Папа может сос п/о мгс 1.5*4  ОСТАНКИНО</v>
          </cell>
        </row>
        <row r="223">
          <cell r="D223">
            <v>175.3</v>
          </cell>
        </row>
        <row r="223">
          <cell r="F223">
            <v>175.3</v>
          </cell>
        </row>
        <row r="224">
          <cell r="A224" t="str">
            <v>6955 СОЧНЫЕ Папа может сос п/о мгс1.5*4_А Останкино</v>
          </cell>
        </row>
        <row r="224">
          <cell r="D224">
            <v>3895.1</v>
          </cell>
        </row>
        <row r="224">
          <cell r="F224">
            <v>3938.1</v>
          </cell>
        </row>
        <row r="225">
          <cell r="A225" t="str">
            <v>7035 ВЕТЧ.КЛАССИЧЕСКАЯ ПМ п/о 0.35кг 8шт.  ОСТАНКИНО</v>
          </cell>
        </row>
        <row r="225">
          <cell r="D225">
            <v>371</v>
          </cell>
        </row>
        <row r="225">
          <cell r="F225">
            <v>371</v>
          </cell>
        </row>
        <row r="226">
          <cell r="A226" t="str">
            <v>7038 С ГОВЯДИНОЙ ПМ сос п/о мгс 1.5*4  ОСТАНКИНО</v>
          </cell>
        </row>
        <row r="226">
          <cell r="D226">
            <v>52.3</v>
          </cell>
        </row>
        <row r="226">
          <cell r="F226">
            <v>52.3</v>
          </cell>
        </row>
        <row r="227">
          <cell r="A227" t="str">
            <v>7040 С ИНДЕЙКОЙ ПМ сос ц/о в/у 1/270 8шт.  ОСТАНКИНО</v>
          </cell>
        </row>
        <row r="227">
          <cell r="D227">
            <v>148</v>
          </cell>
        </row>
        <row r="227">
          <cell r="F227">
            <v>148</v>
          </cell>
        </row>
        <row r="228">
          <cell r="A228" t="str">
            <v>7045 БЕКОН Папа может с/к с/н в/у 1/250 7 шт ОСТАНКИНО</v>
          </cell>
        </row>
        <row r="228">
          <cell r="D228">
            <v>51</v>
          </cell>
        </row>
        <row r="228">
          <cell r="F228">
            <v>51</v>
          </cell>
        </row>
        <row r="229">
          <cell r="A229" t="str">
            <v>Балык говяжий с/к "Эликатессе" 0,10 кг.шт. нарезка (лоток с ср.защ.атм.)  СПК</v>
          </cell>
        </row>
        <row r="229">
          <cell r="D229">
            <v>205</v>
          </cell>
        </row>
        <row r="229">
          <cell r="F229">
            <v>205</v>
          </cell>
        </row>
        <row r="230">
          <cell r="A230" t="str">
            <v>Балык свиной с/к "Эликатессе" 0,10 кг.шт. нарезка (лоток с ср.защ.атм.)  СПК</v>
          </cell>
        </row>
        <row r="230">
          <cell r="D230">
            <v>411</v>
          </cell>
        </row>
        <row r="230">
          <cell r="F230">
            <v>411</v>
          </cell>
        </row>
        <row r="231">
          <cell r="A231" t="str">
            <v>Балыковая с/к 200 гр. срез "Эликатессе" термоформ.пак.  СПК</v>
          </cell>
        </row>
        <row r="231">
          <cell r="D231">
            <v>223</v>
          </cell>
        </row>
        <row r="231">
          <cell r="F231">
            <v>223</v>
          </cell>
        </row>
        <row r="232">
          <cell r="A232" t="str">
            <v>БОНУС ДОМАШНИЙ РЕЦЕПТ Коровино 0.5кг 8шт. (6305)</v>
          </cell>
        </row>
        <row r="232">
          <cell r="D232">
            <v>44</v>
          </cell>
        </row>
        <row r="232">
          <cell r="F232">
            <v>44</v>
          </cell>
        </row>
        <row r="233">
          <cell r="A233" t="str">
            <v>БОНУС ДОМАШНИЙ РЕЦЕПТ Коровино вар п/о (5324)</v>
          </cell>
        </row>
        <row r="233">
          <cell r="D233">
            <v>28</v>
          </cell>
        </row>
        <row r="233">
          <cell r="F233">
            <v>28</v>
          </cell>
        </row>
        <row r="234">
          <cell r="A234" t="str">
            <v>БОНУС СОЧНЫЕ Папа может сос п/о мгс 1.5*4 (6954)  ОСТАНКИНО</v>
          </cell>
        </row>
        <row r="234">
          <cell r="D234">
            <v>273.5</v>
          </cell>
        </row>
        <row r="234">
          <cell r="F234">
            <v>273.5</v>
          </cell>
        </row>
        <row r="235">
          <cell r="A235" t="str">
            <v>БОНУС СОЧНЫЕ сос п/о мгс 0.41кг_UZ (6087)  ОСТАНКИНО</v>
          </cell>
        </row>
        <row r="235">
          <cell r="D235">
            <v>165</v>
          </cell>
        </row>
        <row r="235">
          <cell r="F235">
            <v>165</v>
          </cell>
        </row>
        <row r="236">
          <cell r="A236" t="str">
            <v>БОНУС_ 457  Колбаса Молочная ТМ Особый рецепт ВЕС большой батон  ПОКОМ</v>
          </cell>
        </row>
        <row r="236">
          <cell r="F236">
            <v>760.148</v>
          </cell>
        </row>
        <row r="237">
          <cell r="A237" t="str">
            <v>БОНУС_273  Сосиски Сочинки с сочной грудинкой, МГС 0.4кг,   ПОКОМ</v>
          </cell>
        </row>
        <row r="237">
          <cell r="F237">
            <v>14</v>
          </cell>
        </row>
        <row r="238">
          <cell r="A238" t="str">
            <v>БОНУС_302  Сосиски Сочинки по-баварски,  0.4кг, ТМ Стародворье  ПОКОМ</v>
          </cell>
        </row>
        <row r="238">
          <cell r="F238">
            <v>1168</v>
          </cell>
        </row>
        <row r="239">
          <cell r="A239" t="str">
            <v>БОНУС_319  Колбаса вареная Филейская ТМ Вязанка ТС Классическая, 0,45 кг. ПОКОМ</v>
          </cell>
        </row>
        <row r="239">
          <cell r="F239">
            <v>359</v>
          </cell>
        </row>
        <row r="240">
          <cell r="A240" t="str">
            <v>БОНУС_336  Ветчина Сливушка с индейкой ТМ Вязанка. ВЕС  ПОКОМ</v>
          </cell>
        </row>
        <row r="240">
          <cell r="F240">
            <v>249.162</v>
          </cell>
        </row>
        <row r="241">
          <cell r="A241" t="str">
            <v>БОНУС_Готовые чебупели сочные с мясом ТМ Горячая штучка  0,3кг зам    ПОКОМ</v>
          </cell>
        </row>
        <row r="241">
          <cell r="F241">
            <v>749</v>
          </cell>
        </row>
        <row r="242">
          <cell r="A242" t="str">
            <v>БОНУС_Колбаса вареная Филейская ТМ Вязанка. ВЕС  ПОКОМ</v>
          </cell>
        </row>
        <row r="242">
          <cell r="F242">
            <v>2.6</v>
          </cell>
        </row>
        <row r="243">
          <cell r="A243" t="str">
            <v>БОНУС_Мини-чебуречки с мясом  0,3кг ТМ Зареченские  ПОКОМ</v>
          </cell>
        </row>
        <row r="243">
          <cell r="F243">
            <v>3</v>
          </cell>
        </row>
        <row r="244">
          <cell r="A244" t="str">
            <v>БОНУС_Сосиски Вязанка Сливочные, Вязанка амицел МГС, 0.45кг, ПОКОМ</v>
          </cell>
        </row>
        <row r="244">
          <cell r="F244">
            <v>183</v>
          </cell>
        </row>
        <row r="245">
          <cell r="A245" t="str">
            <v>Бутербродная вареная 0,47 кг шт.  СПК</v>
          </cell>
        </row>
        <row r="245">
          <cell r="D245">
            <v>86</v>
          </cell>
        </row>
        <row r="245">
          <cell r="F245">
            <v>86</v>
          </cell>
        </row>
        <row r="246">
          <cell r="A246" t="str">
            <v>Вацлавская п/к (черева) 390 гр.шт. термоус.пак  СПК</v>
          </cell>
        </row>
        <row r="246">
          <cell r="D246">
            <v>32</v>
          </cell>
        </row>
        <row r="246">
          <cell r="F246">
            <v>32</v>
          </cell>
        </row>
        <row r="247">
          <cell r="A247" t="str">
            <v>Готовые чебупели острые с мясом Горячая штучка 0,3 кг зам  ПОКОМ</v>
          </cell>
        </row>
        <row r="247">
          <cell r="D247">
            <v>6</v>
          </cell>
        </row>
        <row r="247">
          <cell r="F247">
            <v>685</v>
          </cell>
        </row>
        <row r="248">
          <cell r="A248" t="str">
            <v>Готовые чебупели с ветчиной и сыром Горячая штучка 0,3кг зам  ПОКОМ</v>
          </cell>
        </row>
        <row r="248">
          <cell r="D248">
            <v>733</v>
          </cell>
        </row>
        <row r="248">
          <cell r="F248">
            <v>3389</v>
          </cell>
        </row>
        <row r="249">
          <cell r="A249" t="str">
            <v>Готовые чебупели сочные с мясом ТМ Горячая штучка  0,3кг зам  ПОКОМ</v>
          </cell>
        </row>
        <row r="249">
          <cell r="D249">
            <v>620</v>
          </cell>
        </row>
        <row r="249">
          <cell r="F249">
            <v>2732</v>
          </cell>
        </row>
        <row r="250">
          <cell r="A250" t="str">
            <v>Готовые чебуреки с мясом ТМ Горячая штучка 0,09 кг флоу-пак ПОКОМ</v>
          </cell>
        </row>
        <row r="250">
          <cell r="F250">
            <v>232</v>
          </cell>
        </row>
        <row r="251">
          <cell r="A251" t="str">
            <v>Гуцульская с/к "КолбасГрад" 160 гр.шт. термоус. пак  СПК</v>
          </cell>
        </row>
        <row r="251">
          <cell r="D251">
            <v>151</v>
          </cell>
        </row>
        <row r="251">
          <cell r="F251">
            <v>151</v>
          </cell>
        </row>
        <row r="252">
          <cell r="A252" t="str">
            <v>Дельгаро с/в "Эликатессе" 140 гр.шт.  СПК</v>
          </cell>
        </row>
        <row r="252">
          <cell r="D252">
            <v>79</v>
          </cell>
        </row>
        <row r="252">
          <cell r="F252">
            <v>79</v>
          </cell>
        </row>
        <row r="253">
          <cell r="A253" t="str">
            <v>Деревенская с чесночком и сальцем п/к (черева) 390 гр.шт. термоус. пак.  СПК</v>
          </cell>
        </row>
        <row r="253">
          <cell r="D253">
            <v>252</v>
          </cell>
        </row>
        <row r="253">
          <cell r="F253">
            <v>252</v>
          </cell>
        </row>
        <row r="254">
          <cell r="A254" t="str">
            <v>Докторская вареная в/с 0,47 кг шт.  СПК</v>
          </cell>
        </row>
        <row r="254">
          <cell r="D254">
            <v>57</v>
          </cell>
        </row>
        <row r="254">
          <cell r="F254">
            <v>57</v>
          </cell>
        </row>
        <row r="255">
          <cell r="A255" t="str">
            <v>Докторская вареная термоус.пак. "Высокий вкус"  СПК</v>
          </cell>
        </row>
        <row r="255">
          <cell r="D255">
            <v>162.2</v>
          </cell>
        </row>
        <row r="255">
          <cell r="F255">
            <v>162.2</v>
          </cell>
        </row>
        <row r="256">
          <cell r="A256" t="str">
            <v>ЖАР-ладушки с клубникой и вишней ТМ Стародворье 0,2 кг ПОКОМ</v>
          </cell>
        </row>
        <row r="256">
          <cell r="D256">
            <v>1</v>
          </cell>
        </row>
        <row r="256">
          <cell r="F256">
            <v>67</v>
          </cell>
        </row>
        <row r="257">
          <cell r="A257" t="str">
            <v>ЖАР-ладушки с мясом 0,2кг ТМ Стародворье  ПОКОМ</v>
          </cell>
        </row>
        <row r="257">
          <cell r="D257">
            <v>5</v>
          </cell>
        </row>
        <row r="257">
          <cell r="F257">
            <v>586</v>
          </cell>
        </row>
        <row r="258">
          <cell r="A258" t="str">
            <v>ЖАР-ладушки с яблоком и грушей ТМ Стародворье 0,2 кг. ПОКОМ</v>
          </cell>
        </row>
        <row r="258">
          <cell r="D258">
            <v>1</v>
          </cell>
        </row>
        <row r="258">
          <cell r="F258">
            <v>43</v>
          </cell>
        </row>
        <row r="259">
          <cell r="A259" t="str">
            <v>Карбонад Юбилейный термоус.пак.  СПК</v>
          </cell>
        </row>
        <row r="259">
          <cell r="D259">
            <v>22.5</v>
          </cell>
        </row>
        <row r="259">
          <cell r="F259">
            <v>22.5</v>
          </cell>
        </row>
        <row r="260">
          <cell r="A260" t="str">
            <v>Каша гречневая с говядиной "СПК" ж/б 0,340 кг.шт. термоус. пл. ЧМК  СПК</v>
          </cell>
        </row>
        <row r="260">
          <cell r="D260">
            <v>9</v>
          </cell>
        </row>
        <row r="260">
          <cell r="F260">
            <v>9</v>
          </cell>
        </row>
        <row r="261">
          <cell r="A261" t="str">
            <v>Каша перловая с говядиной "СПК" ж/б 0,340 кг.шт. термоус. пл. ЧМК СПК</v>
          </cell>
        </row>
        <row r="261">
          <cell r="D261">
            <v>9</v>
          </cell>
        </row>
        <row r="261">
          <cell r="F261">
            <v>9</v>
          </cell>
        </row>
        <row r="262">
          <cell r="A262" t="str">
            <v>Классическая с/к 80 гр.шт.нар. (лоток с ср.защ.атм.)  СПК</v>
          </cell>
        </row>
        <row r="262">
          <cell r="D262">
            <v>14</v>
          </cell>
        </row>
        <row r="262">
          <cell r="F262">
            <v>14</v>
          </cell>
        </row>
        <row r="263">
          <cell r="A263" t="str">
            <v>Колбаски ПодПивасики оригинальные с/к 0,10 кг.шт. термофор.пак.  СПК</v>
          </cell>
        </row>
        <row r="263">
          <cell r="D263">
            <v>687</v>
          </cell>
        </row>
        <row r="263">
          <cell r="F263">
            <v>687</v>
          </cell>
        </row>
        <row r="264">
          <cell r="A264" t="str">
            <v>Колбаски ПодПивасики острые с/к 0,10 кг.шт. термофор.пак.  СПК</v>
          </cell>
        </row>
        <row r="264">
          <cell r="D264">
            <v>718</v>
          </cell>
        </row>
        <row r="264">
          <cell r="F264">
            <v>718</v>
          </cell>
        </row>
        <row r="265">
          <cell r="A265" t="str">
            <v>Колбаски ПодПивасики с сыром с/к 100 гр.шт. (в ср.защ.атм.)  СПК</v>
          </cell>
        </row>
        <row r="265">
          <cell r="D265">
            <v>178</v>
          </cell>
        </row>
        <row r="265">
          <cell r="F265">
            <v>178</v>
          </cell>
        </row>
        <row r="266">
          <cell r="A266" t="str">
            <v>Круггетсы с сырным соусом ТМ Горячая штучка 0,25 кг зам  ПОКОМ</v>
          </cell>
        </row>
        <row r="266">
          <cell r="D266">
            <v>12</v>
          </cell>
        </row>
        <row r="266">
          <cell r="F266">
            <v>859</v>
          </cell>
        </row>
        <row r="267">
          <cell r="A267" t="str">
            <v>Круггетсы сочные ТМ Горячая штучка ТС Круггетсы  ВЕС(3 кг)  ПОКОМ</v>
          </cell>
        </row>
        <row r="267">
          <cell r="D267">
            <v>2</v>
          </cell>
        </row>
        <row r="267">
          <cell r="F267">
            <v>2</v>
          </cell>
        </row>
        <row r="268">
          <cell r="A268" t="str">
            <v>Круггетсы сочные ТМ Горячая штучка ТС Круггетсы 0,25 кг зам  ПОКОМ</v>
          </cell>
        </row>
        <row r="268">
          <cell r="D268">
            <v>367</v>
          </cell>
        </row>
        <row r="268">
          <cell r="F268">
            <v>1799</v>
          </cell>
        </row>
        <row r="269">
          <cell r="A269" t="str">
            <v>Ла Фаворте с/в "Эликатессе" 140 гр.шт.  СПК</v>
          </cell>
        </row>
        <row r="269">
          <cell r="D269">
            <v>181</v>
          </cell>
        </row>
        <row r="269">
          <cell r="F269">
            <v>181</v>
          </cell>
        </row>
        <row r="270">
          <cell r="A270" t="str">
            <v>Ливерная Печеночная "Просто выгодно" 0,3 кг.шт.  СПК</v>
          </cell>
        </row>
        <row r="270">
          <cell r="D270">
            <v>84</v>
          </cell>
        </row>
        <row r="270">
          <cell r="F270">
            <v>84</v>
          </cell>
        </row>
        <row r="271">
          <cell r="A271" t="str">
            <v>Любительская вареная термоус.пак. "Высокий вкус"  СПК</v>
          </cell>
        </row>
        <row r="271">
          <cell r="D271">
            <v>105.8</v>
          </cell>
        </row>
        <row r="271">
          <cell r="F271">
            <v>105.8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</row>
        <row r="272">
          <cell r="F272">
            <v>23</v>
          </cell>
        </row>
        <row r="273">
          <cell r="A273" t="str">
            <v>Мини-пицца с ветчиной и сыром 0,3кг ТМ Зареченские  ПОКОМ</v>
          </cell>
        </row>
        <row r="273"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</row>
        <row r="274">
          <cell r="F274">
            <v>262.701</v>
          </cell>
        </row>
        <row r="275">
          <cell r="A275" t="str">
            <v>Мини-чебуречки с мясом ВЕС 5,5кг ТМ Зареченские  ПОКОМ</v>
          </cell>
        </row>
        <row r="275">
          <cell r="F275">
            <v>136.5</v>
          </cell>
        </row>
        <row r="276">
          <cell r="A276" t="str">
            <v>Мини-чебуречки с сыром и ветчиной 0,3кг ТМ Зареченские  ПОКОМ</v>
          </cell>
        </row>
        <row r="276">
          <cell r="F276">
            <v>2</v>
          </cell>
        </row>
        <row r="277">
          <cell r="A277" t="str">
            <v>Мини-шарики с курочкой и сыром ТМ Зареченские ВЕС  ПОКОМ</v>
          </cell>
        </row>
        <row r="277">
          <cell r="F277">
            <v>167.8</v>
          </cell>
        </row>
        <row r="278">
          <cell r="A278" t="str">
            <v>Мусульманская вареная "Просто выгодно"  СПК</v>
          </cell>
        </row>
        <row r="278">
          <cell r="D278">
            <v>5</v>
          </cell>
        </row>
        <row r="278">
          <cell r="F278">
            <v>5</v>
          </cell>
        </row>
        <row r="279">
          <cell r="A279" t="str">
            <v>Мусульманская п/к "Просто выгодно" термофор.пак.  СПК</v>
          </cell>
        </row>
        <row r="279">
          <cell r="D279">
            <v>2</v>
          </cell>
        </row>
        <row r="279">
          <cell r="F279">
            <v>2</v>
          </cell>
        </row>
        <row r="280">
          <cell r="A280" t="str">
            <v>Наггетсы из печи 0,25кг ТМ Вязанка ТС Няняггетсы Сливушки замор.  ПОКОМ</v>
          </cell>
        </row>
        <row r="280">
          <cell r="D280">
            <v>22</v>
          </cell>
        </row>
        <row r="280">
          <cell r="F280">
            <v>3651</v>
          </cell>
        </row>
        <row r="281">
          <cell r="A281" t="str">
            <v>Наггетсы Нагетосы Сочная курочка ТМ Горячая штучка 0,25 кг зам  ПОКОМ</v>
          </cell>
        </row>
        <row r="281">
          <cell r="D281">
            <v>29</v>
          </cell>
        </row>
        <row r="281">
          <cell r="F281">
            <v>2231</v>
          </cell>
        </row>
        <row r="282">
          <cell r="A282" t="str">
            <v>Наггетсы с индейкой 0,25кг ТМ Вязанка ТС Няняггетсы Сливушки НД2 замор.  ПОКОМ</v>
          </cell>
        </row>
        <row r="282">
          <cell r="D282">
            <v>21</v>
          </cell>
        </row>
        <row r="282">
          <cell r="F282">
            <v>3165</v>
          </cell>
        </row>
        <row r="283">
          <cell r="A283" t="str">
            <v>Наггетсы с куриным филе и сыром ТМ Вязанка 0,25 кг ПОКОМ</v>
          </cell>
        </row>
        <row r="283">
          <cell r="D283">
            <v>16</v>
          </cell>
        </row>
        <row r="283">
          <cell r="F283">
            <v>1212</v>
          </cell>
        </row>
        <row r="284">
          <cell r="A284" t="str">
            <v>Наггетсы Хрустящие 0,3кг ТМ Зареченские  ПОКОМ</v>
          </cell>
        </row>
        <row r="284">
          <cell r="F284">
            <v>42</v>
          </cell>
        </row>
        <row r="285">
          <cell r="A285" t="str">
            <v>Наггетсы Хрустящие ТМ Зареченские. ВЕС ПОКОМ</v>
          </cell>
        </row>
        <row r="285">
          <cell r="F285">
            <v>948.5</v>
          </cell>
        </row>
        <row r="286">
          <cell r="A286" t="str">
            <v>Оригинальная с перцем с/к  СПК</v>
          </cell>
        </row>
        <row r="286">
          <cell r="D286">
            <v>119.9</v>
          </cell>
        </row>
        <row r="286">
          <cell r="F286">
            <v>119.9</v>
          </cell>
        </row>
        <row r="287">
          <cell r="A287" t="str">
            <v>Особая вареная  СПК</v>
          </cell>
        </row>
        <row r="287">
          <cell r="D287">
            <v>2</v>
          </cell>
        </row>
        <row r="287">
          <cell r="F287">
            <v>2</v>
          </cell>
        </row>
        <row r="288">
          <cell r="A288" t="str">
            <v>Паштет печеночный 140 гр.шт.  СПК</v>
          </cell>
        </row>
        <row r="288">
          <cell r="D288">
            <v>15</v>
          </cell>
        </row>
        <row r="288">
          <cell r="F288">
            <v>15</v>
          </cell>
        </row>
        <row r="289">
          <cell r="A289" t="str">
            <v>Пельмени Grandmeni со сливочным маслом Горячая штучка 0,75 кг ПОКОМ</v>
          </cell>
        </row>
        <row r="289">
          <cell r="D289">
            <v>3</v>
          </cell>
        </row>
        <row r="289">
          <cell r="F289">
            <v>608</v>
          </cell>
        </row>
        <row r="290">
          <cell r="A290" t="str">
            <v>Пельмени Бигбули #МЕГАВКУСИЩЕ с сочной грудинкой 0,43 кг  ПОКОМ</v>
          </cell>
        </row>
        <row r="290">
          <cell r="D290">
            <v>1</v>
          </cell>
        </row>
        <row r="290">
          <cell r="F290">
            <v>15</v>
          </cell>
        </row>
        <row r="291">
          <cell r="A291" t="str">
            <v>Пельмени Бигбули #МЕГАВКУСИЩЕ с сочной грудинкой 0,9 кг  ПОКОМ</v>
          </cell>
        </row>
        <row r="291">
          <cell r="F291">
            <v>130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</row>
        <row r="292">
          <cell r="F292">
            <v>127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</row>
        <row r="293">
          <cell r="D293">
            <v>3</v>
          </cell>
        </row>
        <row r="293">
          <cell r="F293">
            <v>688</v>
          </cell>
        </row>
        <row r="294">
          <cell r="A294" t="str">
            <v>Пельмени Бигбули с мясом ТМ Горячая штучка. флоу-пак сфера 0,4 кг. ПОКОМ</v>
          </cell>
        </row>
        <row r="294">
          <cell r="F294">
            <v>166</v>
          </cell>
        </row>
        <row r="295">
          <cell r="A295" t="str">
            <v>Пельмени Бигбули с мясом ТМ Горячая штучка. флоу-пак сфера 0,7 кг ПОКОМ</v>
          </cell>
        </row>
        <row r="295">
          <cell r="D295">
            <v>9</v>
          </cell>
        </row>
        <row r="295">
          <cell r="F295">
            <v>611</v>
          </cell>
        </row>
        <row r="296">
          <cell r="A296" t="str">
            <v>Пельмени Бигбули с мясом, Горячая штучка 0,43кг  ПОКОМ</v>
          </cell>
        </row>
        <row r="296">
          <cell r="F296">
            <v>1</v>
          </cell>
        </row>
        <row r="297">
          <cell r="A297" t="str">
            <v>Пельмени Бигбули с мясом, Горячая штучка 0,9кг  ПОКОМ</v>
          </cell>
        </row>
        <row r="297">
          <cell r="D297">
            <v>1</v>
          </cell>
        </row>
        <row r="297"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</row>
        <row r="298">
          <cell r="F298">
            <v>137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</row>
        <row r="299">
          <cell r="D299">
            <v>1</v>
          </cell>
        </row>
        <row r="299">
          <cell r="F299">
            <v>2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</row>
        <row r="300">
          <cell r="D300">
            <v>3</v>
          </cell>
        </row>
        <row r="300">
          <cell r="F300">
            <v>99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</row>
        <row r="301">
          <cell r="D301">
            <v>5</v>
          </cell>
        </row>
        <row r="301">
          <cell r="F301">
            <v>597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</row>
        <row r="302">
          <cell r="D302">
            <v>4</v>
          </cell>
        </row>
        <row r="302">
          <cell r="F302">
            <v>549</v>
          </cell>
        </row>
        <row r="303">
          <cell r="A303" t="str">
            <v>Пельмени Бульмени с говядиной и свининой Горячая шт. 0,9 кг  ПОКОМ</v>
          </cell>
        </row>
        <row r="303">
          <cell r="D303">
            <v>3</v>
          </cell>
        </row>
        <row r="303">
          <cell r="F303">
            <v>571</v>
          </cell>
        </row>
        <row r="304">
          <cell r="A304" t="str">
            <v>Пельмени Бульмени с говядиной и свининой Горячая штучка 0,43  ПОКОМ</v>
          </cell>
        </row>
        <row r="304">
          <cell r="F304">
            <v>2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</row>
        <row r="305">
          <cell r="F305">
            <v>180.7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</row>
        <row r="306">
          <cell r="D306">
            <v>10</v>
          </cell>
        </row>
        <row r="306">
          <cell r="F306">
            <v>1298.8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</row>
        <row r="307">
          <cell r="D307">
            <v>19</v>
          </cell>
        </row>
        <row r="307">
          <cell r="F307">
            <v>1216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</row>
        <row r="308">
          <cell r="D308">
            <v>30</v>
          </cell>
        </row>
        <row r="308">
          <cell r="F308">
            <v>2228</v>
          </cell>
        </row>
        <row r="309">
          <cell r="A309" t="str">
            <v>Пельмени Бульмени со сливочным маслом Горячая штучка 0,9 кг  ПОКОМ</v>
          </cell>
        </row>
        <row r="309">
          <cell r="F309">
            <v>7</v>
          </cell>
        </row>
        <row r="310">
          <cell r="A310" t="str">
            <v>Пельмени Бульмени со сливочным маслом ТМ Горячая шт. 0,43 кг  ПОКОМ</v>
          </cell>
        </row>
        <row r="310">
          <cell r="F310">
            <v>3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</row>
        <row r="311">
          <cell r="D311">
            <v>27</v>
          </cell>
        </row>
        <row r="311">
          <cell r="F311">
            <v>1443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</row>
        <row r="312">
          <cell r="D312">
            <v>37</v>
          </cell>
        </row>
        <row r="312">
          <cell r="F312">
            <v>3343</v>
          </cell>
        </row>
        <row r="313">
          <cell r="A313" t="str">
            <v>Пельмени Домашние с говядиной и свининой 0,7кг, сфера ТМ Зареченские  ПОКОМ</v>
          </cell>
        </row>
        <row r="313">
          <cell r="F313">
            <v>3</v>
          </cell>
        </row>
        <row r="314">
          <cell r="A314" t="str">
            <v>Пельмени Домашние со сливочным маслом 0,7кг, сфера ТМ Зареченские  ПОКОМ</v>
          </cell>
        </row>
        <row r="314">
          <cell r="F314">
            <v>16</v>
          </cell>
        </row>
        <row r="315">
          <cell r="A315" t="str">
            <v>Пельмени Жемчужные сфера 1,0кг ТМ Зареченские  ПОКОМ</v>
          </cell>
        </row>
        <row r="315">
          <cell r="F315">
            <v>18</v>
          </cell>
        </row>
        <row r="316">
          <cell r="A316" t="str">
            <v>Пельмени Медвежьи ушки с фермерскими сливками 0,7кг  ПОКОМ</v>
          </cell>
        </row>
        <row r="316">
          <cell r="D316">
            <v>4</v>
          </cell>
        </row>
        <row r="316">
          <cell r="F316">
            <v>127</v>
          </cell>
        </row>
        <row r="317">
          <cell r="A317" t="str">
            <v>Пельмени Медвежьи ушки с фермерской свининой и говядиной Малые 0,7кг  ПОКОМ</v>
          </cell>
        </row>
        <row r="317">
          <cell r="D317">
            <v>11</v>
          </cell>
        </row>
        <row r="317">
          <cell r="F317">
            <v>278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</row>
        <row r="318">
          <cell r="D318">
            <v>3</v>
          </cell>
        </row>
        <row r="318">
          <cell r="F318">
            <v>109</v>
          </cell>
        </row>
        <row r="319">
          <cell r="A319" t="str">
            <v>Пельмени Мясорубские ТМ Стародворье фоупак равиоли 0,7 кг  ПОКОМ</v>
          </cell>
        </row>
        <row r="319">
          <cell r="D319">
            <v>3</v>
          </cell>
        </row>
        <row r="319">
          <cell r="F319">
            <v>1595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</row>
        <row r="320">
          <cell r="D320">
            <v>8</v>
          </cell>
        </row>
        <row r="320">
          <cell r="F320">
            <v>314</v>
          </cell>
        </row>
        <row r="321">
          <cell r="A321" t="str">
            <v>Пельмени С говядиной и свининой, ВЕС, сфера пуговки Мясная Галерея  ПОКОМ</v>
          </cell>
        </row>
        <row r="321">
          <cell r="D321">
            <v>10</v>
          </cell>
        </row>
        <row r="321">
          <cell r="F321">
            <v>422</v>
          </cell>
        </row>
        <row r="322">
          <cell r="A322" t="str">
            <v>Пельмени Со свининой и говядиной Любимая ложка 1,2 кг  ПОКОМ</v>
          </cell>
        </row>
        <row r="322">
          <cell r="F322">
            <v>2</v>
          </cell>
        </row>
        <row r="323">
          <cell r="A323" t="str">
            <v>Пельмени Со свининой и говядиной ТМ Особый рецепт Любимая ложка 1,0 кг  ПОКОМ</v>
          </cell>
        </row>
        <row r="323">
          <cell r="F323">
            <v>735</v>
          </cell>
        </row>
        <row r="324">
          <cell r="A324" t="str">
            <v>Пельмени Сочные сфера 0,8 кг ТМ Стародворье  ПОКОМ</v>
          </cell>
        </row>
        <row r="324">
          <cell r="F324">
            <v>68</v>
          </cell>
        </row>
        <row r="325">
          <cell r="A325" t="str">
            <v>Пельмени Татарские 0,4кг ТМ Особый рецепт  ПОКОМ</v>
          </cell>
        </row>
        <row r="325">
          <cell r="F325">
            <v>42</v>
          </cell>
        </row>
        <row r="326">
          <cell r="A326" t="str">
            <v>Пипперони с/к "Эликатессе" 0,10 кг.шт.  СПК</v>
          </cell>
        </row>
        <row r="326">
          <cell r="D326">
            <v>2</v>
          </cell>
        </row>
        <row r="326">
          <cell r="F326">
            <v>2</v>
          </cell>
        </row>
        <row r="327">
          <cell r="A327" t="str">
            <v>Пирожки с мясом 3,7кг ВЕС ТМ Зареченские  ПОКОМ</v>
          </cell>
        </row>
        <row r="327">
          <cell r="F327">
            <v>212.902</v>
          </cell>
        </row>
        <row r="328">
          <cell r="A328" t="str">
            <v>Пирожки с яблоком и грушей ВЕС ТМ Зареченские  ПОКОМ</v>
          </cell>
        </row>
        <row r="328">
          <cell r="F328">
            <v>14.8</v>
          </cell>
        </row>
        <row r="329">
          <cell r="A329" t="str">
            <v>Плавленый сыр "Шоколадный" 30% 180 гр ТМ "ПАПА МОЖЕТ"  ОСТАНКИНО</v>
          </cell>
        </row>
        <row r="329">
          <cell r="D329">
            <v>21</v>
          </cell>
        </row>
        <row r="329">
          <cell r="F329">
            <v>21</v>
          </cell>
        </row>
        <row r="330">
          <cell r="A330" t="str">
            <v>Плавленый Сыр 45% "С ветчиной" СТМ "ПапаМожет" 180гр  ОСТАНКИНО</v>
          </cell>
        </row>
        <row r="330">
          <cell r="D330">
            <v>52</v>
          </cell>
        </row>
        <row r="330">
          <cell r="F330">
            <v>52</v>
          </cell>
        </row>
        <row r="331">
          <cell r="A331" t="str">
            <v>Плавленый Сыр 45% "С грибами" СТМ "ПапаМожет 180гр  ОСТАНКИНО</v>
          </cell>
        </row>
        <row r="331">
          <cell r="D331">
            <v>46</v>
          </cell>
        </row>
        <row r="331">
          <cell r="F331">
            <v>46</v>
          </cell>
        </row>
        <row r="332">
          <cell r="A332" t="str">
            <v>Покровская вареная 0,47 кг шт.  СПК</v>
          </cell>
        </row>
        <row r="332">
          <cell r="D332">
            <v>18</v>
          </cell>
        </row>
        <row r="332">
          <cell r="F332">
            <v>18</v>
          </cell>
        </row>
        <row r="333">
          <cell r="A333" t="str">
            <v>Продукт колбасный с сыром копченый Коровино 400 гр  ОСТАНКИНО</v>
          </cell>
        </row>
        <row r="333">
          <cell r="D333">
            <v>10</v>
          </cell>
        </row>
        <row r="333">
          <cell r="F333">
            <v>10</v>
          </cell>
        </row>
        <row r="334">
          <cell r="A334" t="str">
            <v>Ричеза с/к 230 гр.шт.  СПК</v>
          </cell>
        </row>
        <row r="334">
          <cell r="D334">
            <v>140</v>
          </cell>
        </row>
        <row r="334">
          <cell r="F334">
            <v>140</v>
          </cell>
        </row>
        <row r="335">
          <cell r="A335" t="str">
            <v>Российский сливочный 45% ТМ Папа Может, брус (2шт)  ОСТАНКИНО</v>
          </cell>
        </row>
        <row r="335">
          <cell r="D335">
            <v>58</v>
          </cell>
        </row>
        <row r="335">
          <cell r="F335">
            <v>58</v>
          </cell>
        </row>
        <row r="336">
          <cell r="A336" t="str">
            <v>Сальчетти с/к 230 гр.шт.  СПК</v>
          </cell>
        </row>
        <row r="336">
          <cell r="D336">
            <v>208</v>
          </cell>
        </row>
        <row r="336">
          <cell r="F336">
            <v>208</v>
          </cell>
        </row>
        <row r="337">
          <cell r="A337" t="str">
            <v>Сальчичон с/к 200 гр. срез "Эликатессе" термоформ.пак.  СПК</v>
          </cell>
        </row>
        <row r="337">
          <cell r="D337">
            <v>34</v>
          </cell>
        </row>
        <row r="337"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</row>
        <row r="338">
          <cell r="D338">
            <v>133</v>
          </cell>
        </row>
        <row r="338">
          <cell r="F338">
            <v>133</v>
          </cell>
        </row>
        <row r="339">
          <cell r="A339" t="str">
            <v>Салями с/к 100 гр.шт.нар. (лоток с ср.защ.атм.)  СПК</v>
          </cell>
        </row>
        <row r="339">
          <cell r="D339">
            <v>19</v>
          </cell>
        </row>
        <row r="339">
          <cell r="F339">
            <v>19</v>
          </cell>
        </row>
        <row r="340">
          <cell r="A340" t="str">
            <v>Салями Трюфель с/в "Эликатессе" 0,16 кг.шт.  СПК</v>
          </cell>
        </row>
        <row r="340">
          <cell r="D340">
            <v>185</v>
          </cell>
        </row>
        <row r="340">
          <cell r="F340">
            <v>185</v>
          </cell>
        </row>
        <row r="341">
          <cell r="A341" t="str">
            <v>Сардельки "Докторские" (черева) ( в ср.защ.атм.) 1.0 кг. "Высокий вкус"  СПК</v>
          </cell>
        </row>
        <row r="341">
          <cell r="D341">
            <v>168.5</v>
          </cell>
        </row>
        <row r="341">
          <cell r="F341">
            <v>168.5</v>
          </cell>
        </row>
        <row r="342">
          <cell r="A342" t="str">
            <v>Сардельки "Необыкновенные" (в ср.защ.атм.)  СПК</v>
          </cell>
        </row>
        <row r="342">
          <cell r="D342">
            <v>3</v>
          </cell>
        </row>
        <row r="342">
          <cell r="F342">
            <v>3</v>
          </cell>
        </row>
        <row r="343">
          <cell r="A343" t="str">
            <v>Сардельки Докторские (черева) 400 гр.шт. (лоток с ср.защ.атм.) "Высокий вкус"  СПК</v>
          </cell>
        </row>
        <row r="343">
          <cell r="D343">
            <v>17</v>
          </cell>
        </row>
        <row r="343">
          <cell r="F343">
            <v>17</v>
          </cell>
        </row>
        <row r="344">
          <cell r="A344" t="str">
            <v>Сардельки из говядины (черева) (в ср.защ.атм.) "Высокий вкус"  СПК</v>
          </cell>
        </row>
        <row r="344">
          <cell r="D344">
            <v>36.5</v>
          </cell>
        </row>
        <row r="344">
          <cell r="F344">
            <v>36.5</v>
          </cell>
        </row>
        <row r="345">
          <cell r="A345" t="str">
            <v>Сервелат Европейский в/к, в/с 0,38 кг.шт.термофор.пак  СПК</v>
          </cell>
        </row>
        <row r="345">
          <cell r="D345">
            <v>35</v>
          </cell>
        </row>
        <row r="345">
          <cell r="F345">
            <v>35</v>
          </cell>
        </row>
        <row r="346">
          <cell r="A346" t="str">
            <v>Сервелат Коньячный в/к 0,38 кг.шт термофор.пак  СПК</v>
          </cell>
        </row>
        <row r="346">
          <cell r="D346">
            <v>131</v>
          </cell>
        </row>
        <row r="346">
          <cell r="F346">
            <v>131</v>
          </cell>
        </row>
        <row r="347">
          <cell r="A347" t="str">
            <v>Сервелат мелкозернистый в/к 0,5 кг.шт. термоус.пак. "Высокий вкус"  СПК</v>
          </cell>
        </row>
        <row r="347">
          <cell r="D347">
            <v>97</v>
          </cell>
        </row>
        <row r="347">
          <cell r="F347">
            <v>97</v>
          </cell>
        </row>
        <row r="348">
          <cell r="A348" t="str">
            <v>Сервелат Финский в/к 0,38 кг.шт. термофор.пак.  СПК</v>
          </cell>
        </row>
        <row r="348">
          <cell r="D348">
            <v>78</v>
          </cell>
        </row>
        <row r="348">
          <cell r="F348">
            <v>78</v>
          </cell>
        </row>
        <row r="349">
          <cell r="A349" t="str">
            <v>Сервелат Фирменный в/к 0,10 кг.шт. нарезка (лоток с ср.защ.атм.)  СПК</v>
          </cell>
        </row>
        <row r="349">
          <cell r="D349">
            <v>60</v>
          </cell>
        </row>
        <row r="349">
          <cell r="F349">
            <v>60</v>
          </cell>
        </row>
        <row r="350">
          <cell r="A350" t="str">
            <v>Сервелат Фирменный в/к 0,38 кг.шт. термофор.пак.  СПК</v>
          </cell>
        </row>
        <row r="350">
          <cell r="D350">
            <v>4</v>
          </cell>
        </row>
        <row r="350">
          <cell r="F350">
            <v>4</v>
          </cell>
        </row>
        <row r="351">
          <cell r="A351" t="str">
            <v>Сибирская особая с/к 0,10 кг.шт. нарезка (лоток с ср.защ.атм.)  СПК</v>
          </cell>
        </row>
        <row r="351">
          <cell r="D351">
            <v>243</v>
          </cell>
        </row>
        <row r="351">
          <cell r="F351">
            <v>243</v>
          </cell>
        </row>
        <row r="352">
          <cell r="A352" t="str">
            <v>Сибирская особая с/к 0,235 кг шт.  СПК</v>
          </cell>
        </row>
        <row r="352">
          <cell r="D352">
            <v>224</v>
          </cell>
        </row>
        <row r="352">
          <cell r="F352">
            <v>224</v>
          </cell>
        </row>
        <row r="353">
          <cell r="A353" t="str">
            <v>Сливочный со вкусом топл. молока 45% тм Папа Может. брус (2шт)  ОСТАНКИНО</v>
          </cell>
        </row>
        <row r="353">
          <cell r="D353">
            <v>49.23</v>
          </cell>
        </row>
        <row r="353">
          <cell r="F353">
            <v>49.23</v>
          </cell>
        </row>
        <row r="354">
          <cell r="A354" t="str">
            <v>Сосиски "Баварские" 0,36 кг.шт. вак.упак.  СПК</v>
          </cell>
        </row>
        <row r="354">
          <cell r="D354">
            <v>13</v>
          </cell>
        </row>
        <row r="354">
          <cell r="F354">
            <v>13</v>
          </cell>
        </row>
        <row r="355">
          <cell r="A355" t="str">
            <v>Сосиски "Молочные" 0,36 кг.шт. вак.упак.  СПК</v>
          </cell>
        </row>
        <row r="355">
          <cell r="D355">
            <v>13</v>
          </cell>
        </row>
        <row r="355"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</row>
        <row r="356">
          <cell r="D356">
            <v>16.5</v>
          </cell>
        </row>
        <row r="356">
          <cell r="F356">
            <v>16.5</v>
          </cell>
        </row>
        <row r="357">
          <cell r="A357" t="str">
            <v>Сосиски Мусульманские "Просто выгодно" (в ср.защ.атм.)  СПК</v>
          </cell>
        </row>
        <row r="357">
          <cell r="D357">
            <v>20</v>
          </cell>
        </row>
        <row r="357">
          <cell r="F357">
            <v>20</v>
          </cell>
        </row>
        <row r="358">
          <cell r="A358" t="str">
            <v>Сосиски Хот-дог подкопченные (лоток с ср.защ.атм.)  СПК</v>
          </cell>
        </row>
        <row r="358">
          <cell r="D358">
            <v>5</v>
          </cell>
        </row>
        <row r="358">
          <cell r="F358">
            <v>5</v>
          </cell>
        </row>
        <row r="359">
          <cell r="A359" t="str">
            <v>Сочный мегачебурек ТМ Зареченские ВЕС ПОКОМ</v>
          </cell>
        </row>
        <row r="359">
          <cell r="F359">
            <v>167.06</v>
          </cell>
        </row>
        <row r="360">
          <cell r="A360" t="str">
            <v>Сыр "Пармезан" 40% колотый 100 гр  ОСТАНКИНО</v>
          </cell>
        </row>
        <row r="360">
          <cell r="D360">
            <v>2</v>
          </cell>
        </row>
        <row r="360">
          <cell r="F360">
            <v>2</v>
          </cell>
        </row>
        <row r="361">
          <cell r="A361" t="str">
            <v>Сыр "Пармезан" 40% кусок 180 гр  ОСТАНКИНО</v>
          </cell>
        </row>
        <row r="361">
          <cell r="D361">
            <v>49</v>
          </cell>
        </row>
        <row r="361">
          <cell r="F361">
            <v>49</v>
          </cell>
        </row>
        <row r="362">
          <cell r="A362" t="str">
            <v>Сыр Боккончини копченый 40% 100 гр.  ОСТАНКИНО</v>
          </cell>
        </row>
        <row r="362">
          <cell r="D362">
            <v>104</v>
          </cell>
        </row>
        <row r="362">
          <cell r="F362">
            <v>104</v>
          </cell>
        </row>
        <row r="363">
          <cell r="A363" t="str">
            <v>Сыр колбасный копченый Папа Может 400 гр  ОСТАНКИНО</v>
          </cell>
        </row>
        <row r="363">
          <cell r="D363">
            <v>33</v>
          </cell>
        </row>
        <row r="363">
          <cell r="F363">
            <v>33</v>
          </cell>
        </row>
        <row r="364">
          <cell r="A364" t="str">
            <v>Сыр ПАПА МОЖЕТ "Гауда Голд" 45% 180 г  ОСТАНКИНО</v>
          </cell>
        </row>
        <row r="364">
          <cell r="D364">
            <v>300</v>
          </cell>
        </row>
        <row r="364">
          <cell r="F364">
            <v>300</v>
          </cell>
        </row>
        <row r="365">
          <cell r="A365" t="str">
            <v>Сыр ПАПА МОЖЕТ "Голландский традиционный" 45% 180 г  ОСТАНКИНО</v>
          </cell>
        </row>
        <row r="365">
          <cell r="D365">
            <v>779</v>
          </cell>
        </row>
        <row r="365">
          <cell r="F365">
            <v>779</v>
          </cell>
        </row>
        <row r="366">
          <cell r="A366" t="str">
            <v>Сыр ПАПА МОЖЕТ "Министерский" 180гр, 45 %  ОСТАНКИНО</v>
          </cell>
        </row>
        <row r="366">
          <cell r="D366">
            <v>109</v>
          </cell>
        </row>
        <row r="366">
          <cell r="F366">
            <v>109</v>
          </cell>
        </row>
        <row r="367">
          <cell r="A367" t="str">
            <v>Сыр ПАПА МОЖЕТ "Папин завтрак" 180гр, 45 %  ОСТАНКИНО</v>
          </cell>
        </row>
        <row r="367">
          <cell r="D367">
            <v>77</v>
          </cell>
        </row>
        <row r="367">
          <cell r="F367">
            <v>77</v>
          </cell>
        </row>
        <row r="368">
          <cell r="A368" t="str">
            <v>Сыр ПАПА МОЖЕТ "Российский традиционный" 45% 180 г  ОСТАНКИНО</v>
          </cell>
        </row>
        <row r="368">
          <cell r="D368">
            <v>996</v>
          </cell>
        </row>
        <row r="368">
          <cell r="F368">
            <v>996</v>
          </cell>
        </row>
        <row r="369">
          <cell r="A369" t="str">
            <v>Сыр ПАПА МОЖЕТ "Тильзитер" 45% 180 г  ОСТАНКИНО</v>
          </cell>
        </row>
        <row r="369">
          <cell r="D369">
            <v>280</v>
          </cell>
        </row>
        <row r="369">
          <cell r="F369">
            <v>280</v>
          </cell>
        </row>
        <row r="370">
          <cell r="A370" t="str">
            <v>Сыр Папа Может "Тильзитер", 45% брусок ВЕС   ОСТАНКИНО</v>
          </cell>
        </row>
        <row r="370">
          <cell r="D370">
            <v>30.28</v>
          </cell>
        </row>
        <row r="370">
          <cell r="F370">
            <v>30.28</v>
          </cell>
        </row>
        <row r="371">
          <cell r="A371" t="str">
            <v>Сыр Папа Может Голландский 45%, нарез, 125г (9 шт)  Останкино</v>
          </cell>
        </row>
        <row r="371">
          <cell r="D371">
            <v>3</v>
          </cell>
        </row>
        <row r="371">
          <cell r="F371">
            <v>3</v>
          </cell>
        </row>
        <row r="372">
          <cell r="A372" t="str">
            <v>Сыр плавленый Сливочный ж 45 % 180г ТМ Папа Может (16шт) ОСТАНКИНО</v>
          </cell>
        </row>
        <row r="372">
          <cell r="D372">
            <v>102</v>
          </cell>
        </row>
        <row r="372">
          <cell r="F372">
            <v>102</v>
          </cell>
        </row>
        <row r="373">
          <cell r="A373" t="str">
            <v>Сыр полутвердый "Гауда", 45%, ВЕС брус из блока 1/5  ОСТАНКИНО</v>
          </cell>
        </row>
        <row r="373">
          <cell r="D373">
            <v>26</v>
          </cell>
        </row>
        <row r="373">
          <cell r="F373">
            <v>26</v>
          </cell>
        </row>
        <row r="374">
          <cell r="A374" t="str">
            <v>Сыр полутвердый "Голландский" 45%, брус ВЕС  ОСТАНКИНО</v>
          </cell>
        </row>
        <row r="374">
          <cell r="D374">
            <v>36.3</v>
          </cell>
        </row>
        <row r="374">
          <cell r="F374">
            <v>36.3</v>
          </cell>
        </row>
        <row r="375">
          <cell r="A375" t="str">
            <v>Сыр рассольный жирный Чечил 45% 100 гр  ОСТАНКИНО</v>
          </cell>
        </row>
        <row r="375">
          <cell r="D375">
            <v>3</v>
          </cell>
        </row>
        <row r="375">
          <cell r="F375">
            <v>3</v>
          </cell>
        </row>
        <row r="376">
          <cell r="A376" t="str">
            <v>Сыр Скаморца свежий 40% 100 гр.  ОСТАНКИНО</v>
          </cell>
        </row>
        <row r="376">
          <cell r="D376">
            <v>122</v>
          </cell>
        </row>
        <row r="376">
          <cell r="F376">
            <v>122</v>
          </cell>
        </row>
        <row r="377">
          <cell r="A377" t="str">
            <v>Сыр творожный с зеленью 60% Папа может 140 гр.  ОСТАНКИНО</v>
          </cell>
        </row>
        <row r="377">
          <cell r="D377">
            <v>39</v>
          </cell>
        </row>
        <row r="377">
          <cell r="F377">
            <v>39</v>
          </cell>
        </row>
        <row r="378">
          <cell r="A378" t="str">
            <v>Сыр Тильзитер 45% ТМ Папа Может, нарезанные ломтики 125г (МИНИ)  ОСТАНКИНО</v>
          </cell>
        </row>
        <row r="378">
          <cell r="D378">
            <v>3</v>
          </cell>
        </row>
        <row r="378">
          <cell r="F378">
            <v>3</v>
          </cell>
        </row>
        <row r="379">
          <cell r="A379" t="str">
            <v>Сыр Чечил копченый 43% 100г/6шт ТМ Папа Может  ОСТАНКИНО</v>
          </cell>
        </row>
        <row r="379">
          <cell r="D379">
            <v>165</v>
          </cell>
        </row>
        <row r="379">
          <cell r="F379">
            <v>165</v>
          </cell>
        </row>
        <row r="380">
          <cell r="A380" t="str">
            <v>Сыр Чечил свежий 45% 100г/6шт ТМ Папа Может  ОСТАНКИНО</v>
          </cell>
        </row>
        <row r="380">
          <cell r="D380">
            <v>285</v>
          </cell>
        </row>
        <row r="380">
          <cell r="F380">
            <v>285</v>
          </cell>
        </row>
        <row r="381">
          <cell r="A381" t="str">
            <v>Сыч/Прод Коровино Российский 50% 200г СЗМЖ  ОСТАНКИНО</v>
          </cell>
        </row>
        <row r="381">
          <cell r="D381">
            <v>88</v>
          </cell>
        </row>
        <row r="381">
          <cell r="F381">
            <v>88</v>
          </cell>
        </row>
        <row r="382">
          <cell r="A382" t="str">
            <v>Сыч/Прод Коровино Российский Оригин 50% ВЕС (5 кг)  ОСТАНКИНО</v>
          </cell>
        </row>
        <row r="382">
          <cell r="D382">
            <v>234.2</v>
          </cell>
        </row>
        <row r="382">
          <cell r="F382">
            <v>234.2</v>
          </cell>
        </row>
        <row r="383">
          <cell r="A383" t="str">
            <v>Сыч/Прод Коровино Тильзитер 50% 200г СЗМЖ  ОСТАНКИНО</v>
          </cell>
        </row>
        <row r="383">
          <cell r="D383">
            <v>53</v>
          </cell>
        </row>
        <row r="383">
          <cell r="F383">
            <v>53</v>
          </cell>
        </row>
        <row r="384">
          <cell r="A384" t="str">
            <v>Сыч/Прод Коровино Тильзитер Оригин 50% ВЕС (5 кг брус) СЗМЖ  ОСТАНКИНО</v>
          </cell>
        </row>
        <row r="384">
          <cell r="D384">
            <v>182.4</v>
          </cell>
        </row>
        <row r="384">
          <cell r="F384">
            <v>182.4</v>
          </cell>
        </row>
        <row r="385">
          <cell r="A385" t="str">
            <v>Творожный Сыр 60% С маринованными огурчиками и укропом 140 гр  ОСТАНКИНО</v>
          </cell>
        </row>
        <row r="385">
          <cell r="D385">
            <v>2</v>
          </cell>
        </row>
        <row r="385">
          <cell r="F385">
            <v>2</v>
          </cell>
        </row>
        <row r="386">
          <cell r="A386" t="str">
            <v>Творожный Сыр 60% Сливочный  СТМ "ПапаМожет" - 140гр  ОСТАНКИНО</v>
          </cell>
        </row>
        <row r="386">
          <cell r="D386">
            <v>396</v>
          </cell>
        </row>
        <row r="386">
          <cell r="F386">
            <v>396</v>
          </cell>
        </row>
        <row r="387">
          <cell r="A387" t="str">
            <v>Торо Неро с/в "Эликатессе" 140 гр.шт.  СПК</v>
          </cell>
        </row>
        <row r="387">
          <cell r="D387">
            <v>96</v>
          </cell>
        </row>
        <row r="387">
          <cell r="F387">
            <v>96</v>
          </cell>
        </row>
        <row r="388">
          <cell r="A388" t="str">
            <v>Уши свиные копченые к пиву 0,15кг нар. д/ф шт.  СПК</v>
          </cell>
        </row>
        <row r="388">
          <cell r="D388">
            <v>30</v>
          </cell>
        </row>
        <row r="388">
          <cell r="F388">
            <v>30</v>
          </cell>
        </row>
        <row r="389">
          <cell r="A389" t="str">
            <v>Фестивальная пора с/к 100 гр.шт.нар. (лоток с ср.защ.атм.)  СПК</v>
          </cell>
        </row>
        <row r="389">
          <cell r="D389">
            <v>171</v>
          </cell>
        </row>
        <row r="389">
          <cell r="F389">
            <v>171</v>
          </cell>
        </row>
        <row r="390">
          <cell r="A390" t="str">
            <v>Фестивальная пора с/к 235 гр.шт.  СПК</v>
          </cell>
        </row>
        <row r="390">
          <cell r="D390">
            <v>436</v>
          </cell>
        </row>
        <row r="390">
          <cell r="F390">
            <v>436</v>
          </cell>
        </row>
        <row r="391">
          <cell r="A391" t="str">
            <v>Фестивальная пора с/к термоус.пак  СПК</v>
          </cell>
        </row>
        <row r="391">
          <cell r="D391">
            <v>52.7</v>
          </cell>
        </row>
        <row r="391">
          <cell r="F391">
            <v>52.7</v>
          </cell>
        </row>
        <row r="392">
          <cell r="A392" t="str">
            <v>Фирменная с/к 200 гр. срез "Эликатессе" термоформ.пак.  СПК</v>
          </cell>
        </row>
        <row r="392">
          <cell r="D392">
            <v>368</v>
          </cell>
        </row>
        <row r="392">
          <cell r="F392">
            <v>368</v>
          </cell>
        </row>
        <row r="393">
          <cell r="A393" t="str">
            <v>Фуэт с/в "Эликатессе" 160 гр.шт.  СПК</v>
          </cell>
        </row>
        <row r="393">
          <cell r="D393">
            <v>204</v>
          </cell>
        </row>
        <row r="393">
          <cell r="F393">
            <v>204</v>
          </cell>
        </row>
        <row r="394">
          <cell r="A394" t="str">
            <v>Хинкали Классические ТМ Зареченские ВЕС ПОКОМ</v>
          </cell>
        </row>
        <row r="394">
          <cell r="F394">
            <v>105</v>
          </cell>
        </row>
        <row r="395">
          <cell r="A395" t="str">
            <v>Хот-догстер ТМ Горячая штучка ТС Хот-Догстер флоу-пак 0,09 кг. ПОКОМ</v>
          </cell>
        </row>
        <row r="395">
          <cell r="D395">
            <v>4</v>
          </cell>
        </row>
        <row r="395">
          <cell r="F395">
            <v>793</v>
          </cell>
        </row>
        <row r="396">
          <cell r="A396" t="str">
            <v>Хотстеры с сыром 0,25кг ТМ Горячая штучка  ПОКОМ</v>
          </cell>
        </row>
        <row r="396">
          <cell r="D396">
            <v>10</v>
          </cell>
        </row>
        <row r="396">
          <cell r="F396">
            <v>895</v>
          </cell>
        </row>
        <row r="397">
          <cell r="A397" t="str">
            <v>Хотстеры ТМ Горячая штучка ТС Хотстеры 0,25 кг зам  ПОКОМ</v>
          </cell>
        </row>
        <row r="397">
          <cell r="D397">
            <v>131</v>
          </cell>
        </row>
        <row r="397">
          <cell r="F397">
            <v>2434</v>
          </cell>
        </row>
        <row r="398">
          <cell r="A398" t="str">
            <v>Хрустипай с ветчиной и сыром ТМ Горячая штучка флоу-пак 0,07 кг. ПОКОМ</v>
          </cell>
        </row>
        <row r="398">
          <cell r="D398">
            <v>6</v>
          </cell>
        </row>
        <row r="398">
          <cell r="F398">
            <v>617</v>
          </cell>
        </row>
        <row r="399">
          <cell r="A399" t="str">
            <v>Хрустипай спелая вишня ТМ Горячая штучка флоу-пак 0,07 кг. ПОКОМ</v>
          </cell>
        </row>
        <row r="399">
          <cell r="F399">
            <v>250</v>
          </cell>
        </row>
        <row r="400">
          <cell r="A400" t="str">
            <v>Хрустящие крылышки острые к пиву ТМ Горячая штучка 0,3кг зам  ПОКОМ</v>
          </cell>
        </row>
        <row r="400">
          <cell r="D400">
            <v>10</v>
          </cell>
        </row>
        <row r="400">
          <cell r="F400">
            <v>685</v>
          </cell>
        </row>
        <row r="401">
          <cell r="A401" t="str">
            <v>Хрустящие крылышки ТМ Горячая штучка 0,3 кг зам  ПОКОМ</v>
          </cell>
        </row>
        <row r="401">
          <cell r="D401">
            <v>7</v>
          </cell>
        </row>
        <row r="401">
          <cell r="F401">
            <v>1186</v>
          </cell>
        </row>
        <row r="402">
          <cell r="A402" t="str">
            <v>Чебупай сладкая клубника 0,2кг ТМ Горячая штучка  ПОКОМ</v>
          </cell>
        </row>
        <row r="402">
          <cell r="F402">
            <v>31</v>
          </cell>
        </row>
        <row r="403">
          <cell r="A403" t="str">
            <v>Чебупели Foodgital 0,25кг ТМ Горячая штучка  ПОКОМ</v>
          </cell>
        </row>
        <row r="403">
          <cell r="F403">
            <v>10</v>
          </cell>
        </row>
        <row r="404">
          <cell r="A404" t="str">
            <v>Чебупели Курочка гриль ТМ Горячая штучка, 0,3 кг зам  ПОКОМ</v>
          </cell>
        </row>
        <row r="404">
          <cell r="D404">
            <v>9</v>
          </cell>
        </row>
        <row r="404">
          <cell r="F404">
            <v>411</v>
          </cell>
        </row>
        <row r="405">
          <cell r="A405" t="str">
            <v>Чебупицца курочка по-итальянски Горячая штучка 0,25 кг зам  ПОКОМ</v>
          </cell>
        </row>
        <row r="405">
          <cell r="D405">
            <v>738</v>
          </cell>
        </row>
        <row r="405">
          <cell r="F405">
            <v>3165</v>
          </cell>
        </row>
        <row r="406">
          <cell r="A406" t="str">
            <v>Чебупицца Пепперони ТМ Горячая штучка ТС Чебупицца 0.25кг зам  ПОКОМ</v>
          </cell>
        </row>
        <row r="406">
          <cell r="D406">
            <v>737</v>
          </cell>
        </row>
        <row r="406">
          <cell r="F406">
            <v>4830</v>
          </cell>
        </row>
        <row r="407">
          <cell r="A407" t="str">
            <v>Чебуреки Мясные вес 2,7 кг ТМ Зареченские ВЕС ПОКОМ</v>
          </cell>
        </row>
        <row r="407">
          <cell r="F407">
            <v>24.301</v>
          </cell>
        </row>
        <row r="408">
          <cell r="A408" t="str">
            <v>Чебуреки сочные ВЕС ТМ Зареченские  ПОКОМ</v>
          </cell>
        </row>
        <row r="408">
          <cell r="D408">
            <v>5</v>
          </cell>
        </row>
        <row r="408">
          <cell r="F408">
            <v>720</v>
          </cell>
        </row>
        <row r="409">
          <cell r="A409" t="str">
            <v>Шпикачки Русские (черева) (в ср.защ.атм.) "Высокий вкус"  СПК</v>
          </cell>
        </row>
        <row r="409">
          <cell r="D409">
            <v>134.5</v>
          </cell>
        </row>
        <row r="409">
          <cell r="F409">
            <v>134.5</v>
          </cell>
        </row>
        <row r="410">
          <cell r="A410" t="str">
            <v>Эликапреза с/в "Эликатессе" 85 гр.шт. нарезка (лоток с ср.защ.атм.)  СПК</v>
          </cell>
        </row>
        <row r="410">
          <cell r="D410">
            <v>78</v>
          </cell>
        </row>
        <row r="410">
          <cell r="F410">
            <v>78</v>
          </cell>
        </row>
        <row r="411">
          <cell r="A411" t="str">
            <v>Юбилейная с/к 0,235 кг.шт.  СПК</v>
          </cell>
        </row>
        <row r="411">
          <cell r="D411">
            <v>486</v>
          </cell>
        </row>
        <row r="411">
          <cell r="F411">
            <v>486</v>
          </cell>
        </row>
        <row r="412">
          <cell r="A412" t="str">
            <v>Юбилейная с/к термоус.пак.  СПК</v>
          </cell>
        </row>
        <row r="412">
          <cell r="D412">
            <v>2.5</v>
          </cell>
        </row>
        <row r="412">
          <cell r="F412">
            <v>2.5</v>
          </cell>
        </row>
        <row r="413">
          <cell r="A413" t="str">
            <v>Итого</v>
          </cell>
        </row>
        <row r="413">
          <cell r="D413">
            <v>118929.307</v>
          </cell>
        </row>
        <row r="413">
          <cell r="F413">
            <v>279913.689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15.01.2025 - 15.01.2025</v>
          </cell>
        </row>
        <row r="3">
          <cell r="A3" t="str">
            <v>Отбор:</v>
          </cell>
        </row>
        <row r="3"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</row>
        <row r="7">
          <cell r="D7">
            <v>148.166</v>
          </cell>
        </row>
        <row r="8">
          <cell r="A8" t="str">
            <v>016  Сосиски Вязанка Молочные, Вязанка вискофан  ВЕС.ПОКОМ</v>
          </cell>
        </row>
        <row r="8">
          <cell r="D8">
            <v>100.289</v>
          </cell>
        </row>
        <row r="9">
          <cell r="A9" t="str">
            <v>017  Сосиски Вязанка Сливочные, Вязанка амицел ВЕС.ПОКОМ</v>
          </cell>
        </row>
        <row r="9">
          <cell r="D9">
            <v>431.65</v>
          </cell>
        </row>
        <row r="10">
          <cell r="A10" t="str">
            <v>023  Колбаса Докторская ГОСТ, Вязанка вектор, 0,4 кг, ПОКОМ</v>
          </cell>
        </row>
        <row r="10">
          <cell r="D10">
            <v>477</v>
          </cell>
        </row>
        <row r="11">
          <cell r="A11" t="str">
            <v>030  Сосиски Вязанка Молочные, Вязанка вискофан МГС, 0.45кг, ПОКОМ</v>
          </cell>
        </row>
        <row r="11">
          <cell r="D11">
            <v>939</v>
          </cell>
        </row>
        <row r="12">
          <cell r="A12" t="str">
            <v>032  Сосиски Вязанка Сливочные, Вязанка амицел МГС, 0.45кг, ПОКОМ</v>
          </cell>
        </row>
        <row r="12">
          <cell r="D12">
            <v>880</v>
          </cell>
        </row>
        <row r="13">
          <cell r="A13" t="str">
            <v>043  Ветчина Нежная ТМ Особый рецепт, п/а, 0,4кг    ПОКОМ</v>
          </cell>
        </row>
        <row r="13">
          <cell r="D13">
            <v>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4">
          <cell r="D14">
            <v>49</v>
          </cell>
        </row>
        <row r="15">
          <cell r="A15" t="str">
            <v>062  Колбаса Кракушка пряная с сальцем, 0.3кг в/у п/к, БАВАРУШКА ПОКОМ</v>
          </cell>
        </row>
        <row r="15">
          <cell r="D15">
            <v>46</v>
          </cell>
        </row>
        <row r="16">
          <cell r="A16" t="str">
            <v>083  Колбаса Швейцарская 0,17 кг., ШТ., сырокопченая   ПОКОМ</v>
          </cell>
        </row>
        <row r="16">
          <cell r="D16">
            <v>266</v>
          </cell>
        </row>
        <row r="17">
          <cell r="A17" t="str">
            <v>096  Сосиски Баварские,  0.42кг,ПОКОМ</v>
          </cell>
        </row>
        <row r="17">
          <cell r="D17">
            <v>2</v>
          </cell>
        </row>
        <row r="18">
          <cell r="A18" t="str">
            <v>115  Колбаса Салями Филейбургская зернистая, в/у 0,35 кг срез, БАВАРУШКА ПОКОМ</v>
          </cell>
        </row>
        <row r="18">
          <cell r="D18">
            <v>73</v>
          </cell>
        </row>
        <row r="19">
          <cell r="A19" t="str">
            <v>116  Колбаса Балыкбургская с копченым балыком, в/у 0,35 кг срез, БАВАРУШКА ПОКОМ</v>
          </cell>
        </row>
        <row r="19">
          <cell r="D19">
            <v>30</v>
          </cell>
        </row>
        <row r="20">
          <cell r="A20" t="str">
            <v>117  Колбаса Сервелат Филейбургский с ароматными пряностями, в/у 0,35 кг срез, БАВАРУШКА ПОКОМ</v>
          </cell>
        </row>
        <row r="20">
          <cell r="D20">
            <v>63</v>
          </cell>
        </row>
        <row r="21">
          <cell r="A21" t="str">
            <v>118  Колбаса Сервелат Филейбургский с филе сочного окорока, в/у 0,35 кг срез, БАВАРУШКА ПОКОМ</v>
          </cell>
        </row>
        <row r="21">
          <cell r="D21">
            <v>116</v>
          </cell>
        </row>
        <row r="22">
          <cell r="A22" t="str">
            <v>200  Ветчина Дугушка ТМ Стародворье, вектор в/у    ПОКОМ</v>
          </cell>
        </row>
        <row r="22">
          <cell r="D22">
            <v>62.101</v>
          </cell>
        </row>
        <row r="23">
          <cell r="A23" t="str">
            <v>201  Ветчина Нежная ТМ Особый рецепт, (2,5кг), ПОКОМ</v>
          </cell>
        </row>
        <row r="23">
          <cell r="D23">
            <v>1037.242</v>
          </cell>
        </row>
        <row r="24">
          <cell r="A24" t="str">
            <v>215  Колбаса Докторская ГОСТ Дугушка, ВЕС, ТМ Стародворье ПОКОМ</v>
          </cell>
        </row>
        <row r="24">
          <cell r="D24">
            <v>58.694</v>
          </cell>
        </row>
        <row r="25">
          <cell r="A25" t="str">
            <v>219  Колбаса Докторская Особая ТМ Особый рецепт, ВЕС  ПОКОМ</v>
          </cell>
        </row>
        <row r="25">
          <cell r="D25">
            <v>266.67</v>
          </cell>
        </row>
        <row r="26">
          <cell r="A26" t="str">
            <v>229  Колбаса Молочная Дугушка, в/у, ВЕС, ТМ Стародворье   ПОКОМ</v>
          </cell>
        </row>
        <row r="26">
          <cell r="D26">
            <v>128.78</v>
          </cell>
        </row>
        <row r="27">
          <cell r="A27" t="str">
            <v>236  Колбаса Рубленая ЗАПЕЧ. Дугушка ТМ Стародворье, вектор, в/к    ПОКОМ</v>
          </cell>
        </row>
        <row r="27">
          <cell r="D27">
            <v>49.824</v>
          </cell>
        </row>
        <row r="28">
          <cell r="A28" t="str">
            <v>239  Колбаса Салями запеч Дугушка, оболочка вектор, ВЕС, ТМ Стародворье  ПОКОМ</v>
          </cell>
        </row>
        <row r="28">
          <cell r="D28">
            <v>43.338</v>
          </cell>
        </row>
        <row r="29">
          <cell r="A29" t="str">
            <v>240  Колбаса Салями охотничья, ВЕС. ПОКОМ</v>
          </cell>
        </row>
        <row r="29">
          <cell r="D29">
            <v>2.178</v>
          </cell>
        </row>
        <row r="30">
          <cell r="A30" t="str">
            <v>242  Колбаса Сервелат ЗАПЕЧ.Дугушка ТМ Стародворье, вектор, в/к     ПОКОМ</v>
          </cell>
        </row>
        <row r="30">
          <cell r="D30">
            <v>79.762</v>
          </cell>
        </row>
        <row r="31">
          <cell r="A31" t="str">
            <v>247  Сардельки Нежные, ВЕС.  ПОКОМ</v>
          </cell>
        </row>
        <row r="31">
          <cell r="D31">
            <v>34.496</v>
          </cell>
        </row>
        <row r="32">
          <cell r="A32" t="str">
            <v>248  Сардельки Сочные ТМ Особый рецепт,   ПОКОМ</v>
          </cell>
        </row>
        <row r="32">
          <cell r="D32">
            <v>28.765</v>
          </cell>
        </row>
        <row r="33">
          <cell r="A33" t="str">
            <v>250  Сардельки стародворские с говядиной в обол. NDX, ВЕС. ПОКОМ</v>
          </cell>
        </row>
        <row r="33">
          <cell r="D33">
            <v>268.217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</row>
        <row r="34">
          <cell r="D34">
            <v>23.589</v>
          </cell>
        </row>
        <row r="35">
          <cell r="A35" t="str">
            <v>257  Сосиски Молочные оригинальные ТМ Особый рецепт, ВЕС.   ПОКОМ</v>
          </cell>
        </row>
        <row r="35">
          <cell r="D35">
            <v>29.34</v>
          </cell>
        </row>
        <row r="36">
          <cell r="A36" t="str">
            <v>263  Шпикачки Стародворские, ВЕС.  ПОКОМ</v>
          </cell>
        </row>
        <row r="36">
          <cell r="D36">
            <v>12.29</v>
          </cell>
        </row>
        <row r="37">
          <cell r="A37" t="str">
            <v>265  Колбаса Балыкбургская, ВЕС, ТМ Баварушка  ПОКОМ</v>
          </cell>
        </row>
        <row r="37">
          <cell r="D37">
            <v>14.468</v>
          </cell>
        </row>
        <row r="38">
          <cell r="A38" t="str">
            <v>266  Колбаса Филейбургская с сочным окороком, ВЕС, ТМ Баварушка  ПОКОМ</v>
          </cell>
        </row>
        <row r="38">
          <cell r="D38">
            <v>14.344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</row>
        <row r="39">
          <cell r="D39">
            <v>19.11</v>
          </cell>
        </row>
        <row r="40">
          <cell r="A40" t="str">
            <v>272  Колбаса Сервелат Филедворский, фиброуз, в/у 0,35 кг срез,  ПОКОМ</v>
          </cell>
        </row>
        <row r="40">
          <cell r="D40">
            <v>983</v>
          </cell>
        </row>
        <row r="41">
          <cell r="A41" t="str">
            <v>273  Сосиски Сочинки с сочной грудинкой, МГС 0.4кг,   ПОКОМ</v>
          </cell>
        </row>
        <row r="41">
          <cell r="D41">
            <v>619</v>
          </cell>
        </row>
        <row r="42">
          <cell r="A42" t="str">
            <v>276  Колбаса Сливушка ТМ Вязанка в оболочке полиамид 0,45 кг  ПОКОМ</v>
          </cell>
        </row>
        <row r="42">
          <cell r="D42">
            <v>830</v>
          </cell>
        </row>
        <row r="43">
          <cell r="A43" t="str">
            <v>283  Сосиски Сочинки, ВЕС, ТМ Стародворье ПОКОМ</v>
          </cell>
        </row>
        <row r="43">
          <cell r="D43">
            <v>131.094</v>
          </cell>
        </row>
        <row r="44">
          <cell r="A44" t="str">
            <v>285  Паштет печеночный со слив.маслом ТМ Стародворье ламистер 0,1 кг  ПОКОМ</v>
          </cell>
        </row>
        <row r="44">
          <cell r="D44">
            <v>150</v>
          </cell>
        </row>
        <row r="45">
          <cell r="A45" t="str">
            <v>296  Колбаса Мясорубская с рубленой грудинкой 0,35кг срез ТМ Стародворье  ПОКОМ</v>
          </cell>
        </row>
        <row r="45">
          <cell r="D45">
            <v>265</v>
          </cell>
        </row>
        <row r="46">
          <cell r="A46" t="str">
            <v>297  Колбаса Мясорубская с рубленой грудинкой ВЕС ТМ Стародворье  ПОКОМ</v>
          </cell>
        </row>
        <row r="46">
          <cell r="D46">
            <v>65.036</v>
          </cell>
        </row>
        <row r="47">
          <cell r="A47" t="str">
            <v>301  Сосиски Сочинки по-баварски с сыром,  0.4кг, ТМ Стародворье  ПОКОМ</v>
          </cell>
        </row>
        <row r="47">
          <cell r="D47">
            <v>373</v>
          </cell>
        </row>
        <row r="48">
          <cell r="A48" t="str">
            <v>302  Сосиски Сочинки по-баварски,  0.4кг, ТМ Стародворье  ПОКОМ</v>
          </cell>
        </row>
        <row r="48">
          <cell r="D48">
            <v>674</v>
          </cell>
        </row>
        <row r="49">
          <cell r="A49" t="str">
            <v>304  Колбаса Салями Мясорубская с рубленным шпиком ВЕС ТМ Стародворье  ПОКОМ</v>
          </cell>
        </row>
        <row r="49">
          <cell r="D49">
            <v>18.139</v>
          </cell>
        </row>
        <row r="50">
          <cell r="A50" t="str">
            <v>305  Колбаса Сервелат Мясорубский с мелкорубленным окороком в/у  ТМ Стародворье ВЕС   ПОКОМ</v>
          </cell>
        </row>
        <row r="50">
          <cell r="D50">
            <v>52.891</v>
          </cell>
        </row>
        <row r="51">
          <cell r="A51" t="str">
            <v>306  Колбаса Салями Мясорубская с рубленым шпиком 0,35 кг срез ТМ Стародворье   Поком</v>
          </cell>
        </row>
        <row r="51">
          <cell r="D51">
            <v>254</v>
          </cell>
        </row>
        <row r="52">
          <cell r="A52" t="str">
            <v>307  Колбаса Сервелат Мясорубский с мелкорубленным окороком 0,35 кг срез ТМ Стародворье   Поком</v>
          </cell>
        </row>
        <row r="52">
          <cell r="D52">
            <v>366</v>
          </cell>
        </row>
        <row r="53">
          <cell r="A53" t="str">
            <v>309  Сосиски Сочинки с сыром 0,4 кг ТМ Стародворье  ПОКОМ</v>
          </cell>
        </row>
        <row r="53">
          <cell r="D53">
            <v>248</v>
          </cell>
        </row>
        <row r="54">
          <cell r="A54" t="str">
            <v>312  Ветчина Филейская ВЕС ТМ  Вязанка ТС Столичная  ПОКОМ</v>
          </cell>
        </row>
        <row r="54">
          <cell r="D54">
            <v>34.934</v>
          </cell>
        </row>
        <row r="55">
          <cell r="A55" t="str">
            <v>315  Колбаса вареная Молокуша ТМ Вязанка ВЕС, ПОКОМ</v>
          </cell>
        </row>
        <row r="55">
          <cell r="D55">
            <v>162.328</v>
          </cell>
        </row>
        <row r="56">
          <cell r="A56" t="str">
            <v>316  Колбаса Нежная ТМ Зареченские ВЕС  ПОКОМ</v>
          </cell>
        </row>
        <row r="56">
          <cell r="D56">
            <v>15.02</v>
          </cell>
        </row>
        <row r="57">
          <cell r="A57" t="str">
            <v>318  Сосиски Датские ТМ Зареченские, ВЕС  ПОКОМ</v>
          </cell>
        </row>
        <row r="57">
          <cell r="D57">
            <v>745.129</v>
          </cell>
        </row>
        <row r="58">
          <cell r="A58" t="str">
            <v>319  Колбаса вареная Филейская ТМ Вязанка ТС Классическая, 0,45 кг. ПОКОМ</v>
          </cell>
        </row>
        <row r="58">
          <cell r="D58">
            <v>613</v>
          </cell>
        </row>
        <row r="59">
          <cell r="A59" t="str">
            <v>322  Колбаса вареная Молокуша 0,45кг ТМ Вязанка  ПОКОМ</v>
          </cell>
        </row>
        <row r="59">
          <cell r="D59">
            <v>850</v>
          </cell>
        </row>
        <row r="60">
          <cell r="A60" t="str">
            <v>324  Ветчина Филейская ТМ Вязанка Столичная 0,45 кг ПОКОМ</v>
          </cell>
        </row>
        <row r="60">
          <cell r="D60">
            <v>228</v>
          </cell>
        </row>
        <row r="61">
          <cell r="A61" t="str">
            <v>328  Сардельки Сочинки Стародворье ТМ  0,4 кг ПОКОМ</v>
          </cell>
        </row>
        <row r="61">
          <cell r="D61">
            <v>103</v>
          </cell>
        </row>
        <row r="62">
          <cell r="A62" t="str">
            <v>329  Сардельки Сочинки с сыром Стародворье ТМ, 0,4 кг. ПОКОМ</v>
          </cell>
        </row>
        <row r="62">
          <cell r="D62">
            <v>75</v>
          </cell>
        </row>
        <row r="63">
          <cell r="A63" t="str">
            <v>330  Колбаса вареная Филейская ТМ Вязанка ТС Классическая ВЕС  ПОКОМ</v>
          </cell>
        </row>
        <row r="63">
          <cell r="D63">
            <v>205.167</v>
          </cell>
        </row>
        <row r="64">
          <cell r="A64" t="str">
            <v>334  Паштет Любительский ТМ Стародворье ламистер 0,1 кг  ПОКОМ</v>
          </cell>
        </row>
        <row r="64">
          <cell r="D64">
            <v>86</v>
          </cell>
        </row>
        <row r="65">
          <cell r="A65" t="str">
            <v>335  Колбаса Сливушка ТМ Вязанка. ВЕС.  ПОКОМ</v>
          </cell>
        </row>
        <row r="65">
          <cell r="D65">
            <v>83.386</v>
          </cell>
        </row>
        <row r="66">
          <cell r="A66" t="str">
            <v>336  Ветчина Сливушка с индейкой ТМ Вязанка. ВЕС  ПОКОМ</v>
          </cell>
        </row>
        <row r="66">
          <cell r="D66">
            <v>2.752</v>
          </cell>
        </row>
        <row r="67">
          <cell r="A67" t="str">
            <v>342 Сосиски Сочинки Молочные ТМ Стародворье 0,4 кг ПОКОМ</v>
          </cell>
        </row>
        <row r="67">
          <cell r="D67">
            <v>685</v>
          </cell>
        </row>
        <row r="68">
          <cell r="A68" t="str">
            <v>343 Сосиски Сочинки Сливочные ТМ Стародворье  0,4 кг</v>
          </cell>
        </row>
        <row r="68">
          <cell r="D68">
            <v>591</v>
          </cell>
        </row>
        <row r="69">
          <cell r="A69" t="str">
            <v>344  Колбаса Сочинка по-европейски с сочной грудинкой ТМ Стародворье, ВЕС ПОКОМ</v>
          </cell>
        </row>
        <row r="69">
          <cell r="D69">
            <v>78.037</v>
          </cell>
        </row>
        <row r="70">
          <cell r="A70" t="str">
            <v>345  Колбаса Сочинка по-фински с сочным окроком ТМ Стародворье ВЕС ПОКОМ</v>
          </cell>
        </row>
        <row r="70">
          <cell r="D70">
            <v>51.408</v>
          </cell>
        </row>
        <row r="71">
          <cell r="A71" t="str">
            <v>346  Колбаса Сочинка зернистая с сочной грудинкой ТМ Стародворье.ВЕС ПОКОМ</v>
          </cell>
        </row>
        <row r="71">
          <cell r="D71">
            <v>142.59</v>
          </cell>
        </row>
        <row r="72">
          <cell r="A72" t="str">
            <v>347  Колбаса Сочинка рубленая с сочным окороком ТМ Стародворье ВЕС ПОКОМ</v>
          </cell>
        </row>
        <row r="72">
          <cell r="D72">
            <v>50.005</v>
          </cell>
        </row>
        <row r="73">
          <cell r="A73" t="str">
            <v>353  Колбаса Салями запеченная ТМ Стародворье ТС Дугушка. 0,6 кг ПОКОМ</v>
          </cell>
        </row>
        <row r="73">
          <cell r="D73">
            <v>23</v>
          </cell>
        </row>
        <row r="74">
          <cell r="A74" t="str">
            <v>354  Колбаса Рубленая запеченная ТМ Стародворье,ТС Дугушка  0,6 кг ПОКОМ</v>
          </cell>
        </row>
        <row r="74">
          <cell r="D74">
            <v>88</v>
          </cell>
        </row>
        <row r="75">
          <cell r="A75" t="str">
            <v>355  Колбаса Сервелат запеченный ТМ Стародворье ТС Дугушка. 0,6 кг. ПОКОМ</v>
          </cell>
        </row>
        <row r="75">
          <cell r="D75">
            <v>106</v>
          </cell>
        </row>
        <row r="76">
          <cell r="A76" t="str">
            <v>364  Сардельки Филейские Вязанка ВЕС NDX ТМ Вязанка  ПОКОМ</v>
          </cell>
        </row>
        <row r="76">
          <cell r="D76">
            <v>36.661</v>
          </cell>
        </row>
        <row r="77">
          <cell r="A77" t="str">
            <v>376  Колбаса Докторская Дугушка 0,6кг ГОСТ ТМ Стародворье  ПОКОМ</v>
          </cell>
        </row>
        <row r="77">
          <cell r="D77">
            <v>112</v>
          </cell>
        </row>
        <row r="78">
          <cell r="A78" t="str">
            <v>377  Колбаса Молочная Дугушка 0,6кг ТМ Стародворье  ПОКОМ</v>
          </cell>
        </row>
        <row r="78">
          <cell r="D78">
            <v>197</v>
          </cell>
        </row>
        <row r="79">
          <cell r="A79" t="str">
            <v>387  Колбаса вареная Мусульманская Халяль ТМ Вязанка, 0,4 кг ПОКОМ</v>
          </cell>
        </row>
        <row r="79">
          <cell r="D79">
            <v>153</v>
          </cell>
        </row>
        <row r="80">
          <cell r="A80" t="str">
            <v>388  Сосиски Восточные Халяль ТМ Вязанка 0,33 кг АК. ПОКОМ</v>
          </cell>
        </row>
        <row r="80">
          <cell r="D80">
            <v>149</v>
          </cell>
        </row>
        <row r="81">
          <cell r="A81" t="str">
            <v>394 Колбаса полукопченая Аль-Ислами халяль ТМ Вязанка оболочка фиброуз в в/у 0,35 кг  ПОКОМ</v>
          </cell>
        </row>
        <row r="81">
          <cell r="D81">
            <v>87</v>
          </cell>
        </row>
        <row r="82">
          <cell r="A82" t="str">
            <v>405  Сардельки Сливушки ТМ Вязанка в оболочке айпил 0,33 кг. ПОКОМ</v>
          </cell>
        </row>
        <row r="82">
          <cell r="D82">
            <v>37</v>
          </cell>
        </row>
        <row r="83">
          <cell r="A83" t="str">
            <v>410  Сосиски Баварские с сыром ТМ Стародворье 0,35 кг. ПОКОМ</v>
          </cell>
        </row>
        <row r="83">
          <cell r="D83">
            <v>867</v>
          </cell>
        </row>
        <row r="84">
          <cell r="A84" t="str">
            <v>412  Сосиски Баварские ТМ Стародворье 0,35 кг ПОКОМ</v>
          </cell>
        </row>
        <row r="84">
          <cell r="D84">
            <v>2211</v>
          </cell>
        </row>
        <row r="85">
          <cell r="A85" t="str">
            <v>414  Колбаса Филейбургская с филе сочного окорока 0,11 кг ТМ Баварушка ПОКОМ</v>
          </cell>
        </row>
        <row r="85">
          <cell r="D85">
            <v>5</v>
          </cell>
        </row>
        <row r="86">
          <cell r="A86" t="str">
            <v>430  Колбаса Стародворская с окороком 0,4 кг. ТМ Стародворье в оболочке полиамид  ПОКОМ</v>
          </cell>
        </row>
        <row r="86">
          <cell r="D86">
            <v>164</v>
          </cell>
        </row>
        <row r="87">
          <cell r="A87" t="str">
            <v>431  Колбаса Стародворская с окороком в оболочке полиамид ТМ Стародворье ВЕС ПОКОМ</v>
          </cell>
        </row>
        <row r="87">
          <cell r="D87">
            <v>42.045</v>
          </cell>
        </row>
        <row r="88">
          <cell r="A88" t="str">
            <v>433 Колбаса Стародворская со шпиком  в оболочке полиамид. ТМ Стародворье ВЕС ПОКОМ</v>
          </cell>
        </row>
        <row r="88">
          <cell r="D88">
            <v>2.883</v>
          </cell>
        </row>
        <row r="89">
          <cell r="A89" t="str">
            <v>435  Колбаса Молочная Стародворская  с молоком в оболочке полиамид 0,4 кг.ТМ Стародворье ПОКОМ</v>
          </cell>
        </row>
        <row r="89">
          <cell r="D89">
            <v>68</v>
          </cell>
        </row>
        <row r="90">
          <cell r="A90" t="str">
            <v>436  Колбаса Молочная стародворская с молоком, ВЕС, ТМ Стародворье  ПОКОМ</v>
          </cell>
        </row>
        <row r="90">
          <cell r="D90">
            <v>20.317</v>
          </cell>
        </row>
        <row r="91">
          <cell r="A91" t="str">
            <v>445  Колбаса Краковюрст ТМ Баварушка рубленая в оболочке черева в в.у 0,2 кг ПОКОМ</v>
          </cell>
        </row>
        <row r="91">
          <cell r="D91">
            <v>18</v>
          </cell>
        </row>
        <row r="92">
          <cell r="A92" t="str">
            <v>446  Колбаса Краковюрст ТМ Баварушка с душистым чесноком в оболочке черева в в.у 0,2 кг. ПОКОМ</v>
          </cell>
        </row>
        <row r="92">
          <cell r="D92">
            <v>16</v>
          </cell>
        </row>
        <row r="93">
          <cell r="A93" t="str">
            <v>447  Колбаски Краковюрст ТМ Баварушка с изысканными пряностями в оболочке NDX в в.у 0,2 кг. ПОКОМ</v>
          </cell>
        </row>
        <row r="93">
          <cell r="D93">
            <v>30</v>
          </cell>
        </row>
        <row r="94">
          <cell r="A94" t="str">
            <v>448  Сосиски Сливушки по-венски ТМ Вязанка. 0,3 кг ПОКОМ</v>
          </cell>
        </row>
        <row r="94">
          <cell r="D94">
            <v>76</v>
          </cell>
        </row>
        <row r="95">
          <cell r="A95" t="str">
            <v>449  Колбаса Дугушка Стародворская ВЕС ТС Дугушка ПОКОМ</v>
          </cell>
        </row>
        <row r="95">
          <cell r="D95">
            <v>64.448</v>
          </cell>
        </row>
        <row r="96">
          <cell r="A96" t="str">
            <v>452  Колбаса Со шпиком ВЕС большой батон ТМ Особый рецепт  ПОКОМ</v>
          </cell>
        </row>
        <row r="96">
          <cell r="D96">
            <v>695.359</v>
          </cell>
        </row>
        <row r="97">
          <cell r="A97" t="str">
            <v>456  Колбаса Филейная ТМ Особый рецепт ВЕС большой батон  ПОКОМ</v>
          </cell>
        </row>
        <row r="97">
          <cell r="D97">
            <v>1161.309</v>
          </cell>
        </row>
        <row r="98">
          <cell r="A98" t="str">
            <v>457  Колбаса Молочная ТМ Особый рецепт ВЕС большой батон  ПОКОМ</v>
          </cell>
        </row>
        <row r="98">
          <cell r="D98">
            <v>483.678</v>
          </cell>
        </row>
        <row r="99">
          <cell r="A99" t="str">
            <v>460  Колбаса Стародворская Традиционная ВЕС ТМ Стародворье в оболочке полиамид. ПОКОМ</v>
          </cell>
        </row>
        <row r="99">
          <cell r="D99">
            <v>10.736</v>
          </cell>
        </row>
        <row r="100">
          <cell r="A100" t="str">
            <v>463  Колбаса Молочная Традиционнаяв оболочке полиамид.ТМ Стародворье. ВЕС ПОКОМ</v>
          </cell>
        </row>
        <row r="100">
          <cell r="D100">
            <v>1.342</v>
          </cell>
        </row>
        <row r="101">
          <cell r="A101" t="str">
            <v>465  Колбаса Филейная оригинальная ВЕС 0,8кг ТМ Особый рецепт в оболочке полиамид  ПОКОМ</v>
          </cell>
        </row>
        <row r="101">
          <cell r="D101">
            <v>51.471</v>
          </cell>
        </row>
        <row r="102">
          <cell r="A102" t="str">
            <v>467  Колбаса Филейная 0,5кг ТМ Особый рецепт  ПОКОМ</v>
          </cell>
        </row>
        <row r="102">
          <cell r="D102">
            <v>31</v>
          </cell>
        </row>
        <row r="103">
          <cell r="A103" t="str">
            <v>468  Колбаса Стародворская Традиционная ТМ Стародворье в оболочке полиамид 0,4 кг. ПОКОМ</v>
          </cell>
        </row>
        <row r="103">
          <cell r="D103">
            <v>1</v>
          </cell>
        </row>
        <row r="104">
          <cell r="A104" t="str">
            <v>490  Колбаса Сервелат Филейский ТМ Вязанка  0,3 кг. срез  ПОКОМ</v>
          </cell>
        </row>
        <row r="104">
          <cell r="D104">
            <v>1</v>
          </cell>
        </row>
        <row r="105">
          <cell r="A105" t="str">
            <v>491  Колбаса Филейская Рубленая ТМ Вязанка  0,3 кг. срез.  ПОКОМ</v>
          </cell>
        </row>
        <row r="105">
          <cell r="D105">
            <v>11</v>
          </cell>
        </row>
        <row r="106">
          <cell r="A106" t="str">
            <v>492  Колбаса Салями Филейская 0,3кг ТМ Вязанка  ПОКОМ</v>
          </cell>
        </row>
        <row r="106">
          <cell r="D106">
            <v>15</v>
          </cell>
        </row>
        <row r="107">
          <cell r="A107" t="str">
            <v>495  Колбаса Сочинка по-европейски с сочной грудинкой 0,3кг ТМ Стародворье  ПОКОМ</v>
          </cell>
        </row>
        <row r="107">
          <cell r="D107">
            <v>144</v>
          </cell>
        </row>
        <row r="108">
          <cell r="A108" t="str">
            <v>496  Колбаса Сочинка по-фински с сочным окроком 0,3кг ТМ Стародворье  ПОКОМ</v>
          </cell>
        </row>
        <row r="108">
          <cell r="D108">
            <v>103</v>
          </cell>
        </row>
        <row r="109">
          <cell r="A109" t="str">
            <v>497  Колбаса Сочинка зернистая с сочной грудинкой 0,3кг ТМ Стародворье  ПОКОМ</v>
          </cell>
        </row>
        <row r="109">
          <cell r="D109">
            <v>113</v>
          </cell>
        </row>
        <row r="110">
          <cell r="A110" t="str">
            <v>498  Колбаса Сочинка рубленая с сочным окороком 0,3кг ТМ Стародворье  ПОКОМ</v>
          </cell>
        </row>
        <row r="110">
          <cell r="D110">
            <v>79</v>
          </cell>
        </row>
        <row r="111">
          <cell r="A111" t="str">
            <v>502  Колбаски Краковюрст ТМ Баварушка с изысканными пряностями в оболочке NDX в мгс 0,28 кг. ПОКОМ</v>
          </cell>
        </row>
        <row r="111">
          <cell r="D111">
            <v>103</v>
          </cell>
        </row>
        <row r="112">
          <cell r="A112" t="str">
            <v>504  Ветчина Мясорубская с окороком 0,33кг срез ТМ Стародворье  ПОКОМ</v>
          </cell>
        </row>
        <row r="112">
          <cell r="D112">
            <v>10</v>
          </cell>
        </row>
        <row r="113">
          <cell r="A113" t="str">
            <v>507  Колбаса Персидская халяль ВЕС ТМ Вязанка  ПОКОМ</v>
          </cell>
        </row>
        <row r="113">
          <cell r="D113">
            <v>15.17</v>
          </cell>
        </row>
        <row r="114">
          <cell r="A114" t="str">
            <v>508  Сосиски Аравийские ВЕС ТМ Вязанка  ПОКОМ</v>
          </cell>
        </row>
        <row r="114">
          <cell r="D114">
            <v>18.459</v>
          </cell>
        </row>
        <row r="115">
          <cell r="A115" t="str">
            <v>509  Колбаса Пряная Халяль ВЕС ТМ Сафияль  ПОКОМ</v>
          </cell>
        </row>
        <row r="115">
          <cell r="D115">
            <v>12.376</v>
          </cell>
        </row>
        <row r="116">
          <cell r="A116" t="str">
            <v>1146 Ароматная с/к в/у ОСТАНКИНО</v>
          </cell>
        </row>
        <row r="116">
          <cell r="D116">
            <v>3.004</v>
          </cell>
        </row>
        <row r="117">
          <cell r="A117" t="str">
            <v>3215 ВЕТЧ.МЯСНАЯ Папа может п/о 0.4кг 8шт.    ОСТАНКИНО</v>
          </cell>
        </row>
        <row r="117">
          <cell r="D117">
            <v>245</v>
          </cell>
        </row>
        <row r="118">
          <cell r="A118" t="str">
            <v>3680 ПРЕСИЖН с/к дек. спец мгс ОСТАНКИНО</v>
          </cell>
        </row>
        <row r="118">
          <cell r="D118">
            <v>2.21</v>
          </cell>
        </row>
        <row r="119">
          <cell r="A119" t="str">
            <v>3684 ПРЕСИЖН с/к в/у 1/250 8шт.   ОСТАНКИНО</v>
          </cell>
        </row>
        <row r="119">
          <cell r="D119">
            <v>32</v>
          </cell>
        </row>
        <row r="120">
          <cell r="A120" t="str">
            <v>4063 МЯСНАЯ Папа может вар п/о_Л   ОСТАНКИНО</v>
          </cell>
        </row>
        <row r="120">
          <cell r="D120">
            <v>332.843</v>
          </cell>
        </row>
        <row r="121">
          <cell r="A121" t="str">
            <v>4117 ЭКСТРА Папа может с/к в/у_Л   ОСТАНКИНО</v>
          </cell>
        </row>
        <row r="121">
          <cell r="D121">
            <v>11.578</v>
          </cell>
        </row>
        <row r="122">
          <cell r="A122" t="str">
            <v>4574 Колбаса вар Мясная со шпиком 1кг Папа может п/о (код покуп. 24784) Останкино</v>
          </cell>
        </row>
        <row r="122">
          <cell r="D122">
            <v>24.331</v>
          </cell>
        </row>
        <row r="123">
          <cell r="A123" t="str">
            <v>4691 ШЕЙКА КОПЧЕНАЯ к/в мл/к в/у 300*6  ОСТАНКИНО</v>
          </cell>
        </row>
        <row r="123">
          <cell r="D123">
            <v>22</v>
          </cell>
        </row>
        <row r="124">
          <cell r="A124" t="str">
            <v>4786 КОЛБ.СНЭКИ Папа может в/к мгс 1/70_5  ОСТАНКИНО</v>
          </cell>
        </row>
        <row r="124">
          <cell r="D124">
            <v>15</v>
          </cell>
        </row>
        <row r="125">
          <cell r="A125" t="str">
            <v>4813 ФИЛЕЙНАЯ Папа может вар п/о_Л   ОСТАНКИНО</v>
          </cell>
        </row>
        <row r="125">
          <cell r="D125">
            <v>127.229</v>
          </cell>
        </row>
        <row r="126">
          <cell r="A126" t="str">
            <v>4993 САЛЯМИ ИТАЛЬЯНСКАЯ с/к в/у 1/250*8_120c ОСТАНКИНО</v>
          </cell>
        </row>
        <row r="126">
          <cell r="D126">
            <v>99</v>
          </cell>
        </row>
        <row r="127">
          <cell r="A127" t="str">
            <v>5246 ДОКТОРСКАЯ ПРЕМИУМ вар б/о мгс_30с ОСТАНКИНО</v>
          </cell>
        </row>
        <row r="127">
          <cell r="D127">
            <v>41.962</v>
          </cell>
        </row>
        <row r="128">
          <cell r="A128" t="str">
            <v>5341 СЕРВЕЛАТ ОХОТНИЧИЙ в/к в/у  ОСТАНКИНО</v>
          </cell>
        </row>
        <row r="128">
          <cell r="D128">
            <v>101.912</v>
          </cell>
        </row>
        <row r="129">
          <cell r="A129" t="str">
            <v>5483 ЭКСТРА Папа может с/к в/у 1/250 8шт.   ОСТАНКИНО</v>
          </cell>
        </row>
        <row r="129">
          <cell r="D129">
            <v>241</v>
          </cell>
        </row>
        <row r="130">
          <cell r="A130" t="str">
            <v>5544 Сервелат Финский в/к в/у_45с НОВАЯ ОСТАНКИНО</v>
          </cell>
        </row>
        <row r="130">
          <cell r="D130">
            <v>203.741</v>
          </cell>
        </row>
        <row r="131">
          <cell r="A131" t="str">
            <v>5679 САЛЯМИ ИТАЛЬЯНСКАЯ с/к в/у 1/150_60с ОСТАНКИНО</v>
          </cell>
        </row>
        <row r="131">
          <cell r="D131">
            <v>80</v>
          </cell>
        </row>
        <row r="132">
          <cell r="A132" t="str">
            <v>5682 САЛЯМИ МЕЛКОЗЕРНЕНАЯ с/к в/у 1/120_60с   ОСТАНКИНО</v>
          </cell>
        </row>
        <row r="132">
          <cell r="D132">
            <v>513</v>
          </cell>
        </row>
        <row r="133">
          <cell r="A133" t="str">
            <v>5698 СЫТНЫЕ Папа может сар б/о мгс 1*3_Маяк  ОСТАНКИНО</v>
          </cell>
        </row>
        <row r="133">
          <cell r="D133">
            <v>56.457</v>
          </cell>
        </row>
        <row r="134">
          <cell r="A134" t="str">
            <v>5706 АРОМАТНАЯ Папа может с/к в/у 1/250 8шт.  ОСТАНКИНО</v>
          </cell>
        </row>
        <row r="134">
          <cell r="D134">
            <v>211</v>
          </cell>
        </row>
        <row r="135">
          <cell r="A135" t="str">
            <v>5708 ПОСОЛЬСКАЯ Папа может с/к в/у ОСТАНКИНО</v>
          </cell>
        </row>
        <row r="135">
          <cell r="D135">
            <v>7.854</v>
          </cell>
        </row>
        <row r="136">
          <cell r="A136" t="str">
            <v>5851 ЭКСТРА Папа может вар п/о   ОСТАНКИНО</v>
          </cell>
        </row>
        <row r="136">
          <cell r="D136">
            <v>50.026</v>
          </cell>
        </row>
        <row r="137">
          <cell r="A137" t="str">
            <v>5931 ОХОТНИЧЬЯ Папа может с/к в/у 1/220 8шт.   ОСТАНКИНО</v>
          </cell>
        </row>
        <row r="137">
          <cell r="D137">
            <v>213</v>
          </cell>
        </row>
        <row r="138">
          <cell r="A138" t="str">
            <v>6004 РАГУ СВИНОЕ 1кг 8шт.зам_120с ОСТАНКИНО</v>
          </cell>
        </row>
        <row r="138">
          <cell r="D138">
            <v>8</v>
          </cell>
        </row>
        <row r="139">
          <cell r="A139" t="str">
            <v>6158 ВРЕМЯ ОЛИВЬЕ Папа может вар п/о 0.4кг   ОСТАНКИНО</v>
          </cell>
        </row>
        <row r="139">
          <cell r="D139">
            <v>323</v>
          </cell>
        </row>
        <row r="140">
          <cell r="A140" t="str">
            <v>6200 ГРУДИНКА ПРЕМИУМ к/в мл/к в/у 0.3кг  ОСТАНКИНО</v>
          </cell>
        </row>
        <row r="140">
          <cell r="D140">
            <v>117</v>
          </cell>
        </row>
        <row r="141">
          <cell r="A141" t="str">
            <v>6201 ГРУДИНКА ПРЕМИУМ к/в с/н в/у 1/150 8 шт ОСТАНКИНО</v>
          </cell>
        </row>
        <row r="141">
          <cell r="D141">
            <v>16</v>
          </cell>
        </row>
        <row r="142">
          <cell r="A142" t="str">
            <v>6206 СВИНИНА ПО-ДОМАШНЕМУ к/в мл/к в/у 0.3кг  ОСТАНКИНО</v>
          </cell>
        </row>
        <row r="142">
          <cell r="D142">
            <v>189</v>
          </cell>
        </row>
        <row r="143">
          <cell r="A143" t="str">
            <v>6221 НЕАПОЛИТАНСКИЙ ДУЭТ с/к с/н мгс 1/90  ОСТАНКИНО</v>
          </cell>
        </row>
        <row r="143">
          <cell r="D143">
            <v>93</v>
          </cell>
        </row>
        <row r="144">
          <cell r="A144" t="str">
            <v>6222 ИТАЛЬЯНСКОЕ АССОРТИ с/в с/н мгс 1/90 ОСТАНКИНО</v>
          </cell>
        </row>
        <row r="144">
          <cell r="D144">
            <v>63</v>
          </cell>
        </row>
        <row r="145">
          <cell r="A145" t="str">
            <v>6228 МЯСНОЕ АССОРТИ к/з с/н мгс 1/90 10шт.  ОСТАНКИНО</v>
          </cell>
        </row>
        <row r="145">
          <cell r="D145">
            <v>144</v>
          </cell>
        </row>
        <row r="146">
          <cell r="A146" t="str">
            <v>6247 ДОМАШНЯЯ Папа может вар п/о 0,4кг 8шт.  ОСТАНКИНО</v>
          </cell>
        </row>
        <row r="146">
          <cell r="D146">
            <v>64</v>
          </cell>
        </row>
        <row r="147">
          <cell r="A147" t="str">
            <v>6268 ГОВЯЖЬЯ Папа может вар п/о 0,4кг 8 шт.  ОСТАНКИНО</v>
          </cell>
        </row>
        <row r="147">
          <cell r="D147">
            <v>112</v>
          </cell>
        </row>
        <row r="148">
          <cell r="A148" t="str">
            <v>6279 КОРЕЙКА ПО-ОСТ.к/в в/с с/н в/у 1/150_45с  ОСТАНКИНО</v>
          </cell>
        </row>
        <row r="148">
          <cell r="D148">
            <v>87</v>
          </cell>
        </row>
        <row r="149">
          <cell r="A149" t="str">
            <v>6303 МЯСНЫЕ Папа может сос п/о мгс 1.5*3  ОСТАНКИНО</v>
          </cell>
        </row>
        <row r="149">
          <cell r="D149">
            <v>149.362</v>
          </cell>
        </row>
        <row r="150">
          <cell r="A150" t="str">
            <v>6324 ДОКТОРСКАЯ ГОСТ вар п/о 0.4кг 8шт.  ОСТАНКИНО</v>
          </cell>
        </row>
        <row r="150">
          <cell r="D150">
            <v>164</v>
          </cell>
        </row>
        <row r="151">
          <cell r="A151" t="str">
            <v>6325 ДОКТОРСКАЯ ПРЕМИУМ вар п/о 0.4кг 8шт.  ОСТАНКИНО</v>
          </cell>
        </row>
        <row r="151">
          <cell r="D151">
            <v>191</v>
          </cell>
        </row>
        <row r="152">
          <cell r="A152" t="str">
            <v>6333 МЯСНАЯ Папа может вар п/о 0.4кг 8шт.  ОСТАНКИНО</v>
          </cell>
        </row>
        <row r="152">
          <cell r="D152">
            <v>1524</v>
          </cell>
        </row>
        <row r="153">
          <cell r="A153" t="str">
            <v>6340 ДОМАШНИЙ РЕЦЕПТ Коровино 0.5кг 8шт.  ОСТАНКИНО</v>
          </cell>
        </row>
        <row r="153">
          <cell r="D153">
            <v>128</v>
          </cell>
        </row>
        <row r="154">
          <cell r="A154" t="str">
            <v>6341 ДОМАШНИЙ РЕЦЕПТ СО ШПИКОМ Коровино 0.5кг  ОСТАНКИНО</v>
          </cell>
        </row>
        <row r="154">
          <cell r="D154">
            <v>10</v>
          </cell>
        </row>
        <row r="155">
          <cell r="A155" t="str">
            <v>6353 ЭКСТРА Папа может вар п/о 0.4кг 8шт.  ОСТАНКИНО</v>
          </cell>
        </row>
        <row r="155">
          <cell r="D155">
            <v>609</v>
          </cell>
        </row>
        <row r="156">
          <cell r="A156" t="str">
            <v>6392 ФИЛЕЙНАЯ Папа может вар п/о 0.4кг. ОСТАНКИНО</v>
          </cell>
        </row>
        <row r="156">
          <cell r="D156">
            <v>1112</v>
          </cell>
        </row>
        <row r="157">
          <cell r="A157" t="str">
            <v>6415 БАЛЫКОВАЯ Коровино п/к в/у 0.84кг 6шт.  ОСТАНКИНО</v>
          </cell>
        </row>
        <row r="157">
          <cell r="D157">
            <v>16</v>
          </cell>
        </row>
        <row r="158">
          <cell r="A158" t="str">
            <v>6426 КЛАССИЧЕСКАЯ ПМ вар п/о 0.3кг 8шт.  ОСТАНКИНО</v>
          </cell>
        </row>
        <row r="158">
          <cell r="D158">
            <v>439</v>
          </cell>
        </row>
        <row r="159">
          <cell r="A159" t="str">
            <v>6448 СВИНИНА МАДЕРА с/к с/н в/у 1/100 10шт.   ОСТАНКИНО</v>
          </cell>
        </row>
        <row r="159">
          <cell r="D159">
            <v>68</v>
          </cell>
        </row>
        <row r="160">
          <cell r="A160" t="str">
            <v>6453 ЭКСТРА Папа может с/к с/н в/у 1/100 14шт.   ОСТАНКИНО</v>
          </cell>
        </row>
        <row r="160">
          <cell r="D160">
            <v>385</v>
          </cell>
        </row>
        <row r="161">
          <cell r="A161" t="str">
            <v>6454 АРОМАТНАЯ с/к с/н в/у 1/100 14шт.  ОСТАНКИНО</v>
          </cell>
        </row>
        <row r="161">
          <cell r="D161">
            <v>426</v>
          </cell>
        </row>
        <row r="162">
          <cell r="A162" t="str">
            <v>6459 СЕРВЕЛАТ ШВЕЙЦАРСК. в/к с/н в/у 1/100*10  ОСТАНКИНО</v>
          </cell>
        </row>
        <row r="162">
          <cell r="D162">
            <v>109</v>
          </cell>
        </row>
        <row r="163">
          <cell r="A163" t="str">
            <v>6470 ВЕТЧ.МРАМОРНАЯ в/у_45с  ОСТАНКИНО</v>
          </cell>
        </row>
        <row r="163">
          <cell r="D163">
            <v>4.753</v>
          </cell>
        </row>
        <row r="164">
          <cell r="A164" t="str">
            <v>6492 ШПИК С ЧЕСНОК.И ПЕРЦЕМ к/в в/у 0.3кг_45c  ОСТАНКИНО</v>
          </cell>
        </row>
        <row r="164">
          <cell r="D164">
            <v>52</v>
          </cell>
        </row>
        <row r="165">
          <cell r="A165" t="str">
            <v>6495 ВЕТЧ.МРАМОРНАЯ в/у срез 0.3кг 6шт_45с  ОСТАНКИНО</v>
          </cell>
        </row>
        <row r="165">
          <cell r="D165">
            <v>182</v>
          </cell>
        </row>
        <row r="166">
          <cell r="A166" t="str">
            <v>6527 ШПИКАЧКИ СОЧНЫЕ ПМ сар б/о мгс 1*3 45с ОСТАНКИНО</v>
          </cell>
        </row>
        <row r="166">
          <cell r="D166">
            <v>133.83</v>
          </cell>
        </row>
        <row r="167">
          <cell r="A167" t="str">
            <v>6586 МРАМОРНАЯ И БАЛЫКОВАЯ в/к с/н мгс 1/90 ОСТАНКИНО</v>
          </cell>
        </row>
        <row r="167">
          <cell r="D167">
            <v>150</v>
          </cell>
        </row>
        <row r="168">
          <cell r="A168" t="str">
            <v>6609 С ГОВЯДИНОЙ ПМ сар б/о мгс 0.4кг_45с ОСТАНКИНО</v>
          </cell>
        </row>
        <row r="168">
          <cell r="D168">
            <v>13</v>
          </cell>
        </row>
        <row r="169">
          <cell r="A169" t="str">
            <v>6653 ШПИКАЧКИ СОЧНЫЕ С БЕКОНОМ п/о мгс 0.3кг. ОСТАНКИНО</v>
          </cell>
        </row>
        <row r="169">
          <cell r="D169">
            <v>34</v>
          </cell>
        </row>
        <row r="170">
          <cell r="A170" t="str">
            <v>6666 БОЯНСКАЯ Папа может п/к в/у 0,28кг 8 шт. ОСТАНКИНО</v>
          </cell>
        </row>
        <row r="170">
          <cell r="D170">
            <v>373</v>
          </cell>
        </row>
        <row r="171">
          <cell r="A171" t="str">
            <v>6683 СЕРВЕЛАТ ЗЕРНИСТЫЙ ПМ в/к в/у 0,35кг  ОСТАНКИНО</v>
          </cell>
        </row>
        <row r="171">
          <cell r="D171">
            <v>747</v>
          </cell>
        </row>
        <row r="172">
          <cell r="A172" t="str">
            <v>6684 СЕРВЕЛАТ КАРЕЛЬСКИЙ ПМ в/к в/у 0.28кг  ОСТАНКИНО</v>
          </cell>
        </row>
        <row r="172">
          <cell r="D172">
            <v>583</v>
          </cell>
        </row>
        <row r="173">
          <cell r="A173" t="str">
            <v>6689 СЕРВЕЛАТ ОХОТНИЧИЙ ПМ в/к в/у 0,35кг 8шт  ОСТАНКИНО</v>
          </cell>
        </row>
        <row r="173">
          <cell r="D173">
            <v>969</v>
          </cell>
        </row>
        <row r="174">
          <cell r="A174" t="str">
            <v>6697 СЕРВЕЛАТ ФИНСКИЙ ПМ в/к в/у 0,35кг 8шт.  ОСТАНКИНО</v>
          </cell>
        </row>
        <row r="174">
          <cell r="D174">
            <v>1269</v>
          </cell>
        </row>
        <row r="175">
          <cell r="A175" t="str">
            <v>6713 СОЧНЫЙ ГРИЛЬ ПМ сос п/о мгс 0.41кг 8шт.  ОСТАНКИНО</v>
          </cell>
        </row>
        <row r="175">
          <cell r="D175">
            <v>448</v>
          </cell>
        </row>
        <row r="176">
          <cell r="A176" t="str">
            <v>6722 СОЧНЫЕ ПМ сос п/о мгс 0,41кг 10шт.  ОСТАНКИНО</v>
          </cell>
        </row>
        <row r="176">
          <cell r="D176">
            <v>2126</v>
          </cell>
        </row>
        <row r="177">
          <cell r="A177" t="str">
            <v>6724 МОЛОЧНЫЕ ПМ сос п/о мгс 0.41кг 10шт.  ОСТАНКИНО</v>
          </cell>
        </row>
        <row r="177">
          <cell r="D177">
            <v>2</v>
          </cell>
        </row>
        <row r="178">
          <cell r="A178" t="str">
            <v>6726 СЛИВОЧНЫЕ ПМ сос п/о мгс 0.41кг 10шт.  ОСТАНКИНО</v>
          </cell>
        </row>
        <row r="178">
          <cell r="D178">
            <v>763</v>
          </cell>
        </row>
        <row r="179">
          <cell r="A179" t="str">
            <v>6747 РУССКАЯ ПРЕМИУМ ПМ вар ф/о в/у  ОСТАНКИНО</v>
          </cell>
        </row>
        <row r="179">
          <cell r="D179">
            <v>6.03</v>
          </cell>
        </row>
        <row r="180">
          <cell r="A180" t="str">
            <v>6762 СЛИВОЧНЫЕ сос ц/о мгс 0.41кг 8шт.  ОСТАНКИНО</v>
          </cell>
        </row>
        <row r="180">
          <cell r="D180">
            <v>55</v>
          </cell>
        </row>
        <row r="181">
          <cell r="A181" t="str">
            <v>6765 РУБЛЕНЫЕ сос ц/о мгс 0.36кг 6шт.  ОСТАНКИНО</v>
          </cell>
        </row>
        <row r="181">
          <cell r="D181">
            <v>238</v>
          </cell>
        </row>
        <row r="182">
          <cell r="A182" t="str">
            <v>6773 САЛЯМИ Папа может п/к в/у 0,28кг 8шт.  ОСТАНКИНО</v>
          </cell>
        </row>
        <row r="182">
          <cell r="D182">
            <v>205</v>
          </cell>
        </row>
        <row r="183">
          <cell r="A183" t="str">
            <v>6777 МЯСНЫЕ С ГОВЯДИНОЙ ПМ сос п/о мгс 0.4кг  ОСТАНКИНО</v>
          </cell>
        </row>
        <row r="183">
          <cell r="D183">
            <v>418</v>
          </cell>
        </row>
        <row r="184">
          <cell r="A184" t="str">
            <v>6785 ВЕНСКАЯ САЛЯМИ п/к в/у 0.33кг 8шт.  ОСТАНКИНО</v>
          </cell>
        </row>
        <row r="184">
          <cell r="D184">
            <v>142</v>
          </cell>
        </row>
        <row r="185">
          <cell r="A185" t="str">
            <v>6787 СЕРВЕЛАТ КРЕМЛЕВСКИЙ в/к в/у 0,33кг 8шт.  ОСТАНКИНО</v>
          </cell>
        </row>
        <row r="185">
          <cell r="D185">
            <v>101</v>
          </cell>
        </row>
        <row r="186">
          <cell r="A186" t="str">
            <v>6791 СЕРВЕЛАТ ПРЕМИУМ в/к в/у 0,33кг 8шт.  ОСТАНКИНО</v>
          </cell>
        </row>
        <row r="186">
          <cell r="D186">
            <v>2</v>
          </cell>
        </row>
        <row r="187">
          <cell r="A187" t="str">
            <v>6793 БАЛЫКОВАЯ в/к в/у 0,33кг 8шт.  ОСТАНКИНО</v>
          </cell>
        </row>
        <row r="187">
          <cell r="D187">
            <v>202</v>
          </cell>
        </row>
        <row r="188">
          <cell r="A188" t="str">
            <v>6794 БАЛЫКОВАЯ в/к в/у  ОСТАНКИНО</v>
          </cell>
        </row>
        <row r="188">
          <cell r="D188">
            <v>2.612</v>
          </cell>
        </row>
        <row r="189">
          <cell r="A189" t="str">
            <v>6801 ОСТАНКИНСКАЯ вар п/о 0.4кг 8шт.  ОСТАНКИНО</v>
          </cell>
        </row>
        <row r="189">
          <cell r="D189">
            <v>32</v>
          </cell>
        </row>
        <row r="190">
          <cell r="A190" t="str">
            <v>6829 МОЛОЧНЫЕ КЛАССИЧЕСКИЕ сос п/о мгс 2*4_С  ОСТАНКИНО</v>
          </cell>
        </row>
        <row r="190">
          <cell r="D190">
            <v>83.636</v>
          </cell>
        </row>
        <row r="191">
          <cell r="A191" t="str">
            <v>6837 ФИЛЕЙНЫЕ Папа Может сос ц/о мгс 0.4кг  ОСТАНКИНО</v>
          </cell>
        </row>
        <row r="191">
          <cell r="D191">
            <v>435</v>
          </cell>
        </row>
        <row r="192">
          <cell r="A192" t="str">
            <v>6842 ДЫМОВИЦА ИЗ ОКОРОКА к/в мл/к в/у 0,3кг  ОСТАНКИНО</v>
          </cell>
        </row>
        <row r="192">
          <cell r="D192">
            <v>32</v>
          </cell>
        </row>
        <row r="193">
          <cell r="A193" t="str">
            <v>6852 МОЛОЧНЫЕ ПРЕМИУМ ПМ сос п/о в/ у 1/350  ОСТАНКИНО</v>
          </cell>
        </row>
        <row r="193">
          <cell r="D193">
            <v>716</v>
          </cell>
        </row>
        <row r="194">
          <cell r="A194" t="str">
            <v>6854 МОЛОЧНЫЕ ПРЕМИУМ ПМ сос п/о мгс 0.6кг  ОСТАНКИНО</v>
          </cell>
        </row>
        <row r="194">
          <cell r="D194">
            <v>92</v>
          </cell>
        </row>
        <row r="195">
          <cell r="A195" t="str">
            <v>6861 ДОМАШНИЙ РЕЦЕПТ Коровино вар п/о  ОСТАНКИНО</v>
          </cell>
        </row>
        <row r="195">
          <cell r="D195">
            <v>75.106</v>
          </cell>
        </row>
        <row r="196">
          <cell r="A196" t="str">
            <v>6862 ДОМАШНИЙ РЕЦЕПТ СО ШПИК. Коровино вар п/о  ОСТАНКИНО</v>
          </cell>
        </row>
        <row r="196">
          <cell r="D196">
            <v>10.129</v>
          </cell>
        </row>
        <row r="197">
          <cell r="A197" t="str">
            <v>6866 ВЕТЧ.НЕЖНАЯ Коровино п/о_Маяк  ОСТАНКИНО</v>
          </cell>
        </row>
        <row r="197">
          <cell r="D197">
            <v>43.59</v>
          </cell>
        </row>
        <row r="198">
          <cell r="A198" t="str">
            <v>6869 С ГОВЯДИНОЙ СН сос п/о мгс 1кг 6шт.  ОСТАНКИНО</v>
          </cell>
        </row>
        <row r="198">
          <cell r="D198">
            <v>29</v>
          </cell>
        </row>
        <row r="199">
          <cell r="A199" t="str">
            <v>6909 ДЛЯ ДЕТЕЙ сос п/о мгс 0.33кг 8шт.  ОСТАНКИНО</v>
          </cell>
        </row>
        <row r="199">
          <cell r="D199">
            <v>118</v>
          </cell>
        </row>
        <row r="200">
          <cell r="A200" t="str">
            <v>6919 БЕКОН с/к с/н в/у 1/180 10шт.  ОСТАНКИНО</v>
          </cell>
        </row>
        <row r="200">
          <cell r="D200">
            <v>105</v>
          </cell>
        </row>
        <row r="201">
          <cell r="A201" t="str">
            <v>6921 БЕКОН Папа может с/к с/н в/у 1/140 10шт  ОСТАНКИНО</v>
          </cell>
        </row>
        <row r="201">
          <cell r="D201">
            <v>285</v>
          </cell>
        </row>
        <row r="202">
          <cell r="A202" t="str">
            <v>6948 МОЛОЧНЫЕ ПРЕМИУМ.ПМ сос п/о мгс 1,5*4 Останкино</v>
          </cell>
        </row>
        <row r="202">
          <cell r="D202">
            <v>76.364</v>
          </cell>
        </row>
        <row r="203">
          <cell r="A203" t="str">
            <v>6951 СЛИВОЧНЫЕ Папа может сос п/о мгс 1.5*4  ОСТАНКИНО</v>
          </cell>
        </row>
        <row r="203">
          <cell r="D203">
            <v>44.92</v>
          </cell>
        </row>
        <row r="204">
          <cell r="A204" t="str">
            <v>6955 СОЧНЫЕ Папа может сос п/о мгс1.5*4_А Останкино</v>
          </cell>
        </row>
        <row r="204">
          <cell r="D204">
            <v>777.826</v>
          </cell>
        </row>
        <row r="205">
          <cell r="A205" t="str">
            <v>7035 ВЕТЧ.КЛАССИЧЕСКАЯ ПМ п/о 0.35кг 8шт.  ОСТАНКИНО</v>
          </cell>
        </row>
        <row r="205">
          <cell r="D205">
            <v>87</v>
          </cell>
        </row>
        <row r="206">
          <cell r="A206" t="str">
            <v>7038 С ГОВЯДИНОЙ ПМ сос п/о мгс 1.5*4  ОСТАНКИНО</v>
          </cell>
        </row>
        <row r="206">
          <cell r="D206">
            <v>15.327</v>
          </cell>
        </row>
        <row r="207">
          <cell r="A207" t="str">
            <v>7040 С ИНДЕЙКОЙ ПМ сос ц/о в/у 1/270 8шт.  ОСТАНКИНО</v>
          </cell>
        </row>
        <row r="207">
          <cell r="D207">
            <v>26</v>
          </cell>
        </row>
        <row r="208">
          <cell r="A208" t="str">
            <v>7045 БЕКОН Папа может с/к с/н в/у 1/250 7 шт ОСТАНКИНО</v>
          </cell>
        </row>
        <row r="208">
          <cell r="D208">
            <v>23</v>
          </cell>
        </row>
        <row r="209">
          <cell r="A209" t="str">
            <v>Балык говяжий с/к "Эликатессе" 0,10 кг.шт. нарезка (лоток с ср.защ.атм.)  СПК</v>
          </cell>
        </row>
        <row r="209">
          <cell r="D209">
            <v>10</v>
          </cell>
        </row>
        <row r="210">
          <cell r="A210" t="str">
            <v>Балык свиной с/к "Эликатессе" 0,10 кг.шт. нарезка (лоток с ср.защ.атм.)  СПК</v>
          </cell>
        </row>
        <row r="210">
          <cell r="D210">
            <v>22</v>
          </cell>
        </row>
        <row r="211">
          <cell r="A211" t="str">
            <v>Балыковая с/к 200 гр. срез "Эликатессе" термоформ.пак.  СПК</v>
          </cell>
        </row>
        <row r="211">
          <cell r="D211">
            <v>41</v>
          </cell>
        </row>
        <row r="212">
          <cell r="A212" t="str">
            <v>БОНУС ДОМАШНИЙ РЕЦЕПТ Коровино 0.5кг 8шт. (6305)</v>
          </cell>
        </row>
        <row r="212">
          <cell r="D212">
            <v>4</v>
          </cell>
        </row>
        <row r="213">
          <cell r="A213" t="str">
            <v>БОНУС ДОМАШНИЙ РЕЦЕПТ Коровино вар п/о (5324)</v>
          </cell>
        </row>
        <row r="213">
          <cell r="D213">
            <v>8.069</v>
          </cell>
        </row>
        <row r="214">
          <cell r="A214" t="str">
            <v>БОНУС СОЧНЫЕ Папа может сос п/о мгс 1.5*4 (6954)  ОСТАНКИНО</v>
          </cell>
        </row>
        <row r="214">
          <cell r="D214">
            <v>6.274</v>
          </cell>
        </row>
        <row r="215">
          <cell r="A215" t="str">
            <v>БОНУС СОЧНЫЕ сос п/о мгс 0.41кг_UZ (6087)  ОСТАНКИНО</v>
          </cell>
        </row>
        <row r="215">
          <cell r="D215">
            <v>16</v>
          </cell>
        </row>
        <row r="216">
          <cell r="A216" t="str">
            <v>БОНУС_ 457  Колбаса Молочная ТМ Особый рецепт ВЕС большой батон  ПОКОМ</v>
          </cell>
        </row>
        <row r="216">
          <cell r="D216">
            <v>230.01</v>
          </cell>
        </row>
        <row r="217">
          <cell r="A217" t="str">
            <v>БОНУС_273  Сосиски Сочинки с сочной грудинкой, МГС 0.4кг,   ПОКОМ</v>
          </cell>
        </row>
        <row r="217">
          <cell r="D217">
            <v>4</v>
          </cell>
        </row>
        <row r="218">
          <cell r="A218" t="str">
            <v>БОНУС_302  Сосиски Сочинки по-баварски,  0.4кг, ТМ Стародворье  ПОКОМ</v>
          </cell>
        </row>
        <row r="218">
          <cell r="D218">
            <v>321</v>
          </cell>
        </row>
        <row r="219">
          <cell r="A219" t="str">
            <v>БОНУС_319  Колбаса вареная Филейская ТМ Вязанка ТС Классическая, 0,45 кг. ПОКОМ</v>
          </cell>
        </row>
        <row r="219">
          <cell r="D219">
            <v>100</v>
          </cell>
        </row>
        <row r="220">
          <cell r="A220" t="str">
            <v>БОНУС_336  Ветчина Сливушка с индейкой ТМ Вязанка. ВЕС  ПОКОМ</v>
          </cell>
        </row>
        <row r="220">
          <cell r="D220">
            <v>59.214</v>
          </cell>
        </row>
        <row r="221">
          <cell r="A221" t="str">
            <v>БОНУС_Готовые чебупели сочные с мясом ТМ Горячая штучка  0,3кг зам    ПОКОМ</v>
          </cell>
        </row>
        <row r="221">
          <cell r="D221">
            <v>185</v>
          </cell>
        </row>
        <row r="222">
          <cell r="A222" t="str">
            <v>БОНУС_Колбаса вареная Филейская ТМ Вязанка. ВЕС  ПОКОМ</v>
          </cell>
        </row>
        <row r="222">
          <cell r="D222">
            <v>1.355</v>
          </cell>
        </row>
        <row r="223">
          <cell r="A223" t="str">
            <v>БОНУС_Сосиски Вязанка Сливочные, Вязанка амицел МГС, 0.45кг, ПОКОМ</v>
          </cell>
        </row>
        <row r="223">
          <cell r="D223">
            <v>54</v>
          </cell>
        </row>
        <row r="224">
          <cell r="A224" t="str">
            <v>Бутербродная вареная 0,47 кг шт.  СПК</v>
          </cell>
        </row>
        <row r="224">
          <cell r="D224">
            <v>34</v>
          </cell>
        </row>
        <row r="225">
          <cell r="A225" t="str">
            <v>Вацлавская п/к (черева) 390 гр.шт. термоус.пак  СПК</v>
          </cell>
        </row>
        <row r="225">
          <cell r="D225">
            <v>19</v>
          </cell>
        </row>
        <row r="226">
          <cell r="A226" t="str">
            <v>Готовые чебупели острые с мясом Горячая штучка 0,3 кг зам  ПОКОМ</v>
          </cell>
        </row>
        <row r="226">
          <cell r="D226">
            <v>126</v>
          </cell>
        </row>
        <row r="227">
          <cell r="A227" t="str">
            <v>Готовые чебупели с ветчиной и сыром Горячая штучка 0,3кг зам  ПОКОМ</v>
          </cell>
        </row>
        <row r="227">
          <cell r="D227">
            <v>666</v>
          </cell>
        </row>
        <row r="228">
          <cell r="A228" t="str">
            <v>Готовые чебупели сочные с мясом ТМ Горячая штучка  0,3кг зам  ПОКОМ</v>
          </cell>
        </row>
        <row r="228">
          <cell r="D228">
            <v>460</v>
          </cell>
        </row>
        <row r="229">
          <cell r="A229" t="str">
            <v>Готовые чебуреки с мясом ТМ Горячая штучка 0,09 кг флоу-пак ПОКОМ</v>
          </cell>
        </row>
        <row r="229">
          <cell r="D229">
            <v>38</v>
          </cell>
        </row>
        <row r="230">
          <cell r="A230" t="str">
            <v>Гуцульская с/к "КолбасГрад" 160 гр.шт. термоус. пак  СПК</v>
          </cell>
        </row>
        <row r="230">
          <cell r="D230">
            <v>49</v>
          </cell>
        </row>
        <row r="231">
          <cell r="A231" t="str">
            <v>Дельгаро с/в "Эликатессе" 140 гр.шт.  СПК</v>
          </cell>
        </row>
        <row r="231">
          <cell r="D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</row>
        <row r="232">
          <cell r="D232">
            <v>43</v>
          </cell>
        </row>
        <row r="233">
          <cell r="A233" t="str">
            <v>Докторская вареная в/с 0,47 кг шт.  СПК</v>
          </cell>
        </row>
        <row r="233">
          <cell r="D233">
            <v>34</v>
          </cell>
        </row>
        <row r="234">
          <cell r="A234" t="str">
            <v>ЖАР-ладушки с клубникой и вишней ТМ Стародворье 0,2 кг ПОКОМ</v>
          </cell>
        </row>
        <row r="234">
          <cell r="D234">
            <v>9</v>
          </cell>
        </row>
        <row r="235">
          <cell r="A235" t="str">
            <v>ЖАР-ладушки с мясом 0,2кг ТМ Стародворье  ПОКОМ</v>
          </cell>
        </row>
        <row r="235">
          <cell r="D235">
            <v>164</v>
          </cell>
        </row>
        <row r="236">
          <cell r="A236" t="str">
            <v>ЖАР-ладушки с яблоком и грушей ТМ Стародворье 0,2 кг. ПОКОМ</v>
          </cell>
        </row>
        <row r="236">
          <cell r="D236">
            <v>4</v>
          </cell>
        </row>
        <row r="237">
          <cell r="A237" t="str">
            <v>Каша гречневая с говядиной "СПК" ж/б 0,340 кг.шт. термоус. пл. ЧМК  СПК</v>
          </cell>
        </row>
        <row r="237">
          <cell r="D237">
            <v>5</v>
          </cell>
        </row>
        <row r="238">
          <cell r="A238" t="str">
            <v>Каша перловая с говядиной "СПК" ж/б 0,340 кг.шт. термоус. пл. ЧМК СПК</v>
          </cell>
        </row>
        <row r="238">
          <cell r="D238">
            <v>5</v>
          </cell>
        </row>
        <row r="239">
          <cell r="A239" t="str">
            <v>Классическая с/к 80 гр.шт.нар. (лоток с ср.защ.атм.)  СПК</v>
          </cell>
        </row>
        <row r="239">
          <cell r="D239">
            <v>9</v>
          </cell>
        </row>
        <row r="240">
          <cell r="A240" t="str">
            <v>Колбаски ПодПивасики оригинальные с/к 0,10 кг.шт. термофор.пак.  СПК</v>
          </cell>
        </row>
        <row r="240">
          <cell r="D240">
            <v>128</v>
          </cell>
        </row>
        <row r="241">
          <cell r="A241" t="str">
            <v>Колбаски ПодПивасики острые с/к 0,10 кг.шт. термофор.пак.  СПК</v>
          </cell>
        </row>
        <row r="241">
          <cell r="D241">
            <v>158</v>
          </cell>
        </row>
        <row r="242">
          <cell r="A242" t="str">
            <v>Колбаски ПодПивасики с сыром с/к 100 гр.шт. (в ср.защ.атм.)  СПК</v>
          </cell>
        </row>
        <row r="242"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</row>
        <row r="243">
          <cell r="D243">
            <v>150</v>
          </cell>
        </row>
        <row r="244">
          <cell r="A244" t="str">
            <v>Круггетсы сочные ТМ Горячая штучка ТС Круггетсы 0,25 кг зам  ПОКОМ</v>
          </cell>
        </row>
        <row r="244">
          <cell r="D244">
            <v>74</v>
          </cell>
        </row>
        <row r="245">
          <cell r="A245" t="str">
            <v>Любительская вареная термоус.пак. "Высокий вкус"  СПК</v>
          </cell>
        </row>
        <row r="245">
          <cell r="D245">
            <v>33.633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</row>
        <row r="246">
          <cell r="D246">
            <v>7</v>
          </cell>
        </row>
        <row r="247">
          <cell r="A247" t="str">
            <v>Мини-сосиски в тесте 3,7кг ВЕС заморож. ТМ Зареченские  ПОКОМ</v>
          </cell>
        </row>
        <row r="247">
          <cell r="D247">
            <v>51.8</v>
          </cell>
        </row>
        <row r="248">
          <cell r="A248" t="str">
            <v>Мини-чебуречки с мясом ВЕС 5,5кг ТМ Зареченские  ПОКОМ</v>
          </cell>
        </row>
        <row r="248">
          <cell r="D248">
            <v>33</v>
          </cell>
        </row>
        <row r="249">
          <cell r="A249" t="str">
            <v>Мини-шарики с курочкой и сыром ТМ Зареченские ВЕС  ПОКОМ</v>
          </cell>
        </row>
        <row r="249">
          <cell r="D249">
            <v>48</v>
          </cell>
        </row>
        <row r="250">
          <cell r="A250" t="str">
            <v>Мусульманская вареная "Просто выгодно"  СПК</v>
          </cell>
        </row>
        <row r="250">
          <cell r="D250">
            <v>1.02</v>
          </cell>
        </row>
        <row r="251">
          <cell r="A251" t="str">
            <v>Наггетсы из печи 0,25кг ТМ Вязанка ТС Няняггетсы Сливушки замор.  ПОКОМ</v>
          </cell>
        </row>
        <row r="251">
          <cell r="D251">
            <v>692</v>
          </cell>
        </row>
        <row r="252">
          <cell r="A252" t="str">
            <v>Наггетсы Нагетосы Сочная курочка ТМ Горячая штучка 0,25 кг зам  ПОКОМ</v>
          </cell>
        </row>
        <row r="252">
          <cell r="D252">
            <v>456</v>
          </cell>
        </row>
        <row r="253">
          <cell r="A253" t="str">
            <v>Наггетсы с индейкой 0,25кг ТМ Вязанка ТС Няняггетсы Сливушки НД2 замор.  ПОКОМ</v>
          </cell>
        </row>
        <row r="253">
          <cell r="D253">
            <v>732</v>
          </cell>
        </row>
        <row r="254">
          <cell r="A254" t="str">
            <v>Наггетсы с куриным филе и сыром ТМ Вязанка 0,25 кг ПОКОМ</v>
          </cell>
        </row>
        <row r="254">
          <cell r="D254">
            <v>240</v>
          </cell>
        </row>
        <row r="255">
          <cell r="A255" t="str">
            <v>Наггетсы Хрустящие ТМ Зареченские. ВЕС ПОКОМ</v>
          </cell>
        </row>
        <row r="255">
          <cell r="D255">
            <v>240</v>
          </cell>
        </row>
        <row r="256">
          <cell r="A256" t="str">
            <v>Оригинальная с перцем с/к  СПК</v>
          </cell>
        </row>
        <row r="256">
          <cell r="D256">
            <v>27.641</v>
          </cell>
        </row>
        <row r="257">
          <cell r="A257" t="str">
            <v>Пельмени Бигбули #МЕГАВКУСИЩЕ с сочной грудинкой 0,43 кг  ПОКОМ</v>
          </cell>
        </row>
        <row r="257"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</row>
        <row r="258">
          <cell r="D258">
            <v>34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</row>
        <row r="259">
          <cell r="D259">
            <v>36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</row>
        <row r="260">
          <cell r="D260">
            <v>160</v>
          </cell>
        </row>
        <row r="261">
          <cell r="A261" t="str">
            <v>Пельмени Бигбули с мясом ТМ Горячая штучка. флоу-пак сфера 0,4 кг. ПОКОМ</v>
          </cell>
        </row>
        <row r="261">
          <cell r="D261">
            <v>41</v>
          </cell>
        </row>
        <row r="262">
          <cell r="A262" t="str">
            <v>Пельмени Бигбули с мясом ТМ Горячая штучка. флоу-пак сфера 0,7 кг ПОКОМ</v>
          </cell>
        </row>
        <row r="262">
          <cell r="D262">
            <v>116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</row>
        <row r="263">
          <cell r="D263">
            <v>25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</row>
        <row r="264">
          <cell r="D264">
            <v>21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</row>
        <row r="265">
          <cell r="D265">
            <v>117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</row>
        <row r="266">
          <cell r="D266">
            <v>151</v>
          </cell>
        </row>
        <row r="267">
          <cell r="A267" t="str">
            <v>Пельмени Бульмени с говядиной и свининой Горячая шт. 0,9 кг  ПОКОМ</v>
          </cell>
        </row>
        <row r="267">
          <cell r="D267">
            <v>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</row>
        <row r="268">
          <cell r="D268">
            <v>40.5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</row>
        <row r="269">
          <cell r="D269">
            <v>275.4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</row>
        <row r="270">
          <cell r="D270">
            <v>269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</row>
        <row r="271">
          <cell r="D271">
            <v>470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</row>
        <row r="272">
          <cell r="D272">
            <v>351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</row>
        <row r="273">
          <cell r="D273">
            <v>780</v>
          </cell>
        </row>
        <row r="274">
          <cell r="A274" t="str">
            <v>Пельмени Домашние с говядиной и свининой 0,7кг, сфера ТМ Зареченские  ПОКОМ</v>
          </cell>
        </row>
        <row r="274">
          <cell r="D274">
            <v>1</v>
          </cell>
        </row>
        <row r="275">
          <cell r="A275" t="str">
            <v>Пельмени Домашние со сливочным маслом 0,7кг, сфера ТМ Зареченские  ПОКОМ</v>
          </cell>
        </row>
        <row r="275">
          <cell r="D275">
            <v>3</v>
          </cell>
        </row>
        <row r="276">
          <cell r="A276" t="str">
            <v>Пельмени Жемчужные сфера 1,0кг ТМ Зареченские  ПОКОМ</v>
          </cell>
        </row>
        <row r="276"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</row>
        <row r="277">
          <cell r="D277">
            <v>30</v>
          </cell>
        </row>
        <row r="278">
          <cell r="A278" t="str">
            <v>Пельмени Медвежьи ушки с фермерской свининой и говядиной Малые 0,7кг  ПОКОМ</v>
          </cell>
        </row>
        <row r="278">
          <cell r="D278">
            <v>33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</row>
        <row r="279">
          <cell r="D279">
            <v>38</v>
          </cell>
        </row>
        <row r="280">
          <cell r="A280" t="str">
            <v>Пельмени Мясорубские ТМ Стародворье фоупак равиоли 0,7 кг  ПОКОМ</v>
          </cell>
        </row>
        <row r="280">
          <cell r="D280">
            <v>344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</row>
        <row r="281">
          <cell r="D281">
            <v>63</v>
          </cell>
        </row>
        <row r="282">
          <cell r="A282" t="str">
            <v>Пельмени С говядиной и свининой, ВЕС, сфера пуговки Мясная Галерея  ПОКОМ</v>
          </cell>
        </row>
        <row r="282"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</row>
        <row r="283">
          <cell r="D283">
            <v>209</v>
          </cell>
        </row>
        <row r="284">
          <cell r="A284" t="str">
            <v>Пельмени Сочные сфера 0,8 кг ТМ Стародворье  ПОКОМ</v>
          </cell>
        </row>
        <row r="284">
          <cell r="D284">
            <v>21</v>
          </cell>
        </row>
        <row r="285">
          <cell r="A285" t="str">
            <v>Пельмени Татарские 0,4кг ТМ Особый рецепт  ПОКОМ</v>
          </cell>
        </row>
        <row r="285">
          <cell r="D285">
            <v>11</v>
          </cell>
        </row>
        <row r="286">
          <cell r="A286" t="str">
            <v>Пипперони с/к "Эликатессе" 0,10 кг.шт.  СПК</v>
          </cell>
        </row>
        <row r="286">
          <cell r="D286">
            <v>2</v>
          </cell>
        </row>
        <row r="287">
          <cell r="A287" t="str">
            <v>Пирожки с мясом 3,7кг ВЕС ТМ Зареченские  ПОКОМ</v>
          </cell>
        </row>
        <row r="287">
          <cell r="D287">
            <v>40.7</v>
          </cell>
        </row>
        <row r="288">
          <cell r="A288" t="str">
            <v>Пирожки с яблоком и грушей ВЕС ТМ Зареченские  ПОКОМ</v>
          </cell>
        </row>
        <row r="288">
          <cell r="D288">
            <v>3.7</v>
          </cell>
        </row>
        <row r="289">
          <cell r="A289" t="str">
            <v>Покровская вареная 0,47 кг шт.  СПК</v>
          </cell>
        </row>
        <row r="289">
          <cell r="D289">
            <v>1</v>
          </cell>
        </row>
        <row r="290">
          <cell r="A290" t="str">
            <v>Ричеза с/к 230 гр.шт.  СПК</v>
          </cell>
        </row>
        <row r="290">
          <cell r="D290">
            <v>13</v>
          </cell>
        </row>
        <row r="291">
          <cell r="A291" t="str">
            <v>Сальчичон с/к 200 гр. срез "Эликатессе" термоформ.пак.  СПК</v>
          </cell>
        </row>
        <row r="291">
          <cell r="D291">
            <v>23</v>
          </cell>
        </row>
        <row r="292">
          <cell r="A292" t="str">
            <v>Салями с перчиком с/к "КолбасГрад" 160 гр.шт. термоус. пак.  СПК</v>
          </cell>
        </row>
        <row r="292">
          <cell r="D292">
            <v>35</v>
          </cell>
        </row>
        <row r="293">
          <cell r="A293" t="str">
            <v>Салями с/к 100 гр.шт.нар. (лоток с ср.защ.атм.)  СПК</v>
          </cell>
        </row>
        <row r="293"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</row>
        <row r="294">
          <cell r="D294">
            <v>-1</v>
          </cell>
        </row>
        <row r="295">
          <cell r="A295" t="str">
            <v>Сардельки "Необыкновенные" (в ср.защ.атм.)  СПК</v>
          </cell>
        </row>
        <row r="295">
          <cell r="D295">
            <v>2.891</v>
          </cell>
        </row>
        <row r="296">
          <cell r="A296" t="str">
            <v>Сардельки Докторские (черева) 400 гр.шт. (лоток с ср.защ.атм.) "Высокий вкус"  СПК</v>
          </cell>
        </row>
        <row r="296">
          <cell r="D296">
            <v>1</v>
          </cell>
        </row>
        <row r="297">
          <cell r="A297" t="str">
            <v>Сардельки из говядины (черева) (в ср.защ.атм.) "Высокий вкус"  СПК</v>
          </cell>
        </row>
        <row r="297">
          <cell r="D297">
            <v>12.805</v>
          </cell>
        </row>
        <row r="298">
          <cell r="A298" t="str">
            <v>Сервелат Европейский в/к, в/с 0,38 кг.шт.термофор.пак  СПК</v>
          </cell>
        </row>
        <row r="298">
          <cell r="D298">
            <v>23</v>
          </cell>
        </row>
        <row r="299">
          <cell r="A299" t="str">
            <v>Сервелат Коньячный в/к 0,38 кг.шт термофор.пак  СПК</v>
          </cell>
        </row>
        <row r="299">
          <cell r="D299">
            <v>32</v>
          </cell>
        </row>
        <row r="300">
          <cell r="A300" t="str">
            <v>Сервелат мелкозернистый в/к 0,5 кг.шт. термоус.пак. "Высокий вкус"  СПК</v>
          </cell>
        </row>
        <row r="300">
          <cell r="D300">
            <v>46</v>
          </cell>
        </row>
        <row r="301">
          <cell r="A301" t="str">
            <v>Сервелат Финский в/к 0,38 кг.шт. термофор.пак.  СПК</v>
          </cell>
        </row>
        <row r="301">
          <cell r="D301">
            <v>14</v>
          </cell>
        </row>
        <row r="302">
          <cell r="A302" t="str">
            <v>Сервелат Фирменный в/к 0,10 кг.шт. нарезка (лоток с ср.защ.атм.)  СПК</v>
          </cell>
        </row>
        <row r="302">
          <cell r="D302">
            <v>34</v>
          </cell>
        </row>
        <row r="303">
          <cell r="A303" t="str">
            <v>Сибирская особая с/к 0,10 кг.шт. нарезка (лоток с ср.защ.атм.)  СПК</v>
          </cell>
        </row>
        <row r="303">
          <cell r="D303">
            <v>35</v>
          </cell>
        </row>
        <row r="304">
          <cell r="A304" t="str">
            <v>Сибирская особая с/к 0,235 кг шт.  СПК</v>
          </cell>
        </row>
        <row r="304">
          <cell r="D304">
            <v>34</v>
          </cell>
        </row>
        <row r="305">
          <cell r="A305" t="str">
            <v>Сосиски "Баварские" 0,36 кг.шт. вак.упак.  СПК</v>
          </cell>
        </row>
        <row r="305">
          <cell r="D305">
            <v>3</v>
          </cell>
        </row>
        <row r="306">
          <cell r="A306" t="str">
            <v>Сосиски "Молочные" 0,36 кг.шт. вак.упак.  СПК</v>
          </cell>
        </row>
        <row r="306"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</row>
        <row r="307">
          <cell r="D307">
            <v>3.58</v>
          </cell>
        </row>
        <row r="308">
          <cell r="A308" t="str">
            <v>Сосиски Мусульманские "Просто выгодно" (в ср.защ.атм.)  СПК</v>
          </cell>
        </row>
        <row r="308">
          <cell r="D308">
            <v>3.662</v>
          </cell>
        </row>
        <row r="309">
          <cell r="A309" t="str">
            <v>Сочный мегачебурек ТМ Зареченские ВЕС ПОКОМ</v>
          </cell>
        </row>
        <row r="309">
          <cell r="D309">
            <v>33.6</v>
          </cell>
        </row>
        <row r="310">
          <cell r="A310" t="str">
            <v>Фестивальная пора с/к 100 гр.шт.нар. (лоток с ср.защ.атм.)  СПК</v>
          </cell>
        </row>
        <row r="310">
          <cell r="D310">
            <v>60</v>
          </cell>
        </row>
        <row r="311">
          <cell r="A311" t="str">
            <v>Фестивальная пора с/к 235 гр.шт.  СПК</v>
          </cell>
        </row>
        <row r="311">
          <cell r="D311">
            <v>126</v>
          </cell>
        </row>
        <row r="312">
          <cell r="A312" t="str">
            <v>Фестивальная пора с/к термоус.пак  СПК</v>
          </cell>
        </row>
        <row r="312">
          <cell r="D312">
            <v>12.536</v>
          </cell>
        </row>
        <row r="313">
          <cell r="A313" t="str">
            <v>Фирменная с/к 200 гр. срез "Эликатессе" термоформ.пак.  СПК</v>
          </cell>
        </row>
        <row r="313">
          <cell r="D313">
            <v>41</v>
          </cell>
        </row>
        <row r="314">
          <cell r="A314" t="str">
            <v>Фуэт с/в "Эликатессе" 160 гр.шт.  СПК</v>
          </cell>
        </row>
        <row r="314">
          <cell r="D314">
            <v>24</v>
          </cell>
        </row>
        <row r="315">
          <cell r="A315" t="str">
            <v>Хинкали Классические ТМ Зареченские ВЕС ПОКОМ</v>
          </cell>
        </row>
        <row r="315">
          <cell r="D315">
            <v>30</v>
          </cell>
        </row>
        <row r="316">
          <cell r="A316" t="str">
            <v>Хот-догстер ТМ Горячая штучка ТС Хот-Догстер флоу-пак 0,09 кг. ПОКОМ</v>
          </cell>
        </row>
        <row r="316">
          <cell r="D316">
            <v>1</v>
          </cell>
        </row>
        <row r="317">
          <cell r="A317" t="str">
            <v>Хотстеры с сыром 0,25кг ТМ Горячая штучка  ПОКОМ</v>
          </cell>
        </row>
        <row r="317">
          <cell r="D317">
            <v>177</v>
          </cell>
        </row>
        <row r="318">
          <cell r="A318" t="str">
            <v>Хотстеры ТМ Горячая штучка ТС Хотстеры 0,25 кг зам  ПОКОМ</v>
          </cell>
        </row>
        <row r="318">
          <cell r="D318">
            <v>487</v>
          </cell>
        </row>
        <row r="319">
          <cell r="A319" t="str">
            <v>Хрустипай с ветчиной и сыром ТМ Горячая штучка флоу-пак 0,07 кг. ПОКОМ</v>
          </cell>
        </row>
        <row r="319">
          <cell r="D319">
            <v>3</v>
          </cell>
        </row>
        <row r="320">
          <cell r="A320" t="str">
            <v>Хрустящие крылышки острые к пиву ТМ Горячая штучка 0,3кг зам  ПОКОМ</v>
          </cell>
        </row>
        <row r="320">
          <cell r="D320">
            <v>101</v>
          </cell>
        </row>
        <row r="321">
          <cell r="A321" t="str">
            <v>Хрустящие крылышки ТМ Горячая штучка 0,3 кг зам  ПОКОМ</v>
          </cell>
        </row>
        <row r="321">
          <cell r="D321">
            <v>3</v>
          </cell>
        </row>
        <row r="322">
          <cell r="A322" t="str">
            <v>Чебупели Курочка гриль ТМ Горячая штучка, 0,3 кг зам  ПОКОМ</v>
          </cell>
        </row>
        <row r="322">
          <cell r="D322">
            <v>57</v>
          </cell>
        </row>
        <row r="323">
          <cell r="A323" t="str">
            <v>Чебупицца курочка по-итальянски Горячая штучка 0,25 кг зам  ПОКОМ</v>
          </cell>
        </row>
        <row r="323">
          <cell r="D323">
            <v>434</v>
          </cell>
        </row>
        <row r="324">
          <cell r="A324" t="str">
            <v>Чебупицца Пепперони ТМ Горячая штучка ТС Чебупицца 0.25кг зам  ПОКОМ</v>
          </cell>
        </row>
        <row r="324">
          <cell r="D324">
            <v>960</v>
          </cell>
        </row>
        <row r="325">
          <cell r="A325" t="str">
            <v>Чебуреки сочные ВЕС ТМ Зареченские  ПОКОМ</v>
          </cell>
        </row>
        <row r="325"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</row>
        <row r="326">
          <cell r="D326">
            <v>8.136</v>
          </cell>
        </row>
        <row r="327">
          <cell r="A327" t="str">
            <v>Юбилейная с/к 0,235 кг.шт.  СПК</v>
          </cell>
        </row>
        <row r="327">
          <cell r="D327">
            <v>101</v>
          </cell>
        </row>
        <row r="328">
          <cell r="A328" t="str">
            <v>Итого</v>
          </cell>
        </row>
        <row r="328">
          <cell r="D328">
            <v>57528.641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09.01.2025 - 15.01.2025</v>
          </cell>
        </row>
        <row r="3">
          <cell r="A3" t="str">
            <v>Отбор:</v>
          </cell>
        </row>
        <row r="3"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>023  Колбаса Докторская ГОСТ, Вязанка вектор, 0,4 кг, ПОКОМ</v>
          </cell>
        </row>
        <row r="7">
          <cell r="D7">
            <v>1700</v>
          </cell>
        </row>
        <row r="8">
          <cell r="A8" t="str">
            <v>030  Сосиски Вязанка Молочные, Вязанка вискофан МГС, 0.45кг, ПОКОМ</v>
          </cell>
        </row>
        <row r="8">
          <cell r="D8">
            <v>930</v>
          </cell>
        </row>
        <row r="9">
          <cell r="A9" t="str">
            <v>032  Сосиски Вязанка Сливочные, Вязанка амицел МГС, 0.45кг, ПОКОМ</v>
          </cell>
        </row>
        <row r="9">
          <cell r="D9">
            <v>948</v>
          </cell>
        </row>
        <row r="10">
          <cell r="A10" t="str">
            <v>116  Колбаса Балыкбургская с копченым балыком, в/у 0,35 кг срез, БАВАРУШКА ПОКОМ</v>
          </cell>
        </row>
        <row r="10">
          <cell r="D10">
            <v>300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</row>
        <row r="11">
          <cell r="D11">
            <v>18</v>
          </cell>
        </row>
        <row r="12">
          <cell r="A12" t="str">
            <v>273  Сосиски Сочинки с сочной грудинкой, МГС 0.4кг,   ПОКОМ</v>
          </cell>
        </row>
        <row r="12">
          <cell r="D12">
            <v>858</v>
          </cell>
        </row>
        <row r="13">
          <cell r="A13" t="str">
            <v>276  Колбаса Сливушка ТМ Вязанка в оболочке полиамид 0,45 кг  ПОКОМ</v>
          </cell>
        </row>
        <row r="13">
          <cell r="D13">
            <v>1380</v>
          </cell>
        </row>
        <row r="14">
          <cell r="A14" t="str">
            <v>319  Колбаса вареная Филейская ТМ Вязанка ТС Классическая, 0,45 кг. ПОКОМ</v>
          </cell>
        </row>
        <row r="14">
          <cell r="D14">
            <v>850</v>
          </cell>
        </row>
        <row r="15">
          <cell r="A15" t="str">
            <v>322  Колбаса вареная Молокуша 0,45кг ТМ Вязанка  ПОКОМ</v>
          </cell>
        </row>
        <row r="15">
          <cell r="D15">
            <v>760</v>
          </cell>
        </row>
        <row r="16">
          <cell r="A16" t="str">
            <v>342 Сосиски Сочинки Молочные ТМ Стародворье 0,4 кг ПОКОМ</v>
          </cell>
        </row>
        <row r="16">
          <cell r="D16">
            <v>804</v>
          </cell>
        </row>
        <row r="17">
          <cell r="A17" t="str">
            <v>410  Сосиски Баварские с сыром ТМ Стародворье 0,35 кг. ПОКОМ</v>
          </cell>
        </row>
        <row r="17">
          <cell r="D17">
            <v>672</v>
          </cell>
        </row>
        <row r="18">
          <cell r="A18" t="str">
            <v>412  Сосиски Баварские ТМ Стародворье 0,35 кг ПОКОМ</v>
          </cell>
        </row>
        <row r="18">
          <cell r="D18">
            <v>270</v>
          </cell>
        </row>
        <row r="19">
          <cell r="A19" t="str">
            <v>Готовые чебупели с ветчиной и сыром Горячая штучка 0,3кг зам  ПОКОМ</v>
          </cell>
        </row>
        <row r="19">
          <cell r="D19">
            <v>720</v>
          </cell>
        </row>
        <row r="20">
          <cell r="A20" t="str">
            <v>Готовые чебупели сочные с мясом ТМ Горячая штучка  0,3кг зам  ПОКОМ</v>
          </cell>
        </row>
        <row r="20"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</row>
        <row r="21">
          <cell r="D21">
            <v>360</v>
          </cell>
        </row>
        <row r="22">
          <cell r="A22" t="str">
            <v>Хотстеры ТМ Горячая штучка ТС Хотстеры 0,25 кг зам  ПОКОМ</v>
          </cell>
        </row>
        <row r="22">
          <cell r="D22">
            <v>120</v>
          </cell>
        </row>
        <row r="23">
          <cell r="A23" t="str">
            <v>Чебупицца курочка по-итальянски Горячая штучка 0,25 кг зам  ПОКОМ</v>
          </cell>
        </row>
        <row r="23">
          <cell r="D23">
            <v>720</v>
          </cell>
        </row>
        <row r="24">
          <cell r="A24" t="str">
            <v>Чебупицца Пепперони ТМ Горячая штучка ТС Чебупицца 0.25кг зам  ПОКОМ</v>
          </cell>
        </row>
        <row r="24">
          <cell r="D24">
            <v>720</v>
          </cell>
        </row>
        <row r="25">
          <cell r="A25" t="str">
            <v>Итого</v>
          </cell>
        </row>
        <row r="25">
          <cell r="D25">
            <v>12730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6" topLeftCell="C46" activePane="bottomRight" state="frozen"/>
      <selection pane="topLeft" activeCell="A1" activeCellId="0" sqref="A1"/>
      <selection pane="topRight" activeCell="C1" activeCellId="0" sqref="C1"/>
      <selection pane="bottomLeft" activeCell="A46" activeCellId="0" sqref="A46"/>
      <selection pane="bottomRight" activeCell="AE5" activeCellId="0" sqref="AE5"/>
    </sheetView>
  </sheetViews>
  <sheetFormatPr defaultColWidth="10.5078125" defaultRowHeight="11.45" zeroHeight="false" outlineLevelRow="1" outlineLevelCol="0"/>
  <cols>
    <col collapsed="false" customWidth="true" hidden="false" outlineLevel="0" max="1" min="1" style="1" width="65.17"/>
    <col collapsed="false" customWidth="true" hidden="false" outlineLevel="0" max="2" min="2" style="1" width="5.17"/>
    <col collapsed="false" customWidth="true" hidden="false" outlineLevel="0" max="6" min="3" style="1" width="7.5"/>
    <col collapsed="false" customWidth="true" hidden="false" outlineLevel="0" max="7" min="7" style="2" width="6.34"/>
    <col collapsed="false" customWidth="true" hidden="false" outlineLevel="0" max="8" min="8" style="2" width="6"/>
    <col collapsed="false" customWidth="true" hidden="false" outlineLevel="0" max="9" min="9" style="2" width="6.66"/>
    <col collapsed="false" customWidth="true" hidden="false" outlineLevel="0" max="10" min="10" style="2" width="7"/>
    <col collapsed="false" customWidth="true" hidden="false" outlineLevel="0" max="11" min="11" style="2" width="6.66"/>
    <col collapsed="false" customWidth="true" hidden="false" outlineLevel="0" max="13" min="12" style="2" width="1"/>
    <col collapsed="false" customWidth="true" hidden="false" outlineLevel="0" max="14" min="14" style="2" width="1.17"/>
    <col collapsed="false" customWidth="true" hidden="false" outlineLevel="0" max="15" min="15" style="2" width="5.66"/>
    <col collapsed="false" customWidth="true" hidden="false" outlineLevel="0" max="16" min="16" style="2" width="6.66"/>
    <col collapsed="false" customWidth="true" hidden="false" outlineLevel="0" max="17" min="17" style="2" width="7.5"/>
    <col collapsed="false" customWidth="true" hidden="false" outlineLevel="0" max="18" min="18" style="2" width="5.34"/>
    <col collapsed="false" customWidth="true" hidden="false" outlineLevel="0" max="20" min="19" style="2" width="6.17"/>
    <col collapsed="false" customWidth="true" hidden="false" outlineLevel="0" max="22" min="21" style="2" width="6.66"/>
    <col collapsed="false" customWidth="true" hidden="false" outlineLevel="0" max="23" min="23" style="2" width="6.17"/>
    <col collapsed="false" customWidth="true" hidden="false" outlineLevel="0" max="24" min="24" style="2" width="5.17"/>
    <col collapsed="false" customWidth="true" hidden="false" outlineLevel="0" max="25" min="25" style="2" width="5.83"/>
    <col collapsed="false" customWidth="true" hidden="false" outlineLevel="0" max="26" min="26" style="2" width="6.63"/>
    <col collapsed="false" customWidth="true" hidden="false" outlineLevel="0" max="27" min="27" style="2" width="7.66"/>
    <col collapsed="false" customWidth="true" hidden="false" outlineLevel="0" max="28" min="28" style="2" width="9.34"/>
    <col collapsed="false" customWidth="true" hidden="false" outlineLevel="0" max="29" min="29" style="2" width="6"/>
    <col collapsed="false" customWidth="true" hidden="false" outlineLevel="0" max="30" min="30" style="2" width="5.17"/>
    <col collapsed="false" customWidth="true" hidden="false" outlineLevel="0" max="31" min="31" style="2" width="14.18"/>
    <col collapsed="false" customWidth="true" hidden="false" outlineLevel="0" max="33" min="32" style="2" width="0.66"/>
    <col collapsed="false" customWidth="false" hidden="false" outlineLevel="0" max="1024" min="34" style="2" width="10.5"/>
  </cols>
  <sheetData>
    <row r="1" s="1" customFormat="true" ht="9.95" hidden="false" customHeight="true" outlineLevel="0" collapsed="false"/>
    <row r="2" s="1" customFormat="true" ht="12.95" hidden="false" customHeight="true" outlineLevel="1" collapsed="false">
      <c r="A2" s="3" t="s">
        <v>0</v>
      </c>
    </row>
    <row r="3" s="1" customFormat="true" ht="9.95" hidden="false" customHeight="true" outlineLevel="0" collapsed="false">
      <c r="P3" s="1" t="s">
        <v>1</v>
      </c>
    </row>
    <row r="4" customFormat="false" ht="12.95" hidden="false" customHeight="true" outlineLevel="0" collapsed="false">
      <c r="A4" s="4"/>
      <c r="B4" s="4"/>
      <c r="C4" s="4" t="s">
        <v>2</v>
      </c>
      <c r="D4" s="4"/>
      <c r="E4" s="4"/>
      <c r="F4" s="4"/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7</v>
      </c>
      <c r="M4" s="5" t="s">
        <v>7</v>
      </c>
      <c r="N4" s="1" t="s">
        <v>8</v>
      </c>
      <c r="O4" s="1" t="s">
        <v>9</v>
      </c>
      <c r="P4" s="6" t="s">
        <v>7</v>
      </c>
      <c r="Q4" s="1" t="s">
        <v>10</v>
      </c>
      <c r="R4" s="1" t="s">
        <v>11</v>
      </c>
      <c r="S4" s="1" t="s">
        <v>9</v>
      </c>
      <c r="T4" s="1" t="s">
        <v>9</v>
      </c>
      <c r="U4" s="1" t="s">
        <v>12</v>
      </c>
      <c r="V4" s="1" t="s">
        <v>13</v>
      </c>
      <c r="W4" s="7" t="s">
        <v>14</v>
      </c>
      <c r="X4" s="8" t="s">
        <v>15</v>
      </c>
      <c r="Y4" s="9" t="s">
        <v>16</v>
      </c>
      <c r="Z4" s="10" t="s">
        <v>17</v>
      </c>
      <c r="AA4" s="6" t="s">
        <v>18</v>
      </c>
      <c r="AB4" s="1" t="s">
        <v>19</v>
      </c>
      <c r="AC4" s="6" t="s">
        <v>20</v>
      </c>
      <c r="AD4" s="1" t="s">
        <v>21</v>
      </c>
      <c r="AE4" s="1" t="s">
        <v>22</v>
      </c>
    </row>
    <row r="5" customFormat="false" ht="26.1" hidden="false" customHeight="true" outlineLevel="0" collapsed="false">
      <c r="A5" s="4" t="s">
        <v>23</v>
      </c>
      <c r="B5" s="4" t="s">
        <v>24</v>
      </c>
      <c r="C5" s="4" t="s">
        <v>25</v>
      </c>
      <c r="D5" s="4" t="s">
        <v>26</v>
      </c>
      <c r="E5" s="4" t="s">
        <v>27</v>
      </c>
      <c r="F5" s="4" t="s">
        <v>28</v>
      </c>
      <c r="K5" s="2" t="s">
        <v>29</v>
      </c>
      <c r="N5" s="11"/>
      <c r="P5" s="11" t="s">
        <v>30</v>
      </c>
      <c r="S5" s="2" t="s">
        <v>31</v>
      </c>
      <c r="T5" s="2" t="s">
        <v>32</v>
      </c>
      <c r="U5" s="11" t="s">
        <v>33</v>
      </c>
    </row>
    <row r="6" customFormat="false" ht="11.1" hidden="false" customHeight="true" outlineLevel="0" collapsed="false">
      <c r="A6" s="12"/>
      <c r="B6" s="12"/>
      <c r="C6" s="13"/>
      <c r="D6" s="13"/>
      <c r="E6" s="14" t="n">
        <f aca="false">SUM(E7:E105)</f>
        <v>50951.36</v>
      </c>
      <c r="F6" s="14" t="n">
        <f aca="false">SUM(F7:F105)</f>
        <v>47647.28</v>
      </c>
      <c r="I6" s="14" t="n">
        <f aca="false">SUM(I7:I105)</f>
        <v>57260.064</v>
      </c>
      <c r="J6" s="14" t="n">
        <f aca="false">SUM(J7:J105)</f>
        <v>-6308.704</v>
      </c>
      <c r="K6" s="14" t="n">
        <f aca="false">SUM(K7:K105)</f>
        <v>25590</v>
      </c>
      <c r="L6" s="14" t="n">
        <f aca="false">SUM(L7:L105)</f>
        <v>0</v>
      </c>
      <c r="M6" s="14" t="n">
        <f aca="false">SUM(M7:M105)</f>
        <v>0</v>
      </c>
      <c r="N6" s="14" t="n">
        <f aca="false">SUM(N7:N105)</f>
        <v>0</v>
      </c>
      <c r="O6" s="14" t="n">
        <f aca="false">SUM(O7:O105)</f>
        <v>9542.272</v>
      </c>
      <c r="P6" s="14" t="n">
        <f aca="false">SUM(P7:P105)</f>
        <v>27630</v>
      </c>
      <c r="S6" s="14" t="n">
        <f aca="false">SUM(S7:S105)</f>
        <v>8807.3962</v>
      </c>
      <c r="T6" s="14" t="n">
        <f aca="false">SUM(T7:T105)</f>
        <v>6486.39</v>
      </c>
      <c r="U6" s="14" t="n">
        <f aca="false">SUM(U7:U105)</f>
        <v>10600.7</v>
      </c>
      <c r="V6" s="14" t="n">
        <f aca="false">SUM(V7:V105)</f>
        <v>3240</v>
      </c>
      <c r="Z6" s="14" t="n">
        <f aca="false">SUM(Z7:Z105)</f>
        <v>2868</v>
      </c>
      <c r="AA6" s="14" t="n">
        <f aca="false">SUM(AA7:AA105)</f>
        <v>27630</v>
      </c>
      <c r="AE6" s="14" t="n">
        <f aca="false">SUM(AE7:AE105)</f>
        <v>11289.12</v>
      </c>
    </row>
    <row r="7" s="1" customFormat="true" ht="11.1" hidden="false" customHeight="true" outlineLevel="1" collapsed="false">
      <c r="A7" s="15" t="s">
        <v>34</v>
      </c>
      <c r="B7" s="15" t="s">
        <v>35</v>
      </c>
      <c r="C7" s="16"/>
      <c r="D7" s="16" t="n">
        <v>12</v>
      </c>
      <c r="E7" s="17" t="n">
        <v>722</v>
      </c>
      <c r="F7" s="18" t="n">
        <v>-727</v>
      </c>
      <c r="G7" s="1" t="str">
        <f aca="false">VLOOKUP(A:A,[1]TDSheet!$A$1:$G$1048576,7,0)</f>
        <v>акк</v>
      </c>
      <c r="H7" s="1" t="e">
        <f aca="false">VLOOKUP(A:A,[1]TDSheet!$A$1:$H$1048576,8,0)</f>
        <v>#VALUE!</v>
      </c>
      <c r="I7" s="19" t="n">
        <f aca="false">VLOOKUP(A:A,[2]TDSheet!$A$1:$F$1048576,6,0)</f>
        <v>749</v>
      </c>
      <c r="J7" s="19" t="n">
        <f aca="false">E7-I7</f>
        <v>-27</v>
      </c>
      <c r="K7" s="19"/>
      <c r="L7" s="19"/>
      <c r="M7" s="19"/>
      <c r="N7" s="19"/>
      <c r="O7" s="19" t="n">
        <f aca="false">(E7-V7)/5</f>
        <v>144.4</v>
      </c>
      <c r="P7" s="20"/>
      <c r="Q7" s="21" t="n">
        <f aca="false">(F7+K7+P7)/O7</f>
        <v>-5.03462603878116</v>
      </c>
      <c r="R7" s="19" t="n">
        <f aca="false">F7/O7</f>
        <v>-5.03462603878116</v>
      </c>
      <c r="S7" s="19" t="n">
        <f aca="false">VLOOKUP(A:A,[1]TDSheet!$A$1:$T$1048576,20,0)</f>
        <v>0</v>
      </c>
      <c r="T7" s="19" t="n">
        <f aca="false">VLOOKUP(A:A,[1]TDSheet!$A$1:$O$1048576,15,0)</f>
        <v>48.25</v>
      </c>
      <c r="U7" s="19" t="n">
        <f aca="false">VLOOKUP(A:A,[3]TDSheet!$A$1:$D$1048576,4,0)</f>
        <v>185</v>
      </c>
      <c r="V7" s="19" t="n">
        <v>0</v>
      </c>
      <c r="W7" s="19" t="n">
        <f aca="false">VLOOKUP(A:A,[1]TDSheet!$A$1:$W$1048576,23,0)</f>
        <v>0</v>
      </c>
      <c r="X7" s="19" t="n">
        <f aca="false">VLOOKUP(A:A,[1]TDSheet!$A$1:$X$1048576,24,0)</f>
        <v>0</v>
      </c>
      <c r="Y7" s="19" t="n">
        <f aca="false">VLOOKUP(A:A,[1]TDSheet!$A$1:$Y$1048576,25,0)</f>
        <v>0</v>
      </c>
      <c r="Z7" s="19" t="n">
        <v>0</v>
      </c>
      <c r="AA7" s="19" t="n">
        <f aca="false">P7+0</f>
        <v>0</v>
      </c>
      <c r="AB7" s="19" t="e">
        <f aca="false">VLOOKUP(A:A,[1]TDSheet!$A$1:$AB$1048576,28,0)</f>
        <v>#VALUE!</v>
      </c>
      <c r="AC7" s="19" t="n">
        <v>0</v>
      </c>
      <c r="AD7" s="22" t="n">
        <f aca="false">VLOOKUP(A:A,[1]TDSheet!$A$1:$AD$1048576,30,0)</f>
        <v>0</v>
      </c>
      <c r="AE7" s="19" t="n">
        <v>0</v>
      </c>
      <c r="AF7" s="19"/>
      <c r="AG7" s="19"/>
    </row>
    <row r="8" s="1" customFormat="true" ht="21.95" hidden="false" customHeight="true" outlineLevel="1" collapsed="false">
      <c r="A8" s="15" t="s">
        <v>36</v>
      </c>
      <c r="B8" s="15" t="s">
        <v>35</v>
      </c>
      <c r="C8" s="16" t="n">
        <v>-3</v>
      </c>
      <c r="D8" s="16"/>
      <c r="E8" s="16" t="n">
        <v>0</v>
      </c>
      <c r="F8" s="16" t="n">
        <v>-3</v>
      </c>
      <c r="G8" s="1" t="str">
        <f aca="false">VLOOKUP(A:A,[1]TDSheet!$A$1:$G$1048576,7,0)</f>
        <v>окон</v>
      </c>
      <c r="H8" s="1" t="n">
        <f aca="false">VLOOKUP(A:A,[1]TDSheet!$A$1:$H$1048576,8,0)</f>
        <v>0</v>
      </c>
      <c r="I8" s="19" t="n">
        <v>0</v>
      </c>
      <c r="J8" s="19" t="n">
        <f aca="false">E8-I8</f>
        <v>0</v>
      </c>
      <c r="K8" s="19"/>
      <c r="L8" s="19"/>
      <c r="M8" s="19"/>
      <c r="N8" s="19"/>
      <c r="O8" s="19" t="n">
        <f aca="false">(E8-V8)/5</f>
        <v>0</v>
      </c>
      <c r="P8" s="20"/>
      <c r="Q8" s="21" t="e">
        <f aca="false">(F8+K8+P8)/O8</f>
        <v>#DIV/0!</v>
      </c>
      <c r="R8" s="19" t="e">
        <f aca="false">F8/O8</f>
        <v>#DIV/0!</v>
      </c>
      <c r="S8" s="19" t="n">
        <f aca="false">VLOOKUP(A:A,[1]TDSheet!$A$1:$T$1048576,20,0)</f>
        <v>95.4</v>
      </c>
      <c r="T8" s="19" t="n">
        <f aca="false">VLOOKUP(A:A,[1]TDSheet!$A$1:$O$1048576,15,0)</f>
        <v>1</v>
      </c>
      <c r="U8" s="19" t="n">
        <v>0</v>
      </c>
      <c r="V8" s="19" t="n">
        <v>0</v>
      </c>
      <c r="W8" s="19" t="n">
        <f aca="false">VLOOKUP(A:A,[1]TDSheet!$A$1:$W$1048576,23,0)</f>
        <v>0</v>
      </c>
      <c r="X8" s="19" t="n">
        <f aca="false">VLOOKUP(A:A,[1]TDSheet!$A$1:$X$1048576,24,0)</f>
        <v>0</v>
      </c>
      <c r="Y8" s="19" t="n">
        <f aca="false">VLOOKUP(A:A,[1]TDSheet!$A$1:$Y$1048576,25,0)</f>
        <v>0</v>
      </c>
      <c r="Z8" s="19" t="n">
        <f aca="false">MROUND(AC8,X8)</f>
        <v>0</v>
      </c>
      <c r="AA8" s="19" t="n">
        <f aca="false">P8+0</f>
        <v>0</v>
      </c>
      <c r="AB8" s="19" t="n">
        <f aca="false">VLOOKUP(A:A,[1]TDSheet!$A$1:$AB$1048576,28,0)</f>
        <v>0</v>
      </c>
      <c r="AC8" s="19" t="n">
        <v>0</v>
      </c>
      <c r="AD8" s="22" t="n">
        <f aca="false">VLOOKUP(A:A,[1]TDSheet!$A$1:$AD$1048576,30,0)</f>
        <v>0</v>
      </c>
      <c r="AE8" s="19" t="n">
        <f aca="false">Z8*Y8*AD8</f>
        <v>0</v>
      </c>
      <c r="AF8" s="19"/>
      <c r="AG8" s="19"/>
    </row>
    <row r="9" s="1" customFormat="true" ht="11.1" hidden="false" customHeight="true" outlineLevel="1" collapsed="false">
      <c r="A9" s="15" t="s">
        <v>37</v>
      </c>
      <c r="B9" s="15" t="s">
        <v>35</v>
      </c>
      <c r="C9" s="16" t="n">
        <v>38</v>
      </c>
      <c r="D9" s="16" t="n">
        <v>1189</v>
      </c>
      <c r="E9" s="16" t="n">
        <v>668</v>
      </c>
      <c r="F9" s="16" t="n">
        <v>537</v>
      </c>
      <c r="G9" s="1" t="n">
        <f aca="false">VLOOKUP(A:A,[1]TDSheet!$A$1:$G$1048576,7,0)</f>
        <v>1</v>
      </c>
      <c r="H9" s="1" t="n">
        <f aca="false">VLOOKUP(A:A,[1]TDSheet!$A$1:$H$1048576,8,0)</f>
        <v>180</v>
      </c>
      <c r="I9" s="19" t="n">
        <f aca="false">VLOOKUP(A:A,[2]TDSheet!$A$1:$F$1048576,6,0)</f>
        <v>685</v>
      </c>
      <c r="J9" s="19" t="n">
        <f aca="false">E9-I9</f>
        <v>-17</v>
      </c>
      <c r="K9" s="19" t="n">
        <v>480</v>
      </c>
      <c r="L9" s="19"/>
      <c r="M9" s="19"/>
      <c r="N9" s="19"/>
      <c r="O9" s="19" t="n">
        <f aca="false">(E9-V9)/5</f>
        <v>133.6</v>
      </c>
      <c r="P9" s="20" t="n">
        <v>480</v>
      </c>
      <c r="Q9" s="21" t="n">
        <f aca="false">(F9+K9+P9)/O9</f>
        <v>11.2050898203593</v>
      </c>
      <c r="R9" s="19" t="n">
        <f aca="false">F9/O9</f>
        <v>4.01946107784431</v>
      </c>
      <c r="S9" s="19" t="n">
        <f aca="false">VLOOKUP(A:A,[1]TDSheet!$A$1:$T$1048576,20,0)</f>
        <v>97.2</v>
      </c>
      <c r="T9" s="19" t="n">
        <f aca="false">VLOOKUP(A:A,[1]TDSheet!$A$1:$O$1048576,15,0)</f>
        <v>78</v>
      </c>
      <c r="U9" s="19" t="n">
        <f aca="false">VLOOKUP(A:A,[3]TDSheet!$A$1:$D$1048576,4,0)</f>
        <v>126</v>
      </c>
      <c r="V9" s="19" t="n">
        <v>0</v>
      </c>
      <c r="W9" s="19" t="n">
        <f aca="false">VLOOKUP(A:A,[1]TDSheet!$A$1:$W$1048576,23,0)</f>
        <v>70</v>
      </c>
      <c r="X9" s="19" t="n">
        <f aca="false">VLOOKUP(A:A,[1]TDSheet!$A$1:$X$1048576,24,0)</f>
        <v>14</v>
      </c>
      <c r="Y9" s="19" t="n">
        <f aca="false">VLOOKUP(A:A,[1]TDSheet!$A$1:$Y$1048576,25,0)</f>
        <v>12</v>
      </c>
      <c r="Z9" s="19" t="n">
        <f aca="false">MROUND(AC9,X9)</f>
        <v>42</v>
      </c>
      <c r="AA9" s="19" t="n">
        <f aca="false">P9+0</f>
        <v>480</v>
      </c>
      <c r="AB9" s="19" t="n">
        <f aca="false">VLOOKUP(A:A,[1]TDSheet!$A$1:$AB$1048576,28,0)</f>
        <v>0</v>
      </c>
      <c r="AC9" s="19" t="n">
        <f aca="false">AA9/12</f>
        <v>40</v>
      </c>
      <c r="AD9" s="22" t="n">
        <f aca="false">VLOOKUP(A:A,[1]TDSheet!$A$1:$AD$1048576,30,0)</f>
        <v>0.3</v>
      </c>
      <c r="AE9" s="19" t="n">
        <f aca="false">Z9*Y9*AD9</f>
        <v>151.2</v>
      </c>
      <c r="AF9" s="19"/>
      <c r="AG9" s="19"/>
    </row>
    <row r="10" s="1" customFormat="true" ht="11.1" hidden="false" customHeight="true" outlineLevel="1" collapsed="false">
      <c r="A10" s="15" t="s">
        <v>38</v>
      </c>
      <c r="B10" s="15" t="s">
        <v>35</v>
      </c>
      <c r="C10" s="16" t="n">
        <v>530</v>
      </c>
      <c r="D10" s="16" t="n">
        <v>5414</v>
      </c>
      <c r="E10" s="16" t="n">
        <v>3328</v>
      </c>
      <c r="F10" s="16" t="n">
        <v>2554</v>
      </c>
      <c r="G10" s="1" t="str">
        <f aca="false">VLOOKUP(A:A,[1]TDSheet!$A$1:$G$1048576,7,0)</f>
        <v>пуд,яб</v>
      </c>
      <c r="H10" s="1" t="n">
        <f aca="false">VLOOKUP(A:A,[1]TDSheet!$A$1:$H$1048576,8,0)</f>
        <v>180</v>
      </c>
      <c r="I10" s="19" t="n">
        <f aca="false">VLOOKUP(A:A,[2]TDSheet!$A$1:$F$1048576,6,0)</f>
        <v>3389</v>
      </c>
      <c r="J10" s="19" t="n">
        <f aca="false">E10-I10</f>
        <v>-61</v>
      </c>
      <c r="K10" s="19" t="n">
        <v>1400</v>
      </c>
      <c r="L10" s="19"/>
      <c r="M10" s="19"/>
      <c r="N10" s="19"/>
      <c r="O10" s="19" t="n">
        <f aca="false">(E10-V10)/5</f>
        <v>521.6</v>
      </c>
      <c r="P10" s="20" t="n">
        <v>1500</v>
      </c>
      <c r="Q10" s="21" t="n">
        <f aca="false">(F10+K10+P10)/O10</f>
        <v>10.4562883435583</v>
      </c>
      <c r="R10" s="19" t="n">
        <f aca="false">F10/O10</f>
        <v>4.89647239263804</v>
      </c>
      <c r="S10" s="19" t="n">
        <f aca="false">VLOOKUP(A:A,[1]TDSheet!$A$1:$T$1048576,20,0)</f>
        <v>433.4</v>
      </c>
      <c r="T10" s="19" t="n">
        <f aca="false">VLOOKUP(A:A,[1]TDSheet!$A$1:$O$1048576,15,0)</f>
        <v>326.25</v>
      </c>
      <c r="U10" s="19" t="n">
        <f aca="false">VLOOKUP(A:A,[3]TDSheet!$A$1:$D$1048576,4,0)</f>
        <v>666</v>
      </c>
      <c r="V10" s="19" t="n">
        <f aca="false">VLOOKUP(A:A,[4]TDSheet!$A$1:$D$1048576,4,0)</f>
        <v>720</v>
      </c>
      <c r="W10" s="19" t="n">
        <f aca="false">VLOOKUP(A:A,[1]TDSheet!$A$1:$W$1048576,23,0)</f>
        <v>70</v>
      </c>
      <c r="X10" s="19" t="n">
        <f aca="false">VLOOKUP(A:A,[1]TDSheet!$A$1:$X$1048576,24,0)</f>
        <v>14</v>
      </c>
      <c r="Y10" s="19" t="n">
        <f aca="false">VLOOKUP(A:A,[1]TDSheet!$A$1:$Y$1048576,25,0)</f>
        <v>12</v>
      </c>
      <c r="Z10" s="19" t="n">
        <f aca="false">MROUND(AC10,X10)</f>
        <v>126</v>
      </c>
      <c r="AA10" s="19" t="n">
        <f aca="false">P10+0</f>
        <v>1500</v>
      </c>
      <c r="AB10" s="19" t="str">
        <f aca="false">VLOOKUP(A:A,[1]TDSheet!$A$1:$AB$1048576,28,0)</f>
        <v>склад</v>
      </c>
      <c r="AC10" s="19" t="n">
        <f aca="false">AA10/12</f>
        <v>125</v>
      </c>
      <c r="AD10" s="22" t="n">
        <f aca="false">VLOOKUP(A:A,[1]TDSheet!$A$1:$AD$1048576,30,0)</f>
        <v>0.3</v>
      </c>
      <c r="AE10" s="19" t="n">
        <f aca="false">Z10*Y10*AD10</f>
        <v>453.6</v>
      </c>
      <c r="AF10" s="19"/>
      <c r="AG10" s="19"/>
    </row>
    <row r="11" s="1" customFormat="true" ht="11.1" hidden="false" customHeight="true" outlineLevel="1" collapsed="false">
      <c r="A11" s="15" t="s">
        <v>39</v>
      </c>
      <c r="B11" s="15" t="s">
        <v>35</v>
      </c>
      <c r="C11" s="16" t="n">
        <v>658</v>
      </c>
      <c r="D11" s="16" t="n">
        <v>5263</v>
      </c>
      <c r="E11" s="17" t="n">
        <v>3388</v>
      </c>
      <c r="F11" s="18" t="n">
        <v>2243</v>
      </c>
      <c r="G11" s="1" t="str">
        <f aca="false">VLOOKUP(A:A,[1]TDSheet!$A$1:$G$1048576,7,0)</f>
        <v>пуд</v>
      </c>
      <c r="H11" s="1" t="n">
        <f aca="false">VLOOKUP(A:A,[1]TDSheet!$A$1:$H$1048576,8,0)</f>
        <v>180</v>
      </c>
      <c r="I11" s="19" t="n">
        <f aca="false">VLOOKUP(A:A,[2]TDSheet!$A$1:$F$1048576,6,0)</f>
        <v>2732</v>
      </c>
      <c r="J11" s="19" t="n">
        <f aca="false">E11-I11</f>
        <v>656</v>
      </c>
      <c r="K11" s="19" t="n">
        <v>1600</v>
      </c>
      <c r="L11" s="19"/>
      <c r="M11" s="19"/>
      <c r="N11" s="19"/>
      <c r="O11" s="19" t="n">
        <f aca="false">(E11-V11)/5</f>
        <v>557.6</v>
      </c>
      <c r="P11" s="20" t="n">
        <v>2000</v>
      </c>
      <c r="Q11" s="21" t="n">
        <f aca="false">(F11+K11+P11)/O11</f>
        <v>10.4788378766141</v>
      </c>
      <c r="R11" s="19" t="n">
        <f aca="false">F11/O11</f>
        <v>4.0225968436155</v>
      </c>
      <c r="S11" s="19" t="n">
        <f aca="false">VLOOKUP(A:A,[1]TDSheet!$A$1:$T$1048576,20,0)</f>
        <v>314.8</v>
      </c>
      <c r="T11" s="19" t="n">
        <f aca="false">VLOOKUP(A:A,[1]TDSheet!$A$1:$O$1048576,15,0)</f>
        <v>237</v>
      </c>
      <c r="U11" s="19" t="n">
        <f aca="false">VLOOKUP(A:A,[3]TDSheet!$A$1:$D$1048576,4,0)</f>
        <v>460</v>
      </c>
      <c r="V11" s="19" t="n">
        <f aca="false">VLOOKUP(A:A,[4]TDSheet!$A$1:$D$1048576,4,0)</f>
        <v>600</v>
      </c>
      <c r="W11" s="19" t="n">
        <f aca="false">VLOOKUP(A:A,[1]TDSheet!$A$1:$W$1048576,23,0)</f>
        <v>70</v>
      </c>
      <c r="X11" s="19" t="n">
        <f aca="false">VLOOKUP(A:A,[1]TDSheet!$A$1:$X$1048576,24,0)</f>
        <v>14</v>
      </c>
      <c r="Y11" s="19" t="n">
        <f aca="false">VLOOKUP(A:A,[1]TDSheet!$A$1:$Y$1048576,25,0)</f>
        <v>12</v>
      </c>
      <c r="Z11" s="19" t="n">
        <f aca="false">MROUND(AC11,X11)</f>
        <v>168</v>
      </c>
      <c r="AA11" s="19" t="n">
        <f aca="false">P11+0</f>
        <v>2000</v>
      </c>
      <c r="AB11" s="19" t="str">
        <f aca="false">VLOOKUP(A:A,[1]TDSheet!$A$1:$AB$1048576,28,0)</f>
        <v>склад</v>
      </c>
      <c r="AC11" s="19" t="n">
        <f aca="false">AA11/12</f>
        <v>166.666666666667</v>
      </c>
      <c r="AD11" s="22" t="n">
        <f aca="false">VLOOKUP(A:A,[1]TDSheet!$A$1:$AD$1048576,30,0)</f>
        <v>0.3</v>
      </c>
      <c r="AE11" s="19" t="n">
        <f aca="false">Z11*Y11*AD11</f>
        <v>604.8</v>
      </c>
      <c r="AF11" s="19"/>
      <c r="AG11" s="19"/>
    </row>
    <row r="12" s="1" customFormat="true" ht="11.1" hidden="false" customHeight="true" outlineLevel="1" collapsed="false">
      <c r="A12" s="15" t="s">
        <v>40</v>
      </c>
      <c r="B12" s="15" t="s">
        <v>35</v>
      </c>
      <c r="C12" s="16" t="n">
        <v>161</v>
      </c>
      <c r="D12" s="16" t="n">
        <v>696</v>
      </c>
      <c r="E12" s="16" t="n">
        <v>208</v>
      </c>
      <c r="F12" s="16" t="n">
        <v>625</v>
      </c>
      <c r="G12" s="1" t="n">
        <f aca="false">VLOOKUP(A:A,[1]TDSheet!$A$1:$G$1048576,7,0)</f>
        <v>1</v>
      </c>
      <c r="H12" s="1" t="n">
        <f aca="false">VLOOKUP(A:A,[1]TDSheet!$A$1:$H$1048576,8,0)</f>
        <v>180</v>
      </c>
      <c r="I12" s="19" t="n">
        <f aca="false">VLOOKUP(A:A,[2]TDSheet!$A$1:$F$1048576,6,0)</f>
        <v>232</v>
      </c>
      <c r="J12" s="19" t="n">
        <f aca="false">E12-I12</f>
        <v>-24</v>
      </c>
      <c r="K12" s="19"/>
      <c r="L12" s="19"/>
      <c r="M12" s="19"/>
      <c r="N12" s="19"/>
      <c r="O12" s="19" t="n">
        <f aca="false">(E12-V12)/5</f>
        <v>41.6</v>
      </c>
      <c r="P12" s="20"/>
      <c r="Q12" s="21" t="n">
        <f aca="false">(F12+K12+P12)/O12</f>
        <v>15.0240384615385</v>
      </c>
      <c r="R12" s="19" t="n">
        <f aca="false">F12/O12</f>
        <v>15.0240384615385</v>
      </c>
      <c r="S12" s="19" t="n">
        <f aca="false">VLOOKUP(A:A,[1]TDSheet!$A$1:$T$1048576,20,0)</f>
        <v>65.6</v>
      </c>
      <c r="T12" s="19" t="n">
        <f aca="false">VLOOKUP(A:A,[1]TDSheet!$A$1:$O$1048576,15,0)</f>
        <v>46.75</v>
      </c>
      <c r="U12" s="19" t="n">
        <f aca="false">VLOOKUP(A:A,[3]TDSheet!$A$1:$D$1048576,4,0)</f>
        <v>38</v>
      </c>
      <c r="V12" s="19" t="n">
        <v>0</v>
      </c>
      <c r="W12" s="19" t="n">
        <f aca="false">VLOOKUP(A:A,[1]TDSheet!$A$1:$W$1048576,23,0)</f>
        <v>126</v>
      </c>
      <c r="X12" s="19" t="n">
        <f aca="false">VLOOKUP(A:A,[1]TDSheet!$A$1:$X$1048576,24,0)</f>
        <v>14</v>
      </c>
      <c r="Y12" s="19" t="n">
        <f aca="false">VLOOKUP(A:A,[1]TDSheet!$A$1:$Y$1048576,25,0)</f>
        <v>24</v>
      </c>
      <c r="Z12" s="19" t="n">
        <f aca="false">MROUND(AC12,X12)</f>
        <v>0</v>
      </c>
      <c r="AA12" s="19" t="n">
        <f aca="false">P12+0</f>
        <v>0</v>
      </c>
      <c r="AB12" s="19" t="str">
        <f aca="false">VLOOKUP(A:A,[1]TDSheet!$A$1:$AB$1048576,28,0)</f>
        <v>не дают</v>
      </c>
      <c r="AC12" s="19" t="n">
        <f aca="false">AA12/24</f>
        <v>0</v>
      </c>
      <c r="AD12" s="22" t="n">
        <f aca="false">VLOOKUP(A:A,[1]TDSheet!$A$1:$AD$1048576,30,0)</f>
        <v>0.09</v>
      </c>
      <c r="AE12" s="19" t="n">
        <f aca="false">Z12*Y12*AD12</f>
        <v>0</v>
      </c>
      <c r="AF12" s="19"/>
      <c r="AG12" s="19"/>
    </row>
    <row r="13" s="1" customFormat="true" ht="11.1" hidden="false" customHeight="true" outlineLevel="1" collapsed="false">
      <c r="A13" s="15" t="s">
        <v>41</v>
      </c>
      <c r="B13" s="15" t="s">
        <v>35</v>
      </c>
      <c r="C13" s="16" t="n">
        <v>151</v>
      </c>
      <c r="D13" s="16" t="n">
        <v>8</v>
      </c>
      <c r="E13" s="16" t="n">
        <v>59</v>
      </c>
      <c r="F13" s="16" t="n">
        <v>92</v>
      </c>
      <c r="G13" s="1" t="str">
        <f aca="false">VLOOKUP(A:A,[1]TDSheet!$A$1:$G$1048576,7,0)</f>
        <v>нов</v>
      </c>
      <c r="H13" s="1" t="e">
        <f aca="false">VLOOKUP(A:A,[1]TDSheet!$A$1:$H$1048576,8,0)</f>
        <v>#VALUE!</v>
      </c>
      <c r="I13" s="19" t="n">
        <f aca="false">VLOOKUP(A:A,[2]TDSheet!$A$1:$F$1048576,6,0)</f>
        <v>67</v>
      </c>
      <c r="J13" s="19" t="n">
        <f aca="false">E13-I13</f>
        <v>-8</v>
      </c>
      <c r="K13" s="19"/>
      <c r="L13" s="19"/>
      <c r="M13" s="19"/>
      <c r="N13" s="19"/>
      <c r="O13" s="19" t="n">
        <f aca="false">(E13-V13)/5</f>
        <v>11.8</v>
      </c>
      <c r="P13" s="20" t="n">
        <v>120</v>
      </c>
      <c r="Q13" s="21" t="n">
        <f aca="false">(F13+K13+P13)/O13</f>
        <v>17.9661016949153</v>
      </c>
      <c r="R13" s="19" t="n">
        <f aca="false">F13/O13</f>
        <v>7.79661016949153</v>
      </c>
      <c r="S13" s="19" t="n">
        <f aca="false">VLOOKUP(A:A,[1]TDSheet!$A$1:$T$1048576,20,0)</f>
        <v>8.6</v>
      </c>
      <c r="T13" s="19" t="n">
        <f aca="false">VLOOKUP(A:A,[1]TDSheet!$A$1:$O$1048576,15,0)</f>
        <v>9</v>
      </c>
      <c r="U13" s="19" t="n">
        <f aca="false">VLOOKUP(A:A,[3]TDSheet!$A$1:$D$1048576,4,0)</f>
        <v>9</v>
      </c>
      <c r="V13" s="19" t="n">
        <v>0</v>
      </c>
      <c r="W13" s="19" t="n">
        <f aca="false">VLOOKUP(A:A,[1]TDSheet!$A$1:$W$1048576,23,0)</f>
        <v>70</v>
      </c>
      <c r="X13" s="19" t="n">
        <f aca="false">VLOOKUP(A:A,[1]TDSheet!$A$1:$X$1048576,24,0)</f>
        <v>14</v>
      </c>
      <c r="Y13" s="19" t="n">
        <f aca="false">VLOOKUP(A:A,[1]TDSheet!$A$1:$Y$1048576,25,0)</f>
        <v>12</v>
      </c>
      <c r="Z13" s="19" t="n">
        <f aca="false">MROUND(AC13,X13)</f>
        <v>14</v>
      </c>
      <c r="AA13" s="19" t="n">
        <f aca="false">P13+0</f>
        <v>120</v>
      </c>
      <c r="AB13" s="19" t="str">
        <f aca="false">VLOOKUP(A:A,[1]TDSheet!$A$1:$AB$1048576,28,0)</f>
        <v>увел</v>
      </c>
      <c r="AC13" s="19" t="n">
        <f aca="false">AA13/12</f>
        <v>10</v>
      </c>
      <c r="AD13" s="22" t="n">
        <f aca="false">VLOOKUP(A:A,[1]TDSheet!$A$1:$AD$1048576,30,0)</f>
        <v>0.2</v>
      </c>
      <c r="AE13" s="19" t="n">
        <f aca="false">Z13*Y13*AD13</f>
        <v>33.6</v>
      </c>
      <c r="AF13" s="19"/>
      <c r="AG13" s="19"/>
    </row>
    <row r="14" s="1" customFormat="true" ht="11.1" hidden="false" customHeight="true" outlineLevel="1" collapsed="false">
      <c r="A14" s="15" t="s">
        <v>42</v>
      </c>
      <c r="B14" s="15" t="s">
        <v>35</v>
      </c>
      <c r="C14" s="16" t="n">
        <v>187</v>
      </c>
      <c r="D14" s="16" t="n">
        <v>690</v>
      </c>
      <c r="E14" s="16" t="n">
        <v>373</v>
      </c>
      <c r="F14" s="16" t="n">
        <v>477</v>
      </c>
      <c r="G14" s="1" t="str">
        <f aca="false">VLOOKUP(A:A,[1]TDSheet!$A$1:$G$1048576,7,0)</f>
        <v>нов</v>
      </c>
      <c r="H14" s="1" t="e">
        <f aca="false">VLOOKUP(A:A,[1]TDSheet!$A$1:$H$1048576,8,0)</f>
        <v>#VALUE!</v>
      </c>
      <c r="I14" s="19" t="n">
        <f aca="false">VLOOKUP(A:A,[2]TDSheet!$A$1:$F$1048576,6,0)</f>
        <v>586</v>
      </c>
      <c r="J14" s="19" t="n">
        <f aca="false">E14-I14</f>
        <v>-213</v>
      </c>
      <c r="K14" s="19" t="n">
        <v>120</v>
      </c>
      <c r="L14" s="19"/>
      <c r="M14" s="19"/>
      <c r="N14" s="19"/>
      <c r="O14" s="19" t="n">
        <f aca="false">(E14-V14)/5</f>
        <v>74.6</v>
      </c>
      <c r="P14" s="20" t="n">
        <v>280</v>
      </c>
      <c r="Q14" s="21" t="n">
        <f aca="false">(F14+K14+P14)/O14</f>
        <v>11.7560321715818</v>
      </c>
      <c r="R14" s="19" t="n">
        <f aca="false">F14/O14</f>
        <v>6.3941018766756</v>
      </c>
      <c r="S14" s="19" t="n">
        <f aca="false">VLOOKUP(A:A,[1]TDSheet!$A$1:$T$1048576,20,0)</f>
        <v>58.4</v>
      </c>
      <c r="T14" s="19" t="n">
        <f aca="false">VLOOKUP(A:A,[1]TDSheet!$A$1:$O$1048576,15,0)</f>
        <v>77.75</v>
      </c>
      <c r="U14" s="19" t="n">
        <f aca="false">VLOOKUP(A:A,[3]TDSheet!$A$1:$D$1048576,4,0)</f>
        <v>164</v>
      </c>
      <c r="V14" s="19" t="n">
        <v>0</v>
      </c>
      <c r="W14" s="19" t="n">
        <f aca="false">VLOOKUP(A:A,[1]TDSheet!$A$1:$W$1048576,23,0)</f>
        <v>70</v>
      </c>
      <c r="X14" s="19" t="n">
        <f aca="false">VLOOKUP(A:A,[1]TDSheet!$A$1:$X$1048576,24,0)</f>
        <v>14</v>
      </c>
      <c r="Y14" s="19" t="n">
        <f aca="false">VLOOKUP(A:A,[1]TDSheet!$A$1:$Y$1048576,25,0)</f>
        <v>12</v>
      </c>
      <c r="Z14" s="19" t="n">
        <f aca="false">MROUND(AC14,X14)</f>
        <v>28</v>
      </c>
      <c r="AA14" s="19" t="n">
        <f aca="false">P14+0</f>
        <v>280</v>
      </c>
      <c r="AB14" s="19" t="e">
        <f aca="false">VLOOKUP(A:A,[1]TDSheet!$A$1:$AB$1048576,28,0)</f>
        <v>#VALUE!</v>
      </c>
      <c r="AC14" s="19" t="n">
        <f aca="false">AA14/12</f>
        <v>23.3333333333333</v>
      </c>
      <c r="AD14" s="22" t="n">
        <f aca="false">VLOOKUP(A:A,[1]TDSheet!$A$1:$AD$1048576,30,0)</f>
        <v>0.2</v>
      </c>
      <c r="AE14" s="19" t="n">
        <f aca="false">Z14*Y14*AD14</f>
        <v>67.2</v>
      </c>
      <c r="AF14" s="19"/>
      <c r="AG14" s="19"/>
    </row>
    <row r="15" s="1" customFormat="true" ht="11.1" hidden="false" customHeight="true" outlineLevel="1" collapsed="false">
      <c r="A15" s="15" t="s">
        <v>43</v>
      </c>
      <c r="B15" s="15" t="s">
        <v>35</v>
      </c>
      <c r="C15" s="16" t="n">
        <v>205</v>
      </c>
      <c r="D15" s="16" t="n">
        <v>1</v>
      </c>
      <c r="E15" s="16" t="n">
        <v>41</v>
      </c>
      <c r="F15" s="16" t="n">
        <v>163</v>
      </c>
      <c r="G15" s="1" t="str">
        <f aca="false">VLOOKUP(A:A,[1]TDSheet!$A$1:$G$1048576,7,0)</f>
        <v>ноа</v>
      </c>
      <c r="H15" s="1" t="e">
        <f aca="false">VLOOKUP(A:A,[1]TDSheet!$A$1:$H$1048576,8,0)</f>
        <v>#VALUE!</v>
      </c>
      <c r="I15" s="19" t="n">
        <f aca="false">VLOOKUP(A:A,[2]TDSheet!$A$1:$F$1048576,6,0)</f>
        <v>43</v>
      </c>
      <c r="J15" s="19" t="n">
        <f aca="false">E15-I15</f>
        <v>-2</v>
      </c>
      <c r="K15" s="19"/>
      <c r="L15" s="19"/>
      <c r="M15" s="19"/>
      <c r="N15" s="19"/>
      <c r="O15" s="19" t="n">
        <f aca="false">(E15-V15)/5</f>
        <v>8.2</v>
      </c>
      <c r="P15" s="20"/>
      <c r="Q15" s="21" t="n">
        <f aca="false">(F15+K15+P15)/O15</f>
        <v>19.8780487804878</v>
      </c>
      <c r="R15" s="19" t="n">
        <f aca="false">F15/O15</f>
        <v>19.8780487804878</v>
      </c>
      <c r="S15" s="19" t="n">
        <f aca="false">VLOOKUP(A:A,[1]TDSheet!$A$1:$T$1048576,20,0)</f>
        <v>7.2</v>
      </c>
      <c r="T15" s="19" t="n">
        <f aca="false">VLOOKUP(A:A,[1]TDSheet!$A$1:$O$1048576,15,0)</f>
        <v>7.25</v>
      </c>
      <c r="U15" s="19" t="n">
        <f aca="false">VLOOKUP(A:A,[3]TDSheet!$A$1:$D$1048576,4,0)</f>
        <v>4</v>
      </c>
      <c r="V15" s="19" t="n">
        <v>0</v>
      </c>
      <c r="W15" s="19" t="n">
        <f aca="false">VLOOKUP(A:A,[1]TDSheet!$A$1:$W$1048576,23,0)</f>
        <v>70</v>
      </c>
      <c r="X15" s="19" t="n">
        <f aca="false">VLOOKUP(A:A,[1]TDSheet!$A$1:$X$1048576,24,0)</f>
        <v>14</v>
      </c>
      <c r="Y15" s="19" t="n">
        <f aca="false">VLOOKUP(A:A,[1]TDSheet!$A$1:$Y$1048576,25,0)</f>
        <v>12</v>
      </c>
      <c r="Z15" s="19" t="n">
        <f aca="false">MROUND(AC15,X15)</f>
        <v>0</v>
      </c>
      <c r="AA15" s="19" t="n">
        <f aca="false">P15+0</f>
        <v>0</v>
      </c>
      <c r="AB15" s="19" t="str">
        <f aca="false">VLOOKUP(A:A,[1]TDSheet!$A$1:$AB$1048576,28,0)</f>
        <v>увел</v>
      </c>
      <c r="AC15" s="19" t="n">
        <f aca="false">AA15/12</f>
        <v>0</v>
      </c>
      <c r="AD15" s="22" t="n">
        <f aca="false">VLOOKUP(A:A,[1]TDSheet!$A$1:$AD$1048576,30,0)</f>
        <v>0.2</v>
      </c>
      <c r="AE15" s="19" t="n">
        <f aca="false">Z15*Y15*AD15</f>
        <v>0</v>
      </c>
      <c r="AF15" s="19"/>
      <c r="AG15" s="19"/>
    </row>
    <row r="16" s="1" customFormat="true" ht="11.1" hidden="false" customHeight="true" outlineLevel="1" collapsed="false">
      <c r="A16" s="15" t="s">
        <v>44</v>
      </c>
      <c r="B16" s="15" t="s">
        <v>35</v>
      </c>
      <c r="C16" s="16" t="n">
        <v>167</v>
      </c>
      <c r="D16" s="16" t="n">
        <v>1546</v>
      </c>
      <c r="E16" s="16" t="n">
        <v>825</v>
      </c>
      <c r="F16" s="16" t="n">
        <v>856</v>
      </c>
      <c r="G16" s="1" t="n">
        <f aca="false">VLOOKUP(A:A,[1]TDSheet!$A$1:$G$1048576,7,0)</f>
        <v>1</v>
      </c>
      <c r="H16" s="1" t="n">
        <f aca="false">VLOOKUP(A:A,[1]TDSheet!$A$1:$H$1048576,8,0)</f>
        <v>180</v>
      </c>
      <c r="I16" s="19" t="n">
        <f aca="false">VLOOKUP(A:A,[2]TDSheet!$A$1:$F$1048576,6,0)</f>
        <v>859</v>
      </c>
      <c r="J16" s="19" t="n">
        <f aca="false">E16-I16</f>
        <v>-34</v>
      </c>
      <c r="K16" s="19" t="n">
        <v>480</v>
      </c>
      <c r="L16" s="19"/>
      <c r="M16" s="19"/>
      <c r="N16" s="19"/>
      <c r="O16" s="19" t="n">
        <f aca="false">(E16-V16)/5</f>
        <v>165</v>
      </c>
      <c r="P16" s="20" t="n">
        <v>360</v>
      </c>
      <c r="Q16" s="21" t="n">
        <f aca="false">(F16+K16+P16)/O16</f>
        <v>10.2787878787879</v>
      </c>
      <c r="R16" s="19" t="n">
        <f aca="false">F16/O16</f>
        <v>5.18787878787879</v>
      </c>
      <c r="S16" s="19" t="n">
        <f aca="false">VLOOKUP(A:A,[1]TDSheet!$A$1:$T$1048576,20,0)</f>
        <v>155.2</v>
      </c>
      <c r="T16" s="19" t="n">
        <f aca="false">VLOOKUP(A:A,[1]TDSheet!$A$1:$O$1048576,15,0)</f>
        <v>144.75</v>
      </c>
      <c r="U16" s="19" t="n">
        <f aca="false">VLOOKUP(A:A,[3]TDSheet!$A$1:$D$1048576,4,0)</f>
        <v>150</v>
      </c>
      <c r="V16" s="19" t="n">
        <v>0</v>
      </c>
      <c r="W16" s="19" t="n">
        <f aca="false">VLOOKUP(A:A,[1]TDSheet!$A$1:$W$1048576,23,0)</f>
        <v>70</v>
      </c>
      <c r="X16" s="19" t="n">
        <f aca="false">VLOOKUP(A:A,[1]TDSheet!$A$1:$X$1048576,24,0)</f>
        <v>14</v>
      </c>
      <c r="Y16" s="19" t="n">
        <f aca="false">VLOOKUP(A:A,[1]TDSheet!$A$1:$Y$1048576,25,0)</f>
        <v>12</v>
      </c>
      <c r="Z16" s="19" t="n">
        <f aca="false">MROUND(AC16,X16)</f>
        <v>28</v>
      </c>
      <c r="AA16" s="19" t="n">
        <f aca="false">P16+0</f>
        <v>360</v>
      </c>
      <c r="AB16" s="19" t="str">
        <f aca="false">VLOOKUP(A:A,[1]TDSheet!$A$1:$AB$1048576,28,0)</f>
        <v>склад</v>
      </c>
      <c r="AC16" s="19" t="n">
        <f aca="false">AA16/12</f>
        <v>30</v>
      </c>
      <c r="AD16" s="22" t="n">
        <f aca="false">VLOOKUP(A:A,[1]TDSheet!$A$1:$AD$1048576,30,0)</f>
        <v>0.25</v>
      </c>
      <c r="AE16" s="19" t="n">
        <f aca="false">Z16*Y16*AD16</f>
        <v>84</v>
      </c>
      <c r="AF16" s="19"/>
      <c r="AG16" s="19"/>
    </row>
    <row r="17" s="1" customFormat="true" ht="11.1" hidden="false" customHeight="true" outlineLevel="1" collapsed="false">
      <c r="A17" s="15" t="s">
        <v>45</v>
      </c>
      <c r="B17" s="15" t="s">
        <v>35</v>
      </c>
      <c r="C17" s="16" t="n">
        <v>389</v>
      </c>
      <c r="D17" s="16" t="n">
        <v>2233</v>
      </c>
      <c r="E17" s="16" t="n">
        <v>1478</v>
      </c>
      <c r="F17" s="16" t="n">
        <v>1096</v>
      </c>
      <c r="G17" s="1" t="str">
        <f aca="false">VLOOKUP(A:A,[1]TDSheet!$A$1:$G$1048576,7,0)</f>
        <v>пуд</v>
      </c>
      <c r="H17" s="1" t="n">
        <f aca="false">VLOOKUP(A:A,[1]TDSheet!$A$1:$H$1048576,8,0)</f>
        <v>180</v>
      </c>
      <c r="I17" s="19" t="n">
        <f aca="false">VLOOKUP(A:A,[2]TDSheet!$A$1:$F$1048576,6,0)</f>
        <v>1799</v>
      </c>
      <c r="J17" s="19" t="n">
        <f aca="false">E17-I17</f>
        <v>-321</v>
      </c>
      <c r="K17" s="19" t="n">
        <v>600</v>
      </c>
      <c r="L17" s="19"/>
      <c r="M17" s="19"/>
      <c r="N17" s="19"/>
      <c r="O17" s="19" t="n">
        <f aca="false">(E17-V17)/5</f>
        <v>223.6</v>
      </c>
      <c r="P17" s="20" t="n">
        <v>660</v>
      </c>
      <c r="Q17" s="21" t="n">
        <f aca="false">(F17+K17+P17)/O17</f>
        <v>10.5366726296959</v>
      </c>
      <c r="R17" s="19" t="n">
        <f aca="false">F17/O17</f>
        <v>4.90161001788909</v>
      </c>
      <c r="S17" s="19" t="n">
        <f aca="false">VLOOKUP(A:A,[1]TDSheet!$A$1:$T$1048576,20,0)</f>
        <v>195.6</v>
      </c>
      <c r="T17" s="19" t="n">
        <f aca="false">VLOOKUP(A:A,[1]TDSheet!$A$1:$O$1048576,15,0)</f>
        <v>147.75</v>
      </c>
      <c r="U17" s="19" t="n">
        <f aca="false">VLOOKUP(A:A,[3]TDSheet!$A$1:$D$1048576,4,0)</f>
        <v>74</v>
      </c>
      <c r="V17" s="19" t="n">
        <f aca="false">VLOOKUP(A:A,[4]TDSheet!$A$1:$D$1048576,4,0)</f>
        <v>360</v>
      </c>
      <c r="W17" s="19" t="n">
        <f aca="false">VLOOKUP(A:A,[1]TDSheet!$A$1:$W$1048576,23,0)</f>
        <v>70</v>
      </c>
      <c r="X17" s="19" t="n">
        <f aca="false">VLOOKUP(A:A,[1]TDSheet!$A$1:$X$1048576,24,0)</f>
        <v>14</v>
      </c>
      <c r="Y17" s="19" t="n">
        <f aca="false">VLOOKUP(A:A,[1]TDSheet!$A$1:$Y$1048576,25,0)</f>
        <v>12</v>
      </c>
      <c r="Z17" s="19" t="n">
        <f aca="false">MROUND(AC17,X17)</f>
        <v>56</v>
      </c>
      <c r="AA17" s="19" t="n">
        <f aca="false">P17+0</f>
        <v>660</v>
      </c>
      <c r="AB17" s="19" t="str">
        <f aca="false">VLOOKUP(A:A,[1]TDSheet!$A$1:$AB$1048576,28,0)</f>
        <v>апр яб</v>
      </c>
      <c r="AC17" s="19" t="n">
        <f aca="false">AA17/12</f>
        <v>55</v>
      </c>
      <c r="AD17" s="22" t="n">
        <f aca="false">VLOOKUP(A:A,[1]TDSheet!$A$1:$AD$1048576,30,0)</f>
        <v>0.25</v>
      </c>
      <c r="AE17" s="19" t="n">
        <f aca="false">Z17*Y17*AD17</f>
        <v>168</v>
      </c>
      <c r="AF17" s="19"/>
      <c r="AG17" s="19"/>
    </row>
    <row r="18" s="1" customFormat="true" ht="21.95" hidden="false" customHeight="true" outlineLevel="1" collapsed="false">
      <c r="A18" s="15" t="s">
        <v>46</v>
      </c>
      <c r="B18" s="15" t="s">
        <v>35</v>
      </c>
      <c r="C18" s="16" t="n">
        <v>102</v>
      </c>
      <c r="D18" s="16" t="n">
        <v>3</v>
      </c>
      <c r="E18" s="16" t="n">
        <v>23</v>
      </c>
      <c r="F18" s="16" t="n">
        <v>82</v>
      </c>
      <c r="G18" s="1" t="str">
        <f aca="false">VLOOKUP(A:A,[1]TDSheet!$A$1:$G$1048576,7,0)</f>
        <v>хз</v>
      </c>
      <c r="H18" s="1" t="e">
        <f aca="false">VLOOKUP(A:A,[1]TDSheet!$A$1:$H$1048576,8,0)</f>
        <v>#VALUE!</v>
      </c>
      <c r="I18" s="19" t="n">
        <f aca="false">VLOOKUP(A:A,[2]TDSheet!$A$1:$F$1048576,6,0)</f>
        <v>23</v>
      </c>
      <c r="J18" s="19" t="n">
        <f aca="false">E18-I18</f>
        <v>0</v>
      </c>
      <c r="K18" s="19"/>
      <c r="L18" s="19"/>
      <c r="M18" s="19"/>
      <c r="N18" s="19"/>
      <c r="O18" s="19" t="n">
        <f aca="false">(E18-V18)/5</f>
        <v>4.6</v>
      </c>
      <c r="P18" s="20"/>
      <c r="Q18" s="21" t="n">
        <f aca="false">(F18+K18+P18)/O18</f>
        <v>17.8260869565217</v>
      </c>
      <c r="R18" s="19" t="n">
        <f aca="false">F18/O18</f>
        <v>17.8260869565217</v>
      </c>
      <c r="S18" s="19" t="n">
        <f aca="false">VLOOKUP(A:A,[1]TDSheet!$A$1:$T$1048576,20,0)</f>
        <v>0</v>
      </c>
      <c r="T18" s="19" t="n">
        <f aca="false">VLOOKUP(A:A,[1]TDSheet!$A$1:$O$1048576,15,0)</f>
        <v>3.75</v>
      </c>
      <c r="U18" s="19" t="n">
        <f aca="false">VLOOKUP(A:A,[3]TDSheet!$A$1:$D$1048576,4,0)</f>
        <v>7</v>
      </c>
      <c r="V18" s="19" t="n">
        <v>0</v>
      </c>
      <c r="W18" s="19" t="n">
        <f aca="false">VLOOKUP(A:A,[1]TDSheet!$A$1:$W$1048576,23,0)</f>
        <v>0</v>
      </c>
      <c r="X18" s="19" t="n">
        <f aca="false">VLOOKUP(A:A,[1]TDSheet!$A$1:$X$1048576,24,0)</f>
        <v>0</v>
      </c>
      <c r="Y18" s="19" t="n">
        <f aca="false">VLOOKUP(A:A,[1]TDSheet!$A$1:$Y$1048576,25,0)</f>
        <v>0</v>
      </c>
      <c r="Z18" s="19" t="n">
        <f aca="false">MROUND(AC18,X18)</f>
        <v>0</v>
      </c>
      <c r="AA18" s="19" t="n">
        <f aca="false">P18+0</f>
        <v>0</v>
      </c>
      <c r="AB18" s="19" t="str">
        <f aca="false">VLOOKUP(A:A,[1]TDSheet!$A$1:$AB$1048576,28,0)</f>
        <v>увел</v>
      </c>
      <c r="AC18" s="19" t="n">
        <v>0</v>
      </c>
      <c r="AD18" s="22" t="n">
        <f aca="false">VLOOKUP(A:A,[1]TDSheet!$A$1:$AD$1048576,30,0)</f>
        <v>0</v>
      </c>
      <c r="AE18" s="19" t="n">
        <v>0</v>
      </c>
      <c r="AF18" s="19"/>
      <c r="AG18" s="19"/>
    </row>
    <row r="19" s="1" customFormat="true" ht="11.1" hidden="false" customHeight="true" outlineLevel="1" collapsed="false">
      <c r="A19" s="15" t="s">
        <v>47</v>
      </c>
      <c r="B19" s="15" t="s">
        <v>35</v>
      </c>
      <c r="C19" s="16" t="n">
        <v>8</v>
      </c>
      <c r="D19" s="16"/>
      <c r="E19" s="16" t="n">
        <v>2</v>
      </c>
      <c r="F19" s="16" t="n">
        <v>6</v>
      </c>
      <c r="G19" s="1" t="str">
        <f aca="false">VLOOKUP(A:A,[1]TDSheet!$A$1:$G$1048576,7,0)</f>
        <v>выв</v>
      </c>
      <c r="H19" s="1" t="e">
        <f aca="false">VLOOKUP(A:A,[1]TDSheet!$A$1:$H$1048576,8,0)</f>
        <v>#VALUE!</v>
      </c>
      <c r="I19" s="19" t="n">
        <f aca="false">VLOOKUP(A:A,[2]TDSheet!$A$1:$F$1048576,6,0)</f>
        <v>2</v>
      </c>
      <c r="J19" s="19" t="n">
        <f aca="false">E19-I19</f>
        <v>0</v>
      </c>
      <c r="K19" s="19"/>
      <c r="L19" s="19"/>
      <c r="M19" s="19"/>
      <c r="N19" s="19"/>
      <c r="O19" s="19" t="n">
        <f aca="false">(E19-V19)/5</f>
        <v>0.4</v>
      </c>
      <c r="P19" s="20"/>
      <c r="Q19" s="21" t="n">
        <f aca="false">(F19+K19+P19)/O19</f>
        <v>15</v>
      </c>
      <c r="R19" s="19" t="n">
        <f aca="false">F19/O19</f>
        <v>15</v>
      </c>
      <c r="S19" s="19" t="n">
        <f aca="false">VLOOKUP(A:A,[1]TDSheet!$A$1:$T$1048576,20,0)</f>
        <v>2.8</v>
      </c>
      <c r="T19" s="19" t="n">
        <f aca="false">VLOOKUP(A:A,[1]TDSheet!$A$1:$O$1048576,15,0)</f>
        <v>2.5</v>
      </c>
      <c r="U19" s="19" t="n">
        <v>0</v>
      </c>
      <c r="V19" s="19" t="n">
        <v>0</v>
      </c>
      <c r="W19" s="19" t="n">
        <f aca="false">VLOOKUP(A:A,[1]TDSheet!$A$1:$W$1048576,23,0)</f>
        <v>126</v>
      </c>
      <c r="X19" s="19" t="n">
        <f aca="false">VLOOKUP(A:A,[1]TDSheet!$A$1:$X$1048576,24,0)</f>
        <v>14</v>
      </c>
      <c r="Y19" s="19" t="n">
        <f aca="false">VLOOKUP(A:A,[1]TDSheet!$A$1:$Y$1048576,25,0)</f>
        <v>9</v>
      </c>
      <c r="Z19" s="19" t="n">
        <f aca="false">MROUND(AC19,X19)</f>
        <v>0</v>
      </c>
      <c r="AA19" s="19" t="n">
        <f aca="false">P19+0</f>
        <v>0</v>
      </c>
      <c r="AB19" s="19" t="str">
        <f aca="false">VLOOKUP(A:A,[1]TDSheet!$A$1:$AB$1048576,28,0)</f>
        <v>выв12,12</v>
      </c>
      <c r="AC19" s="19" t="n">
        <v>0</v>
      </c>
      <c r="AD19" s="22" t="n">
        <f aca="false">VLOOKUP(A:A,[1]TDSheet!$A$1:$AD$1048576,30,0)</f>
        <v>0</v>
      </c>
      <c r="AE19" s="19" t="n">
        <f aca="false">Z19*Y19*AD19</f>
        <v>0</v>
      </c>
      <c r="AF19" s="19"/>
      <c r="AG19" s="19"/>
    </row>
    <row r="20" s="1" customFormat="true" ht="11.1" hidden="false" customHeight="true" outlineLevel="1" collapsed="false">
      <c r="A20" s="15" t="s">
        <v>48</v>
      </c>
      <c r="B20" s="15" t="s">
        <v>49</v>
      </c>
      <c r="C20" s="16" t="n">
        <v>104.599</v>
      </c>
      <c r="D20" s="16" t="n">
        <v>577.2</v>
      </c>
      <c r="E20" s="16" t="n">
        <v>225.7</v>
      </c>
      <c r="F20" s="16" t="n">
        <v>448.699</v>
      </c>
      <c r="G20" s="1" t="str">
        <f aca="false">VLOOKUP(A:A,[1]TDSheet!$A$1:$G$1048576,7,0)</f>
        <v>рот2</v>
      </c>
      <c r="H20" s="1" t="e">
        <f aca="false">VLOOKUP(A:A,[1]TDSheet!$A$1:$H$1048576,8,0)</f>
        <v>#VALUE!</v>
      </c>
      <c r="I20" s="19" t="n">
        <f aca="false">VLOOKUP(A:A,[2]TDSheet!$A$1:$F$1048576,6,0)</f>
        <v>262.701</v>
      </c>
      <c r="J20" s="19" t="n">
        <f aca="false">E20-I20</f>
        <v>-37.001</v>
      </c>
      <c r="K20" s="19"/>
      <c r="L20" s="19"/>
      <c r="M20" s="19"/>
      <c r="N20" s="19"/>
      <c r="O20" s="19" t="n">
        <f aca="false">(E20-V20)/5</f>
        <v>45.14</v>
      </c>
      <c r="P20" s="20"/>
      <c r="Q20" s="21" t="n">
        <f aca="false">(F20+K20+P20)/O20</f>
        <v>9.94016393442623</v>
      </c>
      <c r="R20" s="19" t="n">
        <f aca="false">F20/O20</f>
        <v>9.94016393442623</v>
      </c>
      <c r="S20" s="19" t="n">
        <f aca="false">VLOOKUP(A:A,[1]TDSheet!$A$1:$T$1048576,20,0)</f>
        <v>39.9602</v>
      </c>
      <c r="T20" s="19" t="n">
        <f aca="false">VLOOKUP(A:A,[1]TDSheet!$A$1:$O$1048576,15,0)</f>
        <v>49.025</v>
      </c>
      <c r="U20" s="19" t="n">
        <f aca="false">VLOOKUP(A:A,[3]TDSheet!$A$1:$D$1048576,4,0)</f>
        <v>51.8</v>
      </c>
      <c r="V20" s="19" t="n">
        <v>0</v>
      </c>
      <c r="W20" s="19" t="n">
        <f aca="false">VLOOKUP(A:A,[1]TDSheet!$A$1:$W$1048576,23,0)</f>
        <v>126</v>
      </c>
      <c r="X20" s="19" t="n">
        <f aca="false">VLOOKUP(A:A,[1]TDSheet!$A$1:$X$1048576,24,0)</f>
        <v>14</v>
      </c>
      <c r="Y20" s="19" t="n">
        <f aca="false">VLOOKUP(A:A,[1]TDSheet!$A$1:$Y$1048576,25,0)</f>
        <v>3.7</v>
      </c>
      <c r="Z20" s="19" t="n">
        <f aca="false">MROUND(AC20,X20)</f>
        <v>0</v>
      </c>
      <c r="AA20" s="19" t="n">
        <f aca="false">P20+0</f>
        <v>0</v>
      </c>
      <c r="AB20" s="19" t="e">
        <f aca="false">VLOOKUP(A:A,[1]TDSheet!$A$1:$AB$1048576,28,0)</f>
        <v>#VALUE!</v>
      </c>
      <c r="AC20" s="19" t="n">
        <f aca="false">AA20/3.7</f>
        <v>0</v>
      </c>
      <c r="AD20" s="22" t="n">
        <f aca="false">VLOOKUP(A:A,[1]TDSheet!$A$1:$AD$1048576,30,0)</f>
        <v>1</v>
      </c>
      <c r="AE20" s="19" t="n">
        <f aca="false">Z20*Y20*AD20</f>
        <v>0</v>
      </c>
      <c r="AF20" s="19"/>
      <c r="AG20" s="19"/>
    </row>
    <row r="21" s="1" customFormat="true" ht="11.1" hidden="false" customHeight="true" outlineLevel="1" collapsed="false">
      <c r="A21" s="15" t="s">
        <v>50</v>
      </c>
      <c r="B21" s="15" t="s">
        <v>49</v>
      </c>
      <c r="C21" s="16" t="n">
        <v>50.5</v>
      </c>
      <c r="D21" s="16" t="n">
        <v>269.5</v>
      </c>
      <c r="E21" s="16" t="n">
        <v>132</v>
      </c>
      <c r="F21" s="16" t="n">
        <v>182.5</v>
      </c>
      <c r="G21" s="1" t="str">
        <f aca="false">VLOOKUP(A:A,[1]TDSheet!$A$1:$G$1048576,7,0)</f>
        <v>рот1</v>
      </c>
      <c r="H21" s="1" t="e">
        <f aca="false">VLOOKUP(A:A,[1]TDSheet!$A$1:$H$1048576,8,0)</f>
        <v>#VALUE!</v>
      </c>
      <c r="I21" s="19" t="n">
        <f aca="false">VLOOKUP(A:A,[2]TDSheet!$A$1:$F$1048576,6,0)</f>
        <v>136.5</v>
      </c>
      <c r="J21" s="19" t="n">
        <f aca="false">E21-I21</f>
        <v>-4.5</v>
      </c>
      <c r="K21" s="19" t="n">
        <v>50</v>
      </c>
      <c r="L21" s="19"/>
      <c r="M21" s="19"/>
      <c r="N21" s="19"/>
      <c r="O21" s="19" t="n">
        <f aca="false">(E21-V21)/5</f>
        <v>26.4</v>
      </c>
      <c r="P21" s="20" t="n">
        <v>100</v>
      </c>
      <c r="Q21" s="21" t="n">
        <f aca="false">(F21+K21+P21)/O21</f>
        <v>12.594696969697</v>
      </c>
      <c r="R21" s="19" t="n">
        <f aca="false">F21/O21</f>
        <v>6.91287878787879</v>
      </c>
      <c r="S21" s="19" t="n">
        <f aca="false">VLOOKUP(A:A,[1]TDSheet!$A$1:$T$1048576,20,0)</f>
        <v>15.4</v>
      </c>
      <c r="T21" s="19" t="n">
        <f aca="false">VLOOKUP(A:A,[1]TDSheet!$A$1:$O$1048576,15,0)</f>
        <v>20.625</v>
      </c>
      <c r="U21" s="19" t="n">
        <f aca="false">VLOOKUP(A:A,[3]TDSheet!$A$1:$D$1048576,4,0)</f>
        <v>33</v>
      </c>
      <c r="V21" s="19" t="n">
        <v>0</v>
      </c>
      <c r="W21" s="19" t="n">
        <f aca="false">VLOOKUP(A:A,[1]TDSheet!$A$1:$W$1048576,23,0)</f>
        <v>84</v>
      </c>
      <c r="X21" s="19" t="n">
        <f aca="false">VLOOKUP(A:A,[1]TDSheet!$A$1:$X$1048576,24,0)</f>
        <v>12</v>
      </c>
      <c r="Y21" s="19" t="n">
        <f aca="false">VLOOKUP(A:A,[1]TDSheet!$A$1:$Y$1048576,25,0)</f>
        <v>5.5</v>
      </c>
      <c r="Z21" s="19" t="n">
        <f aca="false">MROUND(AC21,X21)</f>
        <v>24</v>
      </c>
      <c r="AA21" s="19" t="n">
        <f aca="false">P21+0</f>
        <v>100</v>
      </c>
      <c r="AB21" s="19" t="e">
        <f aca="false">VLOOKUP(A:A,[1]TDSheet!$A$1:$AB$1048576,28,0)</f>
        <v>#VALUE!</v>
      </c>
      <c r="AC21" s="19" t="n">
        <f aca="false">AA21/5.5</f>
        <v>18.1818181818182</v>
      </c>
      <c r="AD21" s="22" t="n">
        <f aca="false">VLOOKUP(A:A,[1]TDSheet!$A$1:$AD$1048576,30,0)</f>
        <v>1</v>
      </c>
      <c r="AE21" s="19" t="n">
        <f aca="false">Z21*Y21*AD21</f>
        <v>132</v>
      </c>
      <c r="AF21" s="19"/>
      <c r="AG21" s="19"/>
    </row>
    <row r="22" s="1" customFormat="true" ht="11.1" hidden="false" customHeight="true" outlineLevel="1" collapsed="false">
      <c r="A22" s="15" t="s">
        <v>51</v>
      </c>
      <c r="B22" s="15" t="s">
        <v>35</v>
      </c>
      <c r="C22" s="16" t="n">
        <v>9</v>
      </c>
      <c r="D22" s="16"/>
      <c r="E22" s="16" t="n">
        <v>0</v>
      </c>
      <c r="F22" s="16" t="n">
        <v>9</v>
      </c>
      <c r="G22" s="1" t="str">
        <f aca="false">VLOOKUP(A:A,[1]TDSheet!$A$1:$G$1048576,7,0)</f>
        <v>выв</v>
      </c>
      <c r="H22" s="1" t="e">
        <f aca="false">VLOOKUP(A:A,[1]TDSheet!$A$1:$H$1048576,8,0)</f>
        <v>#VALUE!</v>
      </c>
      <c r="I22" s="19" t="n">
        <f aca="false">VLOOKUP(A:A,[2]TDSheet!$A$1:$F$1048576,6,0)</f>
        <v>2</v>
      </c>
      <c r="J22" s="19" t="n">
        <f aca="false">E22-I22</f>
        <v>-2</v>
      </c>
      <c r="K22" s="19"/>
      <c r="L22" s="19"/>
      <c r="M22" s="19"/>
      <c r="N22" s="19"/>
      <c r="O22" s="19" t="n">
        <f aca="false">(E22-V22)/5</f>
        <v>0</v>
      </c>
      <c r="P22" s="20"/>
      <c r="Q22" s="21" t="e">
        <f aca="false">(F22+K22+P22)/O22</f>
        <v>#DIV/0!</v>
      </c>
      <c r="R22" s="19" t="e">
        <f aca="false">F22/O22</f>
        <v>#DIV/0!</v>
      </c>
      <c r="S22" s="19" t="n">
        <f aca="false">VLOOKUP(A:A,[1]TDSheet!$A$1:$T$1048576,20,0)</f>
        <v>0</v>
      </c>
      <c r="T22" s="19" t="n">
        <f aca="false">VLOOKUP(A:A,[1]TDSheet!$A$1:$O$1048576,15,0)</f>
        <v>0</v>
      </c>
      <c r="U22" s="19" t="n">
        <v>0</v>
      </c>
      <c r="V22" s="19" t="n">
        <v>0</v>
      </c>
      <c r="W22" s="19" t="n">
        <f aca="false">VLOOKUP(A:A,[1]TDSheet!$A$1:$W$1048576,23,0)</f>
        <v>234</v>
      </c>
      <c r="X22" s="19" t="n">
        <f aca="false">VLOOKUP(A:A,[1]TDSheet!$A$1:$X$1048576,24,0)</f>
        <v>18</v>
      </c>
      <c r="Y22" s="19" t="n">
        <f aca="false">VLOOKUP(A:A,[1]TDSheet!$A$1:$Y$1048576,25,0)</f>
        <v>9</v>
      </c>
      <c r="Z22" s="19" t="n">
        <f aca="false">MROUND(AC22,X22)</f>
        <v>0</v>
      </c>
      <c r="AA22" s="19" t="n">
        <f aca="false">P22+0</f>
        <v>0</v>
      </c>
      <c r="AB22" s="19" t="str">
        <f aca="false">VLOOKUP(A:A,[1]TDSheet!$A$1:$AB$1048576,28,0)</f>
        <v>выв12,12</v>
      </c>
      <c r="AC22" s="19" t="n">
        <v>0</v>
      </c>
      <c r="AD22" s="22" t="n">
        <f aca="false">VLOOKUP(A:A,[1]TDSheet!$A$1:$AD$1048576,30,0)</f>
        <v>0</v>
      </c>
      <c r="AE22" s="19" t="n">
        <f aca="false">Z22*Y22*AD22</f>
        <v>0</v>
      </c>
      <c r="AF22" s="19"/>
      <c r="AG22" s="19"/>
    </row>
    <row r="23" s="1" customFormat="true" ht="11.1" hidden="false" customHeight="true" outlineLevel="1" collapsed="false">
      <c r="A23" s="15" t="s">
        <v>52</v>
      </c>
      <c r="B23" s="15" t="s">
        <v>49</v>
      </c>
      <c r="C23" s="16" t="n">
        <v>98</v>
      </c>
      <c r="D23" s="16" t="n">
        <v>294</v>
      </c>
      <c r="E23" s="16" t="n">
        <v>135</v>
      </c>
      <c r="F23" s="16" t="n">
        <v>245</v>
      </c>
      <c r="G23" s="1" t="n">
        <f aca="false">VLOOKUP(A:A,[1]TDSheet!$A$1:$G$1048576,7,0)</f>
        <v>0</v>
      </c>
      <c r="H23" s="1" t="e">
        <f aca="false">VLOOKUP(A:A,[1]TDSheet!$A$1:$H$1048576,8,0)</f>
        <v>#VALUE!</v>
      </c>
      <c r="I23" s="19" t="n">
        <f aca="false">VLOOKUP(A:A,[2]TDSheet!$A$1:$F$1048576,6,0)</f>
        <v>167.8</v>
      </c>
      <c r="J23" s="19" t="n">
        <f aca="false">E23-I23</f>
        <v>-32.8</v>
      </c>
      <c r="K23" s="19"/>
      <c r="L23" s="19"/>
      <c r="M23" s="19"/>
      <c r="N23" s="19"/>
      <c r="O23" s="19" t="n">
        <f aca="false">(E23-V23)/5</f>
        <v>27</v>
      </c>
      <c r="P23" s="20" t="n">
        <v>80</v>
      </c>
      <c r="Q23" s="21" t="n">
        <f aca="false">(F23+K23+P23)/O23</f>
        <v>12.037037037037</v>
      </c>
      <c r="R23" s="19" t="n">
        <f aca="false">F23/O23</f>
        <v>9.07407407407407</v>
      </c>
      <c r="S23" s="19" t="n">
        <f aca="false">VLOOKUP(A:A,[1]TDSheet!$A$1:$T$1048576,20,0)</f>
        <v>31.2</v>
      </c>
      <c r="T23" s="19" t="n">
        <f aca="false">VLOOKUP(A:A,[1]TDSheet!$A$1:$O$1048576,15,0)</f>
        <v>31.5</v>
      </c>
      <c r="U23" s="19" t="n">
        <f aca="false">VLOOKUP(A:A,[3]TDSheet!$A$1:$D$1048576,4,0)</f>
        <v>48</v>
      </c>
      <c r="V23" s="19" t="n">
        <v>0</v>
      </c>
      <c r="W23" s="19" t="n">
        <f aca="false">VLOOKUP(A:A,[1]TDSheet!$A$1:$W$1048576,23,0)</f>
        <v>126</v>
      </c>
      <c r="X23" s="19" t="n">
        <f aca="false">VLOOKUP(A:A,[1]TDSheet!$A$1:$X$1048576,24,0)</f>
        <v>14</v>
      </c>
      <c r="Y23" s="19" t="n">
        <f aca="false">VLOOKUP(A:A,[1]TDSheet!$A$1:$Y$1048576,25,0)</f>
        <v>3</v>
      </c>
      <c r="Z23" s="19" t="n">
        <f aca="false">MROUND(AC23,X23)</f>
        <v>28</v>
      </c>
      <c r="AA23" s="19" t="n">
        <f aca="false">P23+0</f>
        <v>80</v>
      </c>
      <c r="AB23" s="19" t="e">
        <f aca="false">VLOOKUP(A:A,[1]TDSheet!$A$1:$AB$1048576,28,0)</f>
        <v>#VALUE!</v>
      </c>
      <c r="AC23" s="19" t="n">
        <f aca="false">AA23/3</f>
        <v>26.6666666666667</v>
      </c>
      <c r="AD23" s="22" t="n">
        <f aca="false">VLOOKUP(A:A,[1]TDSheet!$A$1:$AD$1048576,30,0)</f>
        <v>1</v>
      </c>
      <c r="AE23" s="19" t="n">
        <f aca="false">Z23*Y23*AD23</f>
        <v>84</v>
      </c>
      <c r="AF23" s="19"/>
      <c r="AG23" s="19"/>
    </row>
    <row r="24" s="1" customFormat="true" ht="11.1" hidden="false" customHeight="true" outlineLevel="1" collapsed="false">
      <c r="A24" s="15" t="s">
        <v>53</v>
      </c>
      <c r="B24" s="15" t="s">
        <v>35</v>
      </c>
      <c r="C24" s="16" t="n">
        <v>898</v>
      </c>
      <c r="D24" s="16" t="n">
        <v>5491</v>
      </c>
      <c r="E24" s="16" t="n">
        <v>3513</v>
      </c>
      <c r="F24" s="16" t="n">
        <v>2672</v>
      </c>
      <c r="G24" s="1" t="str">
        <f aca="false">VLOOKUP(A:A,[1]TDSheet!$A$1:$G$1048576,7,0)</f>
        <v>пуд</v>
      </c>
      <c r="H24" s="1" t="n">
        <f aca="false">VLOOKUP(A:A,[1]TDSheet!$A$1:$H$1048576,8,0)</f>
        <v>180</v>
      </c>
      <c r="I24" s="19" t="n">
        <f aca="false">VLOOKUP(A:A,[2]TDSheet!$A$1:$F$1048576,6,0)</f>
        <v>3651</v>
      </c>
      <c r="J24" s="19" t="n">
        <f aca="false">E24-I24</f>
        <v>-138</v>
      </c>
      <c r="K24" s="19" t="n">
        <v>1700</v>
      </c>
      <c r="L24" s="19"/>
      <c r="M24" s="19"/>
      <c r="N24" s="19"/>
      <c r="O24" s="19" t="n">
        <f aca="false">(E24-V24)/5</f>
        <v>702.6</v>
      </c>
      <c r="P24" s="20" t="n">
        <v>2600</v>
      </c>
      <c r="Q24" s="21" t="n">
        <f aca="false">(F24+K24+P24)/O24</f>
        <v>9.92314261315115</v>
      </c>
      <c r="R24" s="19" t="n">
        <f aca="false">F24/O24</f>
        <v>3.80301736407629</v>
      </c>
      <c r="S24" s="19" t="n">
        <f aca="false">VLOOKUP(A:A,[1]TDSheet!$A$1:$T$1048576,20,0)</f>
        <v>611.2</v>
      </c>
      <c r="T24" s="19" t="n">
        <f aca="false">VLOOKUP(A:A,[1]TDSheet!$A$1:$O$1048576,15,0)</f>
        <v>276.5</v>
      </c>
      <c r="U24" s="19" t="n">
        <f aca="false">VLOOKUP(A:A,[3]TDSheet!$A$1:$D$1048576,4,0)</f>
        <v>692</v>
      </c>
      <c r="V24" s="19" t="n">
        <v>0</v>
      </c>
      <c r="W24" s="19" t="n">
        <f aca="false">VLOOKUP(A:A,[1]TDSheet!$A$1:$W$1048576,23,0)</f>
        <v>70</v>
      </c>
      <c r="X24" s="19" t="n">
        <f aca="false">VLOOKUP(A:A,[1]TDSheet!$A$1:$X$1048576,24,0)</f>
        <v>14</v>
      </c>
      <c r="Y24" s="19" t="n">
        <f aca="false">VLOOKUP(A:A,[1]TDSheet!$A$1:$Y$1048576,25,0)</f>
        <v>12</v>
      </c>
      <c r="Z24" s="19" t="n">
        <f aca="false">MROUND(AC24,X24)</f>
        <v>210</v>
      </c>
      <c r="AA24" s="19" t="n">
        <f aca="false">P24+0</f>
        <v>2600</v>
      </c>
      <c r="AB24" s="19" t="str">
        <f aca="false">VLOOKUP(A:A,[1]TDSheet!$A$1:$AB$1048576,28,0)</f>
        <v>склад</v>
      </c>
      <c r="AC24" s="19" t="n">
        <f aca="false">AA24/12</f>
        <v>216.666666666667</v>
      </c>
      <c r="AD24" s="22" t="n">
        <f aca="false">VLOOKUP(A:A,[1]TDSheet!$A$1:$AD$1048576,30,0)</f>
        <v>0.25</v>
      </c>
      <c r="AE24" s="19" t="n">
        <f aca="false">Z24*Y24*AD24</f>
        <v>630</v>
      </c>
      <c r="AF24" s="19"/>
      <c r="AG24" s="19"/>
    </row>
    <row r="25" s="1" customFormat="true" ht="11.1" hidden="false" customHeight="true" outlineLevel="1" collapsed="false">
      <c r="A25" s="15" t="s">
        <v>54</v>
      </c>
      <c r="B25" s="15" t="s">
        <v>35</v>
      </c>
      <c r="C25" s="16" t="n">
        <v>527</v>
      </c>
      <c r="D25" s="16" t="n">
        <v>3475</v>
      </c>
      <c r="E25" s="16" t="n">
        <v>2156</v>
      </c>
      <c r="F25" s="16" t="n">
        <v>1180</v>
      </c>
      <c r="G25" s="1" t="str">
        <f aca="false">VLOOKUP(A:A,[1]TDSheet!$A$1:$G$1048576,7,0)</f>
        <v>яб</v>
      </c>
      <c r="H25" s="1" t="n">
        <f aca="false">VLOOKUP(A:A,[1]TDSheet!$A$1:$H$1048576,8,0)</f>
        <v>180</v>
      </c>
      <c r="I25" s="19" t="n">
        <f aca="false">VLOOKUP(A:A,[2]TDSheet!$A$1:$F$1048576,6,0)</f>
        <v>2231</v>
      </c>
      <c r="J25" s="19" t="n">
        <f aca="false">E25-I25</f>
        <v>-75</v>
      </c>
      <c r="K25" s="19" t="n">
        <v>1200</v>
      </c>
      <c r="L25" s="19"/>
      <c r="M25" s="19"/>
      <c r="N25" s="19"/>
      <c r="O25" s="19" t="n">
        <f aca="false">(E25-V25)/5</f>
        <v>431.2</v>
      </c>
      <c r="P25" s="20" t="n">
        <v>2000</v>
      </c>
      <c r="Q25" s="21" t="n">
        <f aca="false">(F25+K25+P25)/O25</f>
        <v>10.1576994434137</v>
      </c>
      <c r="R25" s="19" t="n">
        <f aca="false">F25/O25</f>
        <v>2.73654916512059</v>
      </c>
      <c r="S25" s="19" t="n">
        <f aca="false">VLOOKUP(A:A,[1]TDSheet!$A$1:$T$1048576,20,0)</f>
        <v>373.8</v>
      </c>
      <c r="T25" s="19" t="n">
        <f aca="false">VLOOKUP(A:A,[1]TDSheet!$A$1:$O$1048576,15,0)</f>
        <v>167</v>
      </c>
      <c r="U25" s="19" t="n">
        <f aca="false">VLOOKUP(A:A,[3]TDSheet!$A$1:$D$1048576,4,0)</f>
        <v>456</v>
      </c>
      <c r="V25" s="19" t="n">
        <v>0</v>
      </c>
      <c r="W25" s="19" t="n">
        <f aca="false">VLOOKUP(A:A,[1]TDSheet!$A$1:$W$1048576,23,0)</f>
        <v>126</v>
      </c>
      <c r="X25" s="19" t="n">
        <f aca="false">VLOOKUP(A:A,[1]TDSheet!$A$1:$X$1048576,24,0)</f>
        <v>14</v>
      </c>
      <c r="Y25" s="19" t="n">
        <f aca="false">VLOOKUP(A:A,[1]TDSheet!$A$1:$Y$1048576,25,0)</f>
        <v>6</v>
      </c>
      <c r="Z25" s="19" t="n">
        <f aca="false">MROUND(AC25,X25)</f>
        <v>336</v>
      </c>
      <c r="AA25" s="19" t="n">
        <f aca="false">P25+0</f>
        <v>2000</v>
      </c>
      <c r="AB25" s="19" t="str">
        <f aca="false">VLOOKUP(A:A,[1]TDSheet!$A$1:$AB$1048576,28,0)</f>
        <v>склад</v>
      </c>
      <c r="AC25" s="19" t="n">
        <f aca="false">AA25/6</f>
        <v>333.333333333333</v>
      </c>
      <c r="AD25" s="22" t="n">
        <f aca="false">VLOOKUP(A:A,[1]TDSheet!$A$1:$AD$1048576,30,0)</f>
        <v>0.25</v>
      </c>
      <c r="AE25" s="19" t="n">
        <f aca="false">Z25*Y25*AD25</f>
        <v>504</v>
      </c>
      <c r="AF25" s="19"/>
      <c r="AG25" s="19"/>
    </row>
    <row r="26" s="1" customFormat="true" ht="11.1" hidden="false" customHeight="true" outlineLevel="1" collapsed="false">
      <c r="A26" s="15" t="s">
        <v>55</v>
      </c>
      <c r="B26" s="15" t="s">
        <v>35</v>
      </c>
      <c r="C26" s="16" t="n">
        <v>558</v>
      </c>
      <c r="D26" s="16" t="n">
        <v>5271</v>
      </c>
      <c r="E26" s="16" t="n">
        <v>3259</v>
      </c>
      <c r="F26" s="16" t="n">
        <v>2435</v>
      </c>
      <c r="G26" s="1" t="n">
        <f aca="false">VLOOKUP(A:A,[1]TDSheet!$A$1:$G$1048576,7,0)</f>
        <v>1</v>
      </c>
      <c r="H26" s="1" t="n">
        <f aca="false">VLOOKUP(A:A,[1]TDSheet!$A$1:$H$1048576,8,0)</f>
        <v>180</v>
      </c>
      <c r="I26" s="19" t="n">
        <f aca="false">VLOOKUP(A:A,[2]TDSheet!$A$1:$F$1048576,6,0)</f>
        <v>3165</v>
      </c>
      <c r="J26" s="19" t="n">
        <f aca="false">E26-I26</f>
        <v>94</v>
      </c>
      <c r="K26" s="19" t="n">
        <v>1600</v>
      </c>
      <c r="L26" s="19"/>
      <c r="M26" s="19"/>
      <c r="N26" s="19"/>
      <c r="O26" s="19" t="n">
        <f aca="false">(E26-V26)/5</f>
        <v>651.8</v>
      </c>
      <c r="P26" s="20" t="n">
        <v>2500</v>
      </c>
      <c r="Q26" s="21" t="n">
        <f aca="false">(F26+K26+P26)/O26</f>
        <v>10.0260816201289</v>
      </c>
      <c r="R26" s="19" t="n">
        <f aca="false">F26/O26</f>
        <v>3.735808530224</v>
      </c>
      <c r="S26" s="19" t="n">
        <f aca="false">VLOOKUP(A:A,[1]TDSheet!$A$1:$T$1048576,20,0)</f>
        <v>512.8</v>
      </c>
      <c r="T26" s="19" t="n">
        <f aca="false">VLOOKUP(A:A,[1]TDSheet!$A$1:$O$1048576,15,0)</f>
        <v>232.25</v>
      </c>
      <c r="U26" s="19" t="n">
        <f aca="false">VLOOKUP(A:A,[3]TDSheet!$A$1:$D$1048576,4,0)</f>
        <v>732</v>
      </c>
      <c r="V26" s="19" t="n">
        <v>0</v>
      </c>
      <c r="W26" s="19" t="n">
        <f aca="false">VLOOKUP(A:A,[1]TDSheet!$A$1:$W$1048576,23,0)</f>
        <v>70</v>
      </c>
      <c r="X26" s="19" t="n">
        <f aca="false">VLOOKUP(A:A,[1]TDSheet!$A$1:$X$1048576,24,0)</f>
        <v>14</v>
      </c>
      <c r="Y26" s="19" t="n">
        <f aca="false">VLOOKUP(A:A,[1]TDSheet!$A$1:$Y$1048576,25,0)</f>
        <v>12</v>
      </c>
      <c r="Z26" s="19" t="n">
        <f aca="false">MROUND(AC26,X26)</f>
        <v>210</v>
      </c>
      <c r="AA26" s="19" t="n">
        <f aca="false">P26+0</f>
        <v>2500</v>
      </c>
      <c r="AB26" s="19" t="str">
        <f aca="false">VLOOKUP(A:A,[1]TDSheet!$A$1:$AB$1048576,28,0)</f>
        <v>склад</v>
      </c>
      <c r="AC26" s="19" t="n">
        <f aca="false">AA26/12</f>
        <v>208.333333333333</v>
      </c>
      <c r="AD26" s="22" t="n">
        <f aca="false">VLOOKUP(A:A,[1]TDSheet!$A$1:$AD$1048576,30,0)</f>
        <v>0.25</v>
      </c>
      <c r="AE26" s="19" t="n">
        <f aca="false">Z26*Y26*AD26</f>
        <v>630</v>
      </c>
      <c r="AF26" s="19"/>
      <c r="AG26" s="19"/>
    </row>
    <row r="27" s="1" customFormat="true" ht="11.1" hidden="false" customHeight="true" outlineLevel="1" collapsed="false">
      <c r="A27" s="15" t="s">
        <v>56</v>
      </c>
      <c r="B27" s="15" t="s">
        <v>35</v>
      </c>
      <c r="C27" s="16" t="n">
        <v>381</v>
      </c>
      <c r="D27" s="16" t="n">
        <v>1895</v>
      </c>
      <c r="E27" s="16" t="n">
        <v>467</v>
      </c>
      <c r="F27" s="16" t="n">
        <v>1783</v>
      </c>
      <c r="G27" s="1" t="n">
        <f aca="false">VLOOKUP(A:A,[1]TDSheet!$A$1:$G$1048576,7,0)</f>
        <v>1</v>
      </c>
      <c r="H27" s="1" t="e">
        <f aca="false">VLOOKUP(A:A,[1]TDSheet!$A$1:$H$1048576,8,0)</f>
        <v>#VALUE!</v>
      </c>
      <c r="I27" s="19" t="n">
        <f aca="false">VLOOKUP(A:A,[2]TDSheet!$A$1:$F$1048576,6,0)</f>
        <v>1212</v>
      </c>
      <c r="J27" s="19" t="n">
        <f aca="false">E27-I27</f>
        <v>-745</v>
      </c>
      <c r="K27" s="19" t="n">
        <v>240</v>
      </c>
      <c r="L27" s="19"/>
      <c r="M27" s="19"/>
      <c r="N27" s="19"/>
      <c r="O27" s="19" t="n">
        <f aca="false">(E27-V27)/5</f>
        <v>93.4</v>
      </c>
      <c r="P27" s="20" t="n">
        <v>600</v>
      </c>
      <c r="Q27" s="21" t="n">
        <f aca="false">(F27+K27+P27)/O27</f>
        <v>28.0835117773019</v>
      </c>
      <c r="R27" s="19" t="n">
        <f aca="false">F27/O27</f>
        <v>19.0899357601713</v>
      </c>
      <c r="S27" s="19" t="n">
        <f aca="false">VLOOKUP(A:A,[1]TDSheet!$A$1:$T$1048576,20,0)</f>
        <v>148.4</v>
      </c>
      <c r="T27" s="19" t="n">
        <f aca="false">VLOOKUP(A:A,[1]TDSheet!$A$1:$O$1048576,15,0)</f>
        <v>110.75</v>
      </c>
      <c r="U27" s="19" t="n">
        <f aca="false">VLOOKUP(A:A,[3]TDSheet!$A$1:$D$1048576,4,0)</f>
        <v>240</v>
      </c>
      <c r="V27" s="19" t="n">
        <v>0</v>
      </c>
      <c r="W27" s="19" t="n">
        <f aca="false">VLOOKUP(A:A,[1]TDSheet!$A$1:$W$1048576,23,0)</f>
        <v>70</v>
      </c>
      <c r="X27" s="19" t="n">
        <f aca="false">VLOOKUP(A:A,[1]TDSheet!$A$1:$X$1048576,24,0)</f>
        <v>14</v>
      </c>
      <c r="Y27" s="19" t="n">
        <f aca="false">VLOOKUP(A:A,[1]TDSheet!$A$1:$Y$1048576,25,0)</f>
        <v>12</v>
      </c>
      <c r="Z27" s="19" t="n">
        <f aca="false">MROUND(AC27,X27)</f>
        <v>56</v>
      </c>
      <c r="AA27" s="19" t="n">
        <f aca="false">P27+0</f>
        <v>600</v>
      </c>
      <c r="AB27" s="23" t="str">
        <f aca="false">VLOOKUP(A:A,[1]TDSheet!$A$1:$AB$1048576,28,0)</f>
        <v>склад</v>
      </c>
      <c r="AC27" s="19" t="n">
        <f aca="false">AA27/12</f>
        <v>50</v>
      </c>
      <c r="AD27" s="22" t="n">
        <f aca="false">VLOOKUP(A:A,[1]TDSheet!$A$1:$AD$1048576,30,0)</f>
        <v>0.25</v>
      </c>
      <c r="AE27" s="19" t="n">
        <f aca="false">Z27*Y27*AD27</f>
        <v>168</v>
      </c>
      <c r="AF27" s="19"/>
      <c r="AG27" s="19"/>
    </row>
    <row r="28" s="1" customFormat="true" ht="11.1" hidden="false" customHeight="true" outlineLevel="1" collapsed="false">
      <c r="A28" s="15" t="s">
        <v>57</v>
      </c>
      <c r="B28" s="15" t="s">
        <v>35</v>
      </c>
      <c r="C28" s="16" t="n">
        <v>52</v>
      </c>
      <c r="D28" s="16" t="n">
        <v>162</v>
      </c>
      <c r="E28" s="16" t="n">
        <v>40</v>
      </c>
      <c r="F28" s="16" t="n">
        <v>174</v>
      </c>
      <c r="G28" s="1" t="str">
        <f aca="false">VLOOKUP(A:A,[1]TDSheet!$A$1:$G$1048576,7,0)</f>
        <v>нов</v>
      </c>
      <c r="H28" s="1" t="e">
        <f aca="false">VLOOKUP(A:A,[1]TDSheet!$A$1:$H$1048576,8,0)</f>
        <v>#VALUE!</v>
      </c>
      <c r="I28" s="19" t="n">
        <f aca="false">VLOOKUP(A:A,[2]TDSheet!$A$1:$F$1048576,6,0)</f>
        <v>42</v>
      </c>
      <c r="J28" s="19" t="n">
        <f aca="false">E28-I28</f>
        <v>-2</v>
      </c>
      <c r="K28" s="19"/>
      <c r="L28" s="19"/>
      <c r="M28" s="19"/>
      <c r="N28" s="19"/>
      <c r="O28" s="19" t="n">
        <f aca="false">(E28-V28)/5</f>
        <v>8</v>
      </c>
      <c r="P28" s="20"/>
      <c r="Q28" s="21" t="n">
        <f aca="false">(F28+K28+P28)/O28</f>
        <v>21.75</v>
      </c>
      <c r="R28" s="19" t="n">
        <f aca="false">F28/O28</f>
        <v>21.75</v>
      </c>
      <c r="S28" s="19" t="n">
        <f aca="false">VLOOKUP(A:A,[1]TDSheet!$A$1:$T$1048576,20,0)</f>
        <v>5.2</v>
      </c>
      <c r="T28" s="19" t="n">
        <f aca="false">VLOOKUP(A:A,[1]TDSheet!$A$1:$O$1048576,15,0)</f>
        <v>11.25</v>
      </c>
      <c r="U28" s="19" t="n">
        <v>0</v>
      </c>
      <c r="V28" s="19" t="n">
        <v>0</v>
      </c>
      <c r="W28" s="19" t="n">
        <f aca="false">VLOOKUP(A:A,[1]TDSheet!$A$1:$W$1048576,23,0)</f>
        <v>234</v>
      </c>
      <c r="X28" s="19" t="n">
        <f aca="false">VLOOKUP(A:A,[1]TDSheet!$A$1:$X$1048576,24,0)</f>
        <v>18</v>
      </c>
      <c r="Y28" s="19" t="n">
        <f aca="false">VLOOKUP(A:A,[1]TDSheet!$A$1:$Y$1048576,25,0)</f>
        <v>9</v>
      </c>
      <c r="Z28" s="19" t="n">
        <f aca="false">MROUND(AC28,X28)</f>
        <v>0</v>
      </c>
      <c r="AA28" s="19" t="n">
        <f aca="false">P28+0</f>
        <v>0</v>
      </c>
      <c r="AB28" s="19" t="str">
        <f aca="false">VLOOKUP(A:A,[1]TDSheet!$A$1:$AB$1048576,28,0)</f>
        <v>увел</v>
      </c>
      <c r="AC28" s="19" t="n">
        <f aca="false">AA28/9</f>
        <v>0</v>
      </c>
      <c r="AD28" s="22" t="n">
        <f aca="false">VLOOKUP(A:A,[1]TDSheet!$A$1:$AD$1048576,30,0)</f>
        <v>0.3</v>
      </c>
      <c r="AE28" s="19" t="n">
        <f aca="false">Z28*Y28*AD28</f>
        <v>0</v>
      </c>
      <c r="AF28" s="19"/>
      <c r="AG28" s="19"/>
    </row>
    <row r="29" s="1" customFormat="true" ht="11.1" hidden="false" customHeight="true" outlineLevel="1" collapsed="false">
      <c r="A29" s="15" t="s">
        <v>58</v>
      </c>
      <c r="B29" s="15" t="s">
        <v>49</v>
      </c>
      <c r="C29" s="16" t="n">
        <v>249</v>
      </c>
      <c r="D29" s="16" t="n">
        <v>1458</v>
      </c>
      <c r="E29" s="16" t="n">
        <v>678</v>
      </c>
      <c r="F29" s="16" t="n">
        <v>1007</v>
      </c>
      <c r="G29" s="1" t="n">
        <f aca="false">VLOOKUP(A:A,[1]TDSheet!$A$1:$G$1048576,7,0)</f>
        <v>1</v>
      </c>
      <c r="H29" s="1" t="e">
        <f aca="false">VLOOKUP(A:A,[1]TDSheet!$A$1:$H$1048576,8,0)</f>
        <v>#VALUE!</v>
      </c>
      <c r="I29" s="19" t="n">
        <f aca="false">VLOOKUP(A:A,[2]TDSheet!$A$1:$F$1048576,6,0)</f>
        <v>948.5</v>
      </c>
      <c r="J29" s="19" t="n">
        <f aca="false">E29-I29</f>
        <v>-270.5</v>
      </c>
      <c r="K29" s="19" t="n">
        <v>360</v>
      </c>
      <c r="L29" s="19"/>
      <c r="M29" s="19"/>
      <c r="N29" s="19"/>
      <c r="O29" s="19" t="n">
        <f aca="false">(E29-V29)/5</f>
        <v>135.6</v>
      </c>
      <c r="P29" s="20" t="n">
        <v>200</v>
      </c>
      <c r="Q29" s="21" t="n">
        <f aca="false">(F29+K29+P29)/O29</f>
        <v>11.5560471976401</v>
      </c>
      <c r="R29" s="19" t="n">
        <f aca="false">F29/O29</f>
        <v>7.42625368731563</v>
      </c>
      <c r="S29" s="19" t="n">
        <f aca="false">VLOOKUP(A:A,[1]TDSheet!$A$1:$T$1048576,20,0)</f>
        <v>117.4</v>
      </c>
      <c r="T29" s="19" t="n">
        <f aca="false">VLOOKUP(A:A,[1]TDSheet!$A$1:$O$1048576,15,0)</f>
        <v>142</v>
      </c>
      <c r="U29" s="19" t="n">
        <f aca="false">VLOOKUP(A:A,[3]TDSheet!$A$1:$D$1048576,4,0)</f>
        <v>240</v>
      </c>
      <c r="V29" s="19" t="n">
        <v>0</v>
      </c>
      <c r="W29" s="19" t="n">
        <f aca="false">VLOOKUP(A:A,[1]TDSheet!$A$1:$W$1048576,23,0)</f>
        <v>84</v>
      </c>
      <c r="X29" s="19" t="n">
        <f aca="false">VLOOKUP(A:A,[1]TDSheet!$A$1:$X$1048576,24,0)</f>
        <v>12</v>
      </c>
      <c r="Y29" s="19" t="n">
        <f aca="false">VLOOKUP(A:A,[1]TDSheet!$A$1:$Y$1048576,25,0)</f>
        <v>6</v>
      </c>
      <c r="Z29" s="19" t="n">
        <f aca="false">MROUND(AC29,X29)</f>
        <v>36</v>
      </c>
      <c r="AA29" s="19" t="n">
        <f aca="false">P29+0</f>
        <v>200</v>
      </c>
      <c r="AB29" s="19" t="e">
        <f aca="false">VLOOKUP(A:A,[1]TDSheet!$A$1:$AB$1048576,28,0)</f>
        <v>#VALUE!</v>
      </c>
      <c r="AC29" s="19" t="n">
        <f aca="false">AA29/6</f>
        <v>33.3333333333333</v>
      </c>
      <c r="AD29" s="22" t="n">
        <f aca="false">VLOOKUP(A:A,[1]TDSheet!$A$1:$AD$1048576,30,0)</f>
        <v>1</v>
      </c>
      <c r="AE29" s="19" t="n">
        <f aca="false">Z29*Y29*AD29</f>
        <v>216</v>
      </c>
      <c r="AF29" s="19"/>
      <c r="AG29" s="19"/>
    </row>
    <row r="30" s="1" customFormat="true" ht="11.1" hidden="false" customHeight="true" outlineLevel="1" collapsed="false">
      <c r="A30" s="15" t="s">
        <v>59</v>
      </c>
      <c r="B30" s="15" t="s">
        <v>35</v>
      </c>
      <c r="C30" s="16" t="n">
        <v>76</v>
      </c>
      <c r="D30" s="16" t="n">
        <v>1</v>
      </c>
      <c r="E30" s="16" t="n">
        <v>8</v>
      </c>
      <c r="F30" s="16" t="n">
        <v>69</v>
      </c>
      <c r="G30" s="1" t="str">
        <f aca="false">VLOOKUP(A:A,[1]TDSheet!$A$1:$G$1048576,7,0)</f>
        <v>яб</v>
      </c>
      <c r="H30" s="1" t="n">
        <f aca="false">VLOOKUP(A:A,[1]TDSheet!$A$1:$H$1048576,8,0)</f>
        <v>180</v>
      </c>
      <c r="I30" s="19" t="n">
        <f aca="false">VLOOKUP(A:A,[2]TDSheet!$A$1:$F$1048576,6,0)</f>
        <v>608</v>
      </c>
      <c r="J30" s="19" t="n">
        <f aca="false">E30-I30</f>
        <v>-600</v>
      </c>
      <c r="K30" s="19"/>
      <c r="L30" s="19"/>
      <c r="M30" s="19"/>
      <c r="N30" s="19"/>
      <c r="O30" s="19" t="n">
        <f aca="false">(E30-V30)/5</f>
        <v>1.6</v>
      </c>
      <c r="P30" s="20"/>
      <c r="Q30" s="21" t="n">
        <f aca="false">(F30+K30+P30)/O30</f>
        <v>43.125</v>
      </c>
      <c r="R30" s="19" t="n">
        <f aca="false">F30/O30</f>
        <v>43.125</v>
      </c>
      <c r="S30" s="19" t="n">
        <f aca="false">VLOOKUP(A:A,[1]TDSheet!$A$1:$T$1048576,20,0)</f>
        <v>108</v>
      </c>
      <c r="T30" s="19" t="n">
        <f aca="false">VLOOKUP(A:A,[1]TDSheet!$A$1:$O$1048576,15,0)</f>
        <v>36</v>
      </c>
      <c r="U30" s="19" t="n">
        <v>0</v>
      </c>
      <c r="V30" s="19" t="n">
        <v>0</v>
      </c>
      <c r="W30" s="19" t="n">
        <f aca="false">VLOOKUP(A:A,[1]TDSheet!$A$1:$W$1048576,23,0)</f>
        <v>84</v>
      </c>
      <c r="X30" s="19" t="n">
        <f aca="false">VLOOKUP(A:A,[1]TDSheet!$A$1:$X$1048576,24,0)</f>
        <v>12</v>
      </c>
      <c r="Y30" s="19" t="n">
        <f aca="false">VLOOKUP(A:A,[1]TDSheet!$A$1:$Y$1048576,25,0)</f>
        <v>8</v>
      </c>
      <c r="Z30" s="19" t="n">
        <f aca="false">MROUND(AC30,X30)</f>
        <v>0</v>
      </c>
      <c r="AA30" s="19" t="n">
        <f aca="false">P30+0</f>
        <v>0</v>
      </c>
      <c r="AB30" s="19" t="str">
        <f aca="false">VLOOKUP(A:A,[1]TDSheet!$A$1:$AB$1048576,28,0)</f>
        <v>апр яб</v>
      </c>
      <c r="AC30" s="19" t="n">
        <f aca="false">AA30/8</f>
        <v>0</v>
      </c>
      <c r="AD30" s="22" t="n">
        <f aca="false">VLOOKUP(A:A,[1]TDSheet!$A$1:$AD$1048576,30,0)</f>
        <v>0.75</v>
      </c>
      <c r="AE30" s="19" t="n">
        <f aca="false">Z30*Y30*AD30</f>
        <v>0</v>
      </c>
      <c r="AF30" s="19"/>
      <c r="AG30" s="19"/>
    </row>
    <row r="31" s="1" customFormat="true" ht="11.1" hidden="false" customHeight="true" outlineLevel="1" collapsed="false">
      <c r="A31" s="15" t="s">
        <v>60</v>
      </c>
      <c r="B31" s="15" t="s">
        <v>35</v>
      </c>
      <c r="C31" s="16" t="n">
        <v>6</v>
      </c>
      <c r="D31" s="16"/>
      <c r="E31" s="16" t="n">
        <v>2</v>
      </c>
      <c r="F31" s="16" t="n">
        <v>4</v>
      </c>
      <c r="G31" s="1" t="n">
        <f aca="false">VLOOKUP(A:A,[1]TDSheet!$A$1:$G$1048576,7,0)</f>
        <v>1</v>
      </c>
      <c r="H31" s="1" t="e">
        <f aca="false">VLOOKUP(A:A,[1]TDSheet!$A$1:$H$1048576,8,0)</f>
        <v>#VALUE!</v>
      </c>
      <c r="I31" s="19" t="n">
        <f aca="false">VLOOKUP(A:A,[2]TDSheet!$A$1:$F$1048576,6,0)</f>
        <v>15</v>
      </c>
      <c r="J31" s="19" t="n">
        <f aca="false">E31-I31</f>
        <v>-13</v>
      </c>
      <c r="K31" s="19"/>
      <c r="L31" s="19"/>
      <c r="M31" s="19"/>
      <c r="N31" s="19"/>
      <c r="O31" s="19" t="n">
        <f aca="false">(E31-V31)/5</f>
        <v>0.4</v>
      </c>
      <c r="P31" s="20"/>
      <c r="Q31" s="21" t="n">
        <f aca="false">(F31+K31+P31)/O31</f>
        <v>10</v>
      </c>
      <c r="R31" s="19" t="n">
        <f aca="false">F31/O31</f>
        <v>10</v>
      </c>
      <c r="S31" s="19" t="n">
        <f aca="false">VLOOKUP(A:A,[1]TDSheet!$A$1:$T$1048576,20,0)</f>
        <v>2.6</v>
      </c>
      <c r="T31" s="19" t="n">
        <f aca="false">VLOOKUP(A:A,[1]TDSheet!$A$1:$O$1048576,15,0)</f>
        <v>1.25</v>
      </c>
      <c r="U31" s="19" t="n">
        <f aca="false">VLOOKUP(A:A,[3]TDSheet!$A$1:$D$1048576,4,0)</f>
        <v>1</v>
      </c>
      <c r="V31" s="19" t="n">
        <v>0</v>
      </c>
      <c r="W31" s="19" t="n">
        <f aca="false">VLOOKUP(A:A,[1]TDSheet!$A$1:$W$1048576,23,0)</f>
        <v>84</v>
      </c>
      <c r="X31" s="19" t="n">
        <f aca="false">VLOOKUP(A:A,[1]TDSheet!$A$1:$X$1048576,24,0)</f>
        <v>12</v>
      </c>
      <c r="Y31" s="19" t="n">
        <f aca="false">VLOOKUP(A:A,[1]TDSheet!$A$1:$Y$1048576,25,0)</f>
        <v>16</v>
      </c>
      <c r="Z31" s="19" t="n">
        <f aca="false">MROUND(AC31,X31)</f>
        <v>0</v>
      </c>
      <c r="AA31" s="19" t="n">
        <f aca="false">P31+0</f>
        <v>0</v>
      </c>
      <c r="AB31" s="19" t="n">
        <f aca="false">VLOOKUP(A:A,[1]TDSheet!$A$1:$AB$1048576,28,0)</f>
        <v>0</v>
      </c>
      <c r="AC31" s="19" t="n">
        <v>0</v>
      </c>
      <c r="AD31" s="22" t="n">
        <f aca="false">VLOOKUP(A:A,[1]TDSheet!$A$1:$AD$1048576,30,0)</f>
        <v>0</v>
      </c>
      <c r="AE31" s="19" t="n">
        <f aca="false">Z31*Y31*AD31</f>
        <v>0</v>
      </c>
      <c r="AF31" s="19"/>
      <c r="AG31" s="19"/>
    </row>
    <row r="32" s="1" customFormat="true" ht="11.1" hidden="false" customHeight="true" outlineLevel="1" collapsed="false">
      <c r="A32" s="15" t="s">
        <v>61</v>
      </c>
      <c r="B32" s="15" t="s">
        <v>35</v>
      </c>
      <c r="C32" s="16" t="n">
        <v>189</v>
      </c>
      <c r="D32" s="16" t="n">
        <v>34</v>
      </c>
      <c r="E32" s="16" t="n">
        <v>115</v>
      </c>
      <c r="F32" s="16" t="n">
        <v>89</v>
      </c>
      <c r="G32" s="1" t="n">
        <f aca="false">VLOOKUP(A:A,[1]TDSheet!$A$1:$G$1048576,7,0)</f>
        <v>1</v>
      </c>
      <c r="H32" s="1" t="e">
        <f aca="false">VLOOKUP(A:A,[1]TDSheet!$A$1:$H$1048576,8,0)</f>
        <v>#VALUE!</v>
      </c>
      <c r="I32" s="19" t="n">
        <f aca="false">VLOOKUP(A:A,[2]TDSheet!$A$1:$F$1048576,6,0)</f>
        <v>130</v>
      </c>
      <c r="J32" s="19" t="n">
        <f aca="false">E32-I32</f>
        <v>-15</v>
      </c>
      <c r="K32" s="19" t="n">
        <v>120</v>
      </c>
      <c r="L32" s="19"/>
      <c r="M32" s="19"/>
      <c r="N32" s="19"/>
      <c r="O32" s="19" t="n">
        <f aca="false">(E32-V32)/5</f>
        <v>23</v>
      </c>
      <c r="P32" s="20"/>
      <c r="Q32" s="21" t="n">
        <f aca="false">(F32+K32+P32)/O32</f>
        <v>9.08695652173913</v>
      </c>
      <c r="R32" s="19" t="n">
        <f aca="false">F32/O32</f>
        <v>3.8695652173913</v>
      </c>
      <c r="S32" s="19" t="n">
        <f aca="false">VLOOKUP(A:A,[1]TDSheet!$A$1:$T$1048576,20,0)</f>
        <v>26.4</v>
      </c>
      <c r="T32" s="19" t="n">
        <f aca="false">VLOOKUP(A:A,[1]TDSheet!$A$1:$O$1048576,15,0)</f>
        <v>27.5</v>
      </c>
      <c r="U32" s="19" t="n">
        <f aca="false">VLOOKUP(A:A,[3]TDSheet!$A$1:$D$1048576,4,0)</f>
        <v>34</v>
      </c>
      <c r="V32" s="19" t="n">
        <v>0</v>
      </c>
      <c r="W32" s="19" t="n">
        <f aca="false">VLOOKUP(A:A,[1]TDSheet!$A$1:$W$1048576,23,0)</f>
        <v>84</v>
      </c>
      <c r="X32" s="19" t="n">
        <f aca="false">VLOOKUP(A:A,[1]TDSheet!$A$1:$X$1048576,24,0)</f>
        <v>12</v>
      </c>
      <c r="Y32" s="19" t="n">
        <f aca="false">VLOOKUP(A:A,[1]TDSheet!$A$1:$Y$1048576,25,0)</f>
        <v>8</v>
      </c>
      <c r="Z32" s="19" t="n">
        <f aca="false">MROUND(AC32,X32)</f>
        <v>0</v>
      </c>
      <c r="AA32" s="19" t="n">
        <f aca="false">P32+0</f>
        <v>0</v>
      </c>
      <c r="AB32" s="19" t="str">
        <f aca="false">VLOOKUP(A:A,[1]TDSheet!$A$1:$AB$1048576,28,0)</f>
        <v>апр яб</v>
      </c>
      <c r="AC32" s="19" t="n">
        <v>0</v>
      </c>
      <c r="AD32" s="22" t="n">
        <f aca="false">VLOOKUP(A:A,[1]TDSheet!$A$1:$AD$1048576,30,0)</f>
        <v>0</v>
      </c>
      <c r="AE32" s="19" t="n">
        <f aca="false">Z32*Y32*AD32</f>
        <v>0</v>
      </c>
      <c r="AF32" s="19"/>
      <c r="AG32" s="19"/>
    </row>
    <row r="33" s="1" customFormat="true" ht="21.95" hidden="false" customHeight="true" outlineLevel="1" collapsed="false">
      <c r="A33" s="15" t="s">
        <v>62</v>
      </c>
      <c r="B33" s="15" t="s">
        <v>35</v>
      </c>
      <c r="C33" s="16" t="n">
        <v>161</v>
      </c>
      <c r="D33" s="16" t="n">
        <v>198</v>
      </c>
      <c r="E33" s="16" t="n">
        <v>121</v>
      </c>
      <c r="F33" s="16" t="n">
        <v>232</v>
      </c>
      <c r="G33" s="1" t="str">
        <f aca="false">VLOOKUP(A:A,[1]TDSheet!$A$1:$G$1048576,7,0)</f>
        <v>4рот</v>
      </c>
      <c r="H33" s="1" t="e">
        <f aca="false">VLOOKUP(A:A,[1]TDSheet!$A$1:$H$1048576,8,0)</f>
        <v>#VALUE!</v>
      </c>
      <c r="I33" s="19" t="n">
        <f aca="false">VLOOKUP(A:A,[2]TDSheet!$A$1:$F$1048576,6,0)</f>
        <v>127</v>
      </c>
      <c r="J33" s="19" t="n">
        <f aca="false">E33-I33</f>
        <v>-6</v>
      </c>
      <c r="K33" s="19"/>
      <c r="L33" s="19"/>
      <c r="M33" s="19"/>
      <c r="N33" s="19"/>
      <c r="O33" s="19" t="n">
        <f aca="false">(E33-V33)/5</f>
        <v>24.2</v>
      </c>
      <c r="P33" s="20"/>
      <c r="Q33" s="21" t="n">
        <f aca="false">(F33+K33+P33)/O33</f>
        <v>9.58677685950413</v>
      </c>
      <c r="R33" s="19" t="n">
        <f aca="false">F33/O33</f>
        <v>9.58677685950413</v>
      </c>
      <c r="S33" s="19" t="n">
        <f aca="false">VLOOKUP(A:A,[1]TDSheet!$A$1:$T$1048576,20,0)</f>
        <v>8.4</v>
      </c>
      <c r="T33" s="19" t="n">
        <f aca="false">VLOOKUP(A:A,[1]TDSheet!$A$1:$O$1048576,15,0)</f>
        <v>20.25</v>
      </c>
      <c r="U33" s="19" t="n">
        <f aca="false">VLOOKUP(A:A,[3]TDSheet!$A$1:$D$1048576,4,0)</f>
        <v>36</v>
      </c>
      <c r="V33" s="19" t="n">
        <v>0</v>
      </c>
      <c r="W33" s="19" t="n">
        <f aca="false">VLOOKUP(A:A,[1]TDSheet!$A$1:$W$1048576,23,0)</f>
        <v>84</v>
      </c>
      <c r="X33" s="19" t="n">
        <f aca="false">VLOOKUP(A:A,[1]TDSheet!$A$1:$X$1048576,24,0)</f>
        <v>12</v>
      </c>
      <c r="Y33" s="19" t="n">
        <f aca="false">VLOOKUP(A:A,[1]TDSheet!$A$1:$Y$1048576,25,0)</f>
        <v>16</v>
      </c>
      <c r="Z33" s="19" t="n">
        <f aca="false">MROUND(AC33,X33)</f>
        <v>0</v>
      </c>
      <c r="AA33" s="19" t="n">
        <f aca="false">P33+0</f>
        <v>0</v>
      </c>
      <c r="AB33" s="19" t="e">
        <f aca="false">VLOOKUP(A:A,[1]TDSheet!$A$1:$AB$1048576,28,0)</f>
        <v>#VALUE!</v>
      </c>
      <c r="AC33" s="19" t="n">
        <f aca="false">AA33/16</f>
        <v>0</v>
      </c>
      <c r="AD33" s="22" t="n">
        <f aca="false">VLOOKUP(A:A,[1]TDSheet!$A$1:$AD$1048576,30,0)</f>
        <v>0.4</v>
      </c>
      <c r="AE33" s="19" t="n">
        <f aca="false">Z33*Y33*AD33</f>
        <v>0</v>
      </c>
      <c r="AF33" s="19"/>
      <c r="AG33" s="19"/>
    </row>
    <row r="34" s="1" customFormat="true" ht="21.95" hidden="false" customHeight="true" outlineLevel="1" collapsed="false">
      <c r="A34" s="15" t="s">
        <v>63</v>
      </c>
      <c r="B34" s="15" t="s">
        <v>35</v>
      </c>
      <c r="C34" s="16" t="n">
        <v>275</v>
      </c>
      <c r="D34" s="16" t="n">
        <v>855</v>
      </c>
      <c r="E34" s="16" t="n">
        <v>687</v>
      </c>
      <c r="F34" s="16" t="n">
        <v>428</v>
      </c>
      <c r="G34" s="1" t="str">
        <f aca="false">VLOOKUP(A:A,[1]TDSheet!$A$1:$G$1048576,7,0)</f>
        <v>4рот</v>
      </c>
      <c r="H34" s="1" t="e">
        <f aca="false">VLOOKUP(A:A,[1]TDSheet!$A$1:$H$1048576,8,0)</f>
        <v>#VALUE!</v>
      </c>
      <c r="I34" s="19" t="n">
        <f aca="false">VLOOKUP(A:A,[2]TDSheet!$A$1:$F$1048576,6,0)</f>
        <v>688</v>
      </c>
      <c r="J34" s="19" t="n">
        <f aca="false">E34-I34</f>
        <v>-1</v>
      </c>
      <c r="K34" s="19" t="n">
        <v>600</v>
      </c>
      <c r="L34" s="19"/>
      <c r="M34" s="19"/>
      <c r="N34" s="19"/>
      <c r="O34" s="19" t="n">
        <f aca="false">(E34-V34)/5</f>
        <v>137.4</v>
      </c>
      <c r="P34" s="20" t="n">
        <v>360</v>
      </c>
      <c r="Q34" s="21" t="n">
        <f aca="false">(F34+K34+P34)/O34</f>
        <v>10.1018922852984</v>
      </c>
      <c r="R34" s="19" t="n">
        <f aca="false">F34/O34</f>
        <v>3.11499272197962</v>
      </c>
      <c r="S34" s="19" t="n">
        <f aca="false">VLOOKUP(A:A,[1]TDSheet!$A$1:$T$1048576,20,0)</f>
        <v>124.2</v>
      </c>
      <c r="T34" s="19" t="n">
        <f aca="false">VLOOKUP(A:A,[1]TDSheet!$A$1:$O$1048576,15,0)</f>
        <v>102.25</v>
      </c>
      <c r="U34" s="19" t="n">
        <f aca="false">VLOOKUP(A:A,[3]TDSheet!$A$1:$D$1048576,4,0)</f>
        <v>160</v>
      </c>
      <c r="V34" s="19" t="n">
        <v>0</v>
      </c>
      <c r="W34" s="19" t="n">
        <f aca="false">VLOOKUP(A:A,[1]TDSheet!$A$1:$W$1048576,23,0)</f>
        <v>84</v>
      </c>
      <c r="X34" s="19" t="n">
        <f aca="false">VLOOKUP(A:A,[1]TDSheet!$A$1:$X$1048576,24,0)</f>
        <v>12</v>
      </c>
      <c r="Y34" s="19" t="n">
        <f aca="false">VLOOKUP(A:A,[1]TDSheet!$A$1:$Y$1048576,25,0)</f>
        <v>10</v>
      </c>
      <c r="Z34" s="19" t="n">
        <f aca="false">MROUND(AC34,X34)</f>
        <v>36</v>
      </c>
      <c r="AA34" s="19" t="n">
        <f aca="false">P34+0</f>
        <v>360</v>
      </c>
      <c r="AB34" s="19" t="e">
        <f aca="false">VLOOKUP(A:A,[1]TDSheet!$A$1:$AB$1048576,28,0)</f>
        <v>#VALUE!</v>
      </c>
      <c r="AC34" s="19" t="n">
        <f aca="false">AA34/10</f>
        <v>36</v>
      </c>
      <c r="AD34" s="22" t="n">
        <f aca="false">VLOOKUP(A:A,[1]TDSheet!$A$1:$AD$1048576,30,0)</f>
        <v>0.7</v>
      </c>
      <c r="AE34" s="19" t="n">
        <f aca="false">Z34*Y34*AD34</f>
        <v>252</v>
      </c>
      <c r="AF34" s="19"/>
      <c r="AG34" s="19"/>
    </row>
    <row r="35" s="1" customFormat="true" ht="11.1" hidden="false" customHeight="true" outlineLevel="1" collapsed="false">
      <c r="A35" s="15" t="s">
        <v>64</v>
      </c>
      <c r="B35" s="15" t="s">
        <v>35</v>
      </c>
      <c r="C35" s="16" t="n">
        <v>236</v>
      </c>
      <c r="D35" s="16" t="n">
        <v>202</v>
      </c>
      <c r="E35" s="16" t="n">
        <v>156</v>
      </c>
      <c r="F35" s="16" t="n">
        <v>273</v>
      </c>
      <c r="G35" s="1" t="str">
        <f aca="false">VLOOKUP(A:A,[1]TDSheet!$A$1:$G$1048576,7,0)</f>
        <v>4рот</v>
      </c>
      <c r="H35" s="1" t="e">
        <f aca="false">VLOOKUP(A:A,[1]TDSheet!$A$1:$H$1048576,8,0)</f>
        <v>#VALUE!</v>
      </c>
      <c r="I35" s="19" t="n">
        <f aca="false">VLOOKUP(A:A,[2]TDSheet!$A$1:$F$1048576,6,0)</f>
        <v>166</v>
      </c>
      <c r="J35" s="19" t="n">
        <f aca="false">E35-I35</f>
        <v>-10</v>
      </c>
      <c r="K35" s="19"/>
      <c r="L35" s="19"/>
      <c r="M35" s="19"/>
      <c r="N35" s="19"/>
      <c r="O35" s="19" t="n">
        <f aca="false">(E35-V35)/5</f>
        <v>31.2</v>
      </c>
      <c r="P35" s="20" t="n">
        <v>120</v>
      </c>
      <c r="Q35" s="21" t="n">
        <f aca="false">(F35+K35+P35)/O35</f>
        <v>12.5961538461538</v>
      </c>
      <c r="R35" s="19" t="n">
        <f aca="false">F35/O35</f>
        <v>8.75</v>
      </c>
      <c r="S35" s="19" t="n">
        <f aca="false">VLOOKUP(A:A,[1]TDSheet!$A$1:$T$1048576,20,0)</f>
        <v>34.6</v>
      </c>
      <c r="T35" s="19" t="n">
        <f aca="false">VLOOKUP(A:A,[1]TDSheet!$A$1:$O$1048576,15,0)</f>
        <v>23.5</v>
      </c>
      <c r="U35" s="19" t="n">
        <f aca="false">VLOOKUP(A:A,[3]TDSheet!$A$1:$D$1048576,4,0)</f>
        <v>41</v>
      </c>
      <c r="V35" s="19" t="n">
        <v>0</v>
      </c>
      <c r="W35" s="19" t="n">
        <f aca="false">VLOOKUP(A:A,[1]TDSheet!$A$1:$W$1048576,23,0)</f>
        <v>84</v>
      </c>
      <c r="X35" s="19" t="n">
        <f aca="false">VLOOKUP(A:A,[1]TDSheet!$A$1:$X$1048576,24,0)</f>
        <v>12</v>
      </c>
      <c r="Y35" s="19" t="n">
        <f aca="false">VLOOKUP(A:A,[1]TDSheet!$A$1:$Y$1048576,25,0)</f>
        <v>16</v>
      </c>
      <c r="Z35" s="19" t="n">
        <f aca="false">MROUND(AC35,X35)</f>
        <v>12</v>
      </c>
      <c r="AA35" s="19" t="n">
        <f aca="false">P35+0</f>
        <v>120</v>
      </c>
      <c r="AB35" s="19" t="e">
        <f aca="false">VLOOKUP(A:A,[1]TDSheet!$A$1:$AB$1048576,28,0)</f>
        <v>#VALUE!</v>
      </c>
      <c r="AC35" s="19" t="n">
        <f aca="false">AA35/16</f>
        <v>7.5</v>
      </c>
      <c r="AD35" s="22" t="n">
        <f aca="false">VLOOKUP(A:A,[1]TDSheet!$A$1:$AD$1048576,30,0)</f>
        <v>0.4</v>
      </c>
      <c r="AE35" s="19" t="n">
        <f aca="false">Z35*Y35*AD35</f>
        <v>76.8</v>
      </c>
      <c r="AF35" s="19"/>
      <c r="AG35" s="19"/>
    </row>
    <row r="36" s="1" customFormat="true" ht="11.1" hidden="false" customHeight="true" outlineLevel="1" collapsed="false">
      <c r="A36" s="15" t="s">
        <v>65</v>
      </c>
      <c r="B36" s="15" t="s">
        <v>35</v>
      </c>
      <c r="C36" s="16" t="n">
        <v>333</v>
      </c>
      <c r="D36" s="16" t="n">
        <v>738</v>
      </c>
      <c r="E36" s="16" t="n">
        <v>587</v>
      </c>
      <c r="F36" s="16" t="n">
        <v>451</v>
      </c>
      <c r="G36" s="1" t="str">
        <f aca="false">VLOOKUP(A:A,[1]TDSheet!$A$1:$G$1048576,7,0)</f>
        <v>4рот</v>
      </c>
      <c r="H36" s="1" t="e">
        <f aca="false">VLOOKUP(A:A,[1]TDSheet!$A$1:$H$1048576,8,0)</f>
        <v>#VALUE!</v>
      </c>
      <c r="I36" s="19" t="n">
        <f aca="false">VLOOKUP(A:A,[2]TDSheet!$A$1:$F$1048576,6,0)</f>
        <v>611</v>
      </c>
      <c r="J36" s="19" t="n">
        <f aca="false">E36-I36</f>
        <v>-24</v>
      </c>
      <c r="K36" s="19" t="n">
        <v>480</v>
      </c>
      <c r="L36" s="19"/>
      <c r="M36" s="19"/>
      <c r="N36" s="19"/>
      <c r="O36" s="19" t="n">
        <f aca="false">(E36-V36)/5</f>
        <v>117.4</v>
      </c>
      <c r="P36" s="20" t="n">
        <v>240</v>
      </c>
      <c r="Q36" s="21" t="n">
        <f aca="false">(F36+K36+P36)/O36</f>
        <v>9.97444633730835</v>
      </c>
      <c r="R36" s="19" t="n">
        <f aca="false">F36/O36</f>
        <v>3.84156729131175</v>
      </c>
      <c r="S36" s="19" t="n">
        <f aca="false">VLOOKUP(A:A,[1]TDSheet!$A$1:$T$1048576,20,0)</f>
        <v>129.4</v>
      </c>
      <c r="T36" s="19" t="n">
        <f aca="false">VLOOKUP(A:A,[1]TDSheet!$A$1:$O$1048576,15,0)</f>
        <v>95.5</v>
      </c>
      <c r="U36" s="19" t="n">
        <f aca="false">VLOOKUP(A:A,[3]TDSheet!$A$1:$D$1048576,4,0)</f>
        <v>116</v>
      </c>
      <c r="V36" s="19" t="n">
        <v>0</v>
      </c>
      <c r="W36" s="19" t="n">
        <f aca="false">VLOOKUP(A:A,[1]TDSheet!$A$1:$W$1048576,23,0)</f>
        <v>84</v>
      </c>
      <c r="X36" s="19" t="n">
        <f aca="false">VLOOKUP(A:A,[1]TDSheet!$A$1:$X$1048576,24,0)</f>
        <v>12</v>
      </c>
      <c r="Y36" s="19" t="n">
        <f aca="false">VLOOKUP(A:A,[1]TDSheet!$A$1:$Y$1048576,25,0)</f>
        <v>10</v>
      </c>
      <c r="Z36" s="19" t="n">
        <f aca="false">MROUND(AC36,X36)</f>
        <v>24</v>
      </c>
      <c r="AA36" s="19" t="n">
        <f aca="false">P36+0</f>
        <v>240</v>
      </c>
      <c r="AB36" s="19" t="e">
        <f aca="false">VLOOKUP(A:A,[1]TDSheet!$A$1:$AB$1048576,28,0)</f>
        <v>#VALUE!</v>
      </c>
      <c r="AC36" s="19" t="n">
        <f aca="false">AA36/10</f>
        <v>24</v>
      </c>
      <c r="AD36" s="22" t="n">
        <f aca="false">VLOOKUP(A:A,[1]TDSheet!$A$1:$AD$1048576,30,0)</f>
        <v>0.7</v>
      </c>
      <c r="AE36" s="19" t="n">
        <f aca="false">Z36*Y36*AD36</f>
        <v>168</v>
      </c>
      <c r="AF36" s="19"/>
      <c r="AG36" s="19"/>
    </row>
    <row r="37" s="1" customFormat="true" ht="21.95" hidden="false" customHeight="true" outlineLevel="1" collapsed="false">
      <c r="A37" s="15" t="s">
        <v>66</v>
      </c>
      <c r="B37" s="15" t="s">
        <v>35</v>
      </c>
      <c r="C37" s="16" t="n">
        <v>423</v>
      </c>
      <c r="D37" s="16" t="n">
        <v>12</v>
      </c>
      <c r="E37" s="16" t="n">
        <v>130</v>
      </c>
      <c r="F37" s="16" t="n">
        <v>300</v>
      </c>
      <c r="G37" s="1" t="n">
        <f aca="false">VLOOKUP(A:A,[1]TDSheet!$A$1:$G$1048576,7,0)</f>
        <v>0</v>
      </c>
      <c r="H37" s="1" t="e">
        <f aca="false">VLOOKUP(A:A,[1]TDSheet!$A$1:$H$1048576,8,0)</f>
        <v>#VALUE!</v>
      </c>
      <c r="I37" s="19" t="n">
        <f aca="false">VLOOKUP(A:A,[2]TDSheet!$A$1:$F$1048576,6,0)</f>
        <v>137</v>
      </c>
      <c r="J37" s="19" t="n">
        <f aca="false">E37-I37</f>
        <v>-7</v>
      </c>
      <c r="K37" s="19"/>
      <c r="L37" s="19"/>
      <c r="M37" s="19"/>
      <c r="N37" s="19"/>
      <c r="O37" s="19" t="n">
        <f aca="false">(E37-V37)/5</f>
        <v>26</v>
      </c>
      <c r="P37" s="20"/>
      <c r="Q37" s="21" t="n">
        <f aca="false">(F37+K37+P37)/O37</f>
        <v>11.5384615384615</v>
      </c>
      <c r="R37" s="19" t="n">
        <f aca="false">F37/O37</f>
        <v>11.5384615384615</v>
      </c>
      <c r="S37" s="19" t="n">
        <f aca="false">VLOOKUP(A:A,[1]TDSheet!$A$1:$T$1048576,20,0)</f>
        <v>25.4</v>
      </c>
      <c r="T37" s="19" t="n">
        <f aca="false">VLOOKUP(A:A,[1]TDSheet!$A$1:$O$1048576,15,0)</f>
        <v>23.5</v>
      </c>
      <c r="U37" s="19" t="n">
        <f aca="false">VLOOKUP(A:A,[3]TDSheet!$A$1:$D$1048576,4,0)</f>
        <v>25</v>
      </c>
      <c r="V37" s="19" t="n">
        <v>0</v>
      </c>
      <c r="W37" s="19" t="n">
        <f aca="false">VLOOKUP(A:A,[1]TDSheet!$A$1:$W$1048576,23,0)</f>
        <v>84</v>
      </c>
      <c r="X37" s="19" t="n">
        <f aca="false">VLOOKUP(A:A,[1]TDSheet!$A$1:$X$1048576,24,0)</f>
        <v>12</v>
      </c>
      <c r="Y37" s="19" t="n">
        <f aca="false">VLOOKUP(A:A,[1]TDSheet!$A$1:$Y$1048576,25,0)</f>
        <v>16</v>
      </c>
      <c r="Z37" s="19" t="n">
        <f aca="false">MROUND(AC37,X37)</f>
        <v>0</v>
      </c>
      <c r="AA37" s="19" t="n">
        <f aca="false">P37+0</f>
        <v>0</v>
      </c>
      <c r="AB37" s="19" t="str">
        <f aca="false">VLOOKUP(A:A,[1]TDSheet!$A$1:$AB$1048576,28,0)</f>
        <v>апр яб</v>
      </c>
      <c r="AC37" s="19" t="n">
        <f aca="false">AA37/16</f>
        <v>0</v>
      </c>
      <c r="AD37" s="22" t="n">
        <f aca="false">VLOOKUP(A:A,[1]TDSheet!$A$1:$AD$1048576,30,0)</f>
        <v>0</v>
      </c>
      <c r="AE37" s="19" t="n">
        <f aca="false">Z37*Y37*AD37</f>
        <v>0</v>
      </c>
      <c r="AF37" s="19"/>
      <c r="AG37" s="19"/>
    </row>
    <row r="38" s="1" customFormat="true" ht="21.95" hidden="false" customHeight="true" outlineLevel="1" collapsed="false">
      <c r="A38" s="15" t="s">
        <v>67</v>
      </c>
      <c r="B38" s="15" t="s">
        <v>35</v>
      </c>
      <c r="C38" s="16" t="n">
        <v>219</v>
      </c>
      <c r="D38" s="16" t="n">
        <v>5</v>
      </c>
      <c r="E38" s="16" t="n">
        <v>95</v>
      </c>
      <c r="F38" s="16" t="n">
        <v>125</v>
      </c>
      <c r="G38" s="1" t="str">
        <f aca="false">VLOOKUP(A:A,[1]TDSheet!$A$1:$G$1048576,7,0)</f>
        <v>4рот</v>
      </c>
      <c r="H38" s="1" t="e">
        <f aca="false">VLOOKUP(A:A,[1]TDSheet!$A$1:$H$1048576,8,0)</f>
        <v>#VALUE!</v>
      </c>
      <c r="I38" s="19" t="n">
        <f aca="false">VLOOKUP(A:A,[2]TDSheet!$A$1:$F$1048576,6,0)</f>
        <v>99</v>
      </c>
      <c r="J38" s="19" t="n">
        <f aca="false">E38-I38</f>
        <v>-4</v>
      </c>
      <c r="K38" s="19" t="n">
        <v>120</v>
      </c>
      <c r="L38" s="19"/>
      <c r="M38" s="19"/>
      <c r="N38" s="19"/>
      <c r="O38" s="19" t="n">
        <f aca="false">(E38-V38)/5</f>
        <v>19</v>
      </c>
      <c r="P38" s="20"/>
      <c r="Q38" s="21" t="n">
        <f aca="false">(F38+K38+P38)/O38</f>
        <v>12.8947368421053</v>
      </c>
      <c r="R38" s="19" t="n">
        <f aca="false">F38/O38</f>
        <v>6.57894736842105</v>
      </c>
      <c r="S38" s="19" t="n">
        <f aca="false">VLOOKUP(A:A,[1]TDSheet!$A$1:$T$1048576,20,0)</f>
        <v>26.8</v>
      </c>
      <c r="T38" s="19" t="n">
        <f aca="false">VLOOKUP(A:A,[1]TDSheet!$A$1:$O$1048576,15,0)</f>
        <v>17</v>
      </c>
      <c r="U38" s="19" t="n">
        <f aca="false">VLOOKUP(A:A,[3]TDSheet!$A$1:$D$1048576,4,0)</f>
        <v>21</v>
      </c>
      <c r="V38" s="19" t="n">
        <v>0</v>
      </c>
      <c r="W38" s="19" t="n">
        <f aca="false">VLOOKUP(A:A,[1]TDSheet!$A$1:$W$1048576,23,0)</f>
        <v>84</v>
      </c>
      <c r="X38" s="19" t="n">
        <f aca="false">VLOOKUP(A:A,[1]TDSheet!$A$1:$X$1048576,24,0)</f>
        <v>12</v>
      </c>
      <c r="Y38" s="19" t="n">
        <f aca="false">VLOOKUP(A:A,[1]TDSheet!$A$1:$Y$1048576,25,0)</f>
        <v>16</v>
      </c>
      <c r="Z38" s="19" t="n">
        <f aca="false">MROUND(AC38,X38)</f>
        <v>0</v>
      </c>
      <c r="AA38" s="19" t="n">
        <f aca="false">P38+0</f>
        <v>0</v>
      </c>
      <c r="AB38" s="19" t="e">
        <f aca="false">VLOOKUP(A:A,[1]TDSheet!$A$1:$AB$1048576,28,0)</f>
        <v>#VALUE!</v>
      </c>
      <c r="AC38" s="19" t="n">
        <f aca="false">AA38/16</f>
        <v>0</v>
      </c>
      <c r="AD38" s="22" t="n">
        <f aca="false">VLOOKUP(A:A,[1]TDSheet!$A$1:$AD$1048576,30,0)</f>
        <v>0.4</v>
      </c>
      <c r="AE38" s="19" t="n">
        <f aca="false">Z38*Y38*AD38</f>
        <v>0</v>
      </c>
      <c r="AF38" s="19"/>
      <c r="AG38" s="19"/>
    </row>
    <row r="39" s="1" customFormat="true" ht="21.95" hidden="false" customHeight="true" outlineLevel="1" collapsed="false">
      <c r="A39" s="15" t="s">
        <v>68</v>
      </c>
      <c r="B39" s="15" t="s">
        <v>35</v>
      </c>
      <c r="C39" s="16" t="n">
        <v>189</v>
      </c>
      <c r="D39" s="16" t="n">
        <v>1130</v>
      </c>
      <c r="E39" s="16" t="n">
        <v>565</v>
      </c>
      <c r="F39" s="16" t="n">
        <v>718</v>
      </c>
      <c r="G39" s="1" t="str">
        <f aca="false">VLOOKUP(A:A,[1]TDSheet!$A$1:$G$1048576,7,0)</f>
        <v>4рот</v>
      </c>
      <c r="H39" s="1" t="e">
        <f aca="false">VLOOKUP(A:A,[1]TDSheet!$A$1:$H$1048576,8,0)</f>
        <v>#VALUE!</v>
      </c>
      <c r="I39" s="19" t="n">
        <f aca="false">VLOOKUP(A:A,[2]TDSheet!$A$1:$F$1048576,6,0)</f>
        <v>597</v>
      </c>
      <c r="J39" s="19" t="n">
        <f aca="false">E39-I39</f>
        <v>-32</v>
      </c>
      <c r="K39" s="19" t="n">
        <v>160</v>
      </c>
      <c r="L39" s="19"/>
      <c r="M39" s="19"/>
      <c r="N39" s="19"/>
      <c r="O39" s="19" t="n">
        <f aca="false">(E39-V39)/5</f>
        <v>113</v>
      </c>
      <c r="P39" s="20" t="n">
        <v>320</v>
      </c>
      <c r="Q39" s="21" t="n">
        <f aca="false">(F39+K39+P39)/O39</f>
        <v>10.6017699115044</v>
      </c>
      <c r="R39" s="19" t="n">
        <f aca="false">F39/O39</f>
        <v>6.35398230088496</v>
      </c>
      <c r="S39" s="19" t="n">
        <f aca="false">VLOOKUP(A:A,[1]TDSheet!$A$1:$T$1048576,20,0)</f>
        <v>147</v>
      </c>
      <c r="T39" s="19" t="n">
        <f aca="false">VLOOKUP(A:A,[1]TDSheet!$A$1:$O$1048576,15,0)</f>
        <v>112</v>
      </c>
      <c r="U39" s="19" t="n">
        <f aca="false">VLOOKUP(A:A,[3]TDSheet!$A$1:$D$1048576,4,0)</f>
        <v>117</v>
      </c>
      <c r="V39" s="19" t="n">
        <v>0</v>
      </c>
      <c r="W39" s="19" t="n">
        <f aca="false">VLOOKUP(A:A,[1]TDSheet!$A$1:$W$1048576,23,0)</f>
        <v>84</v>
      </c>
      <c r="X39" s="19" t="n">
        <f aca="false">VLOOKUP(A:A,[1]TDSheet!$A$1:$X$1048576,24,0)</f>
        <v>12</v>
      </c>
      <c r="Y39" s="19" t="n">
        <f aca="false">VLOOKUP(A:A,[1]TDSheet!$A$1:$Y$1048576,25,0)</f>
        <v>10</v>
      </c>
      <c r="Z39" s="19" t="n">
        <f aca="false">MROUND(AC39,X39)</f>
        <v>36</v>
      </c>
      <c r="AA39" s="19" t="n">
        <f aca="false">P39+0</f>
        <v>320</v>
      </c>
      <c r="AB39" s="19" t="e">
        <f aca="false">VLOOKUP(A:A,[1]TDSheet!$A$1:$AB$1048576,28,0)</f>
        <v>#VALUE!</v>
      </c>
      <c r="AC39" s="19" t="n">
        <f aca="false">AA39/10</f>
        <v>32</v>
      </c>
      <c r="AD39" s="22" t="n">
        <f aca="false">VLOOKUP(A:A,[1]TDSheet!$A$1:$AD$1048576,30,0)</f>
        <v>0.7</v>
      </c>
      <c r="AE39" s="19" t="n">
        <f aca="false">Z39*Y39*AD39</f>
        <v>252</v>
      </c>
      <c r="AF39" s="19"/>
      <c r="AG39" s="19"/>
    </row>
    <row r="40" s="1" customFormat="true" ht="21.95" hidden="false" customHeight="true" outlineLevel="1" collapsed="false">
      <c r="A40" s="15" t="s">
        <v>69</v>
      </c>
      <c r="B40" s="15" t="s">
        <v>35</v>
      </c>
      <c r="C40" s="16" t="n">
        <v>9</v>
      </c>
      <c r="D40" s="16" t="n">
        <v>1064</v>
      </c>
      <c r="E40" s="16" t="n">
        <v>533</v>
      </c>
      <c r="F40" s="16" t="n">
        <v>522</v>
      </c>
      <c r="G40" s="1" t="n">
        <f aca="false">VLOOKUP(A:A,[1]TDSheet!$A$1:$G$1048576,7,0)</f>
        <v>1</v>
      </c>
      <c r="H40" s="1" t="e">
        <f aca="false">VLOOKUP(A:A,[1]TDSheet!$A$1:$H$1048576,8,0)</f>
        <v>#VALUE!</v>
      </c>
      <c r="I40" s="19" t="n">
        <f aca="false">VLOOKUP(A:A,[2]TDSheet!$A$1:$F$1048576,6,0)</f>
        <v>549</v>
      </c>
      <c r="J40" s="19" t="n">
        <f aca="false">E40-I40</f>
        <v>-16</v>
      </c>
      <c r="K40" s="19" t="n">
        <v>320</v>
      </c>
      <c r="L40" s="19"/>
      <c r="M40" s="19"/>
      <c r="N40" s="19"/>
      <c r="O40" s="19" t="n">
        <f aca="false">(E40-V40)/5</f>
        <v>106.6</v>
      </c>
      <c r="P40" s="20" t="n">
        <v>240</v>
      </c>
      <c r="Q40" s="21" t="n">
        <f aca="false">(F40+K40+P40)/O40</f>
        <v>10.1500938086304</v>
      </c>
      <c r="R40" s="19" t="n">
        <f aca="false">F40/O40</f>
        <v>4.8968105065666</v>
      </c>
      <c r="S40" s="19" t="n">
        <f aca="false">VLOOKUP(A:A,[1]TDSheet!$A$1:$T$1048576,20,0)</f>
        <v>116.4</v>
      </c>
      <c r="T40" s="19" t="n">
        <f aca="false">VLOOKUP(A:A,[1]TDSheet!$A$1:$O$1048576,15,0)</f>
        <v>101.25</v>
      </c>
      <c r="U40" s="19" t="n">
        <f aca="false">VLOOKUP(A:A,[3]TDSheet!$A$1:$D$1048576,4,0)</f>
        <v>151</v>
      </c>
      <c r="V40" s="19" t="n">
        <v>0</v>
      </c>
      <c r="W40" s="19" t="n">
        <f aca="false">VLOOKUP(A:A,[1]TDSheet!$A$1:$W$1048576,23,0)</f>
        <v>84</v>
      </c>
      <c r="X40" s="19" t="n">
        <f aca="false">VLOOKUP(A:A,[1]TDSheet!$A$1:$X$1048576,24,0)</f>
        <v>12</v>
      </c>
      <c r="Y40" s="19" t="n">
        <f aca="false">VLOOKUP(A:A,[1]TDSheet!$A$1:$Y$1048576,25,0)</f>
        <v>8</v>
      </c>
      <c r="Z40" s="19" t="n">
        <f aca="false">MROUND(AC40,X40)</f>
        <v>36</v>
      </c>
      <c r="AA40" s="19" t="n">
        <f aca="false">P40+0</f>
        <v>240</v>
      </c>
      <c r="AB40" s="19" t="str">
        <f aca="false">VLOOKUP(A:A,[1]TDSheet!$A$1:$AB$1048576,28,0)</f>
        <v>увел</v>
      </c>
      <c r="AC40" s="19" t="n">
        <f aca="false">AA40/8</f>
        <v>30</v>
      </c>
      <c r="AD40" s="22" t="n">
        <f aca="false">VLOOKUP(A:A,[1]TDSheet!$A$1:$AD$1048576,30,0)</f>
        <v>0.8</v>
      </c>
      <c r="AE40" s="19" t="n">
        <f aca="false">Z40*Y40*AD40</f>
        <v>230.4</v>
      </c>
      <c r="AF40" s="19"/>
      <c r="AG40" s="19"/>
    </row>
    <row r="41" s="1" customFormat="true" ht="11.1" hidden="false" customHeight="true" outlineLevel="1" collapsed="false">
      <c r="A41" s="15" t="s">
        <v>70</v>
      </c>
      <c r="B41" s="15" t="s">
        <v>35</v>
      </c>
      <c r="C41" s="16" t="n">
        <v>825</v>
      </c>
      <c r="D41" s="16" t="n">
        <v>10</v>
      </c>
      <c r="E41" s="16" t="n">
        <v>4</v>
      </c>
      <c r="F41" s="16" t="n">
        <v>828</v>
      </c>
      <c r="G41" s="1" t="str">
        <f aca="false">VLOOKUP(A:A,[1]TDSheet!$A$1:$G$1048576,7,0)</f>
        <v>пуд</v>
      </c>
      <c r="H41" s="1" t="n">
        <f aca="false">VLOOKUP(A:A,[1]TDSheet!$A$1:$H$1048576,8,0)</f>
        <v>150</v>
      </c>
      <c r="I41" s="19" t="n">
        <f aca="false">VLOOKUP(A:A,[2]TDSheet!$A$1:$F$1048576,6,0)</f>
        <v>571</v>
      </c>
      <c r="J41" s="19" t="n">
        <f aca="false">E41-I41</f>
        <v>-567</v>
      </c>
      <c r="K41" s="19"/>
      <c r="L41" s="19"/>
      <c r="M41" s="19"/>
      <c r="N41" s="19"/>
      <c r="O41" s="19" t="n">
        <f aca="false">(E41-V41)/5</f>
        <v>0.8</v>
      </c>
      <c r="P41" s="20"/>
      <c r="Q41" s="21" t="n">
        <f aca="false">(F41+K41+P41)/O41</f>
        <v>1035</v>
      </c>
      <c r="R41" s="19" t="n">
        <f aca="false">F41/O41</f>
        <v>1035</v>
      </c>
      <c r="S41" s="19" t="n">
        <f aca="false">VLOOKUP(A:A,[1]TDSheet!$A$1:$T$1048576,20,0)</f>
        <v>20.4</v>
      </c>
      <c r="T41" s="19" t="n">
        <f aca="false">VLOOKUP(A:A,[1]TDSheet!$A$1:$O$1048576,15,0)</f>
        <v>0.75</v>
      </c>
      <c r="U41" s="19" t="n">
        <f aca="false">VLOOKUP(A:A,[3]TDSheet!$A$1:$D$1048576,4,0)</f>
        <v>3</v>
      </c>
      <c r="V41" s="19" t="n">
        <v>0</v>
      </c>
      <c r="W41" s="19" t="n">
        <f aca="false">VLOOKUP(A:A,[1]TDSheet!$A$1:$W$1048576,23,0)</f>
        <v>84</v>
      </c>
      <c r="X41" s="19" t="n">
        <f aca="false">VLOOKUP(A:A,[1]TDSheet!$A$1:$X$1048576,24,0)</f>
        <v>12</v>
      </c>
      <c r="Y41" s="19" t="n">
        <f aca="false">VLOOKUP(A:A,[1]TDSheet!$A$1:$Y$1048576,25,0)</f>
        <v>8</v>
      </c>
      <c r="Z41" s="19" t="n">
        <f aca="false">MROUND(AC41,X41)</f>
        <v>0</v>
      </c>
      <c r="AA41" s="19" t="n">
        <f aca="false">P41+0</f>
        <v>0</v>
      </c>
      <c r="AB41" s="24" t="s">
        <v>71</v>
      </c>
      <c r="AC41" s="19" t="n">
        <f aca="false">AA41/8</f>
        <v>0</v>
      </c>
      <c r="AD41" s="22" t="n">
        <f aca="false">VLOOKUP(A:A,[1]TDSheet!$A$1:$AD$1048576,30,0)</f>
        <v>0</v>
      </c>
      <c r="AE41" s="19" t="n">
        <f aca="false">Z41*Y41*AD41</f>
        <v>0</v>
      </c>
      <c r="AF41" s="19"/>
      <c r="AG41" s="19"/>
    </row>
    <row r="42" s="1" customFormat="true" ht="21.95" hidden="false" customHeight="true" outlineLevel="1" collapsed="false">
      <c r="A42" s="15" t="s">
        <v>72</v>
      </c>
      <c r="B42" s="15" t="s">
        <v>49</v>
      </c>
      <c r="C42" s="16" t="n">
        <v>173.573</v>
      </c>
      <c r="D42" s="16" t="n">
        <v>300.1</v>
      </c>
      <c r="E42" s="16" t="n">
        <v>164.3</v>
      </c>
      <c r="F42" s="16" t="n">
        <v>295.473</v>
      </c>
      <c r="G42" s="1" t="n">
        <f aca="false">VLOOKUP(A:A,[1]TDSheet!$A$1:$G$1048576,7,0)</f>
        <v>0</v>
      </c>
      <c r="H42" s="1" t="e">
        <f aca="false">VLOOKUP(A:A,[1]TDSheet!$A$1:$H$1048576,8,0)</f>
        <v>#VALUE!</v>
      </c>
      <c r="I42" s="19" t="n">
        <f aca="false">VLOOKUP(A:A,[2]TDSheet!$A$1:$F$1048576,6,0)</f>
        <v>180.7</v>
      </c>
      <c r="J42" s="19" t="n">
        <f aca="false">E42-I42</f>
        <v>-16.4</v>
      </c>
      <c r="K42" s="19"/>
      <c r="L42" s="19"/>
      <c r="M42" s="19"/>
      <c r="N42" s="19"/>
      <c r="O42" s="19" t="n">
        <f aca="false">(E42-V42)/5</f>
        <v>32.86</v>
      </c>
      <c r="P42" s="20" t="n">
        <v>80</v>
      </c>
      <c r="Q42" s="21" t="n">
        <f aca="false">(F42+K42+P42)/O42</f>
        <v>11.426445526476</v>
      </c>
      <c r="R42" s="19" t="n">
        <f aca="false">F42/O42</f>
        <v>8.9918746195983</v>
      </c>
      <c r="S42" s="19" t="n">
        <f aca="false">VLOOKUP(A:A,[1]TDSheet!$A$1:$T$1048576,20,0)</f>
        <v>44.6</v>
      </c>
      <c r="T42" s="19" t="n">
        <f aca="false">VLOOKUP(A:A,[1]TDSheet!$A$1:$O$1048576,15,0)</f>
        <v>32.4</v>
      </c>
      <c r="U42" s="19" t="n">
        <f aca="false">VLOOKUP(A:A,[3]TDSheet!$A$1:$D$1048576,4,0)</f>
        <v>40.5</v>
      </c>
      <c r="V42" s="19" t="n">
        <v>0</v>
      </c>
      <c r="W42" s="19" t="n">
        <f aca="false">VLOOKUP(A:A,[1]TDSheet!$A$1:$W$1048576,23,0)</f>
        <v>234</v>
      </c>
      <c r="X42" s="19" t="n">
        <f aca="false">VLOOKUP(A:A,[1]TDSheet!$A$1:$X$1048576,24,0)</f>
        <v>18</v>
      </c>
      <c r="Y42" s="19" t="n">
        <f aca="false">VLOOKUP(A:A,[1]TDSheet!$A$1:$Y$1048576,25,0)</f>
        <v>2.7</v>
      </c>
      <c r="Z42" s="19" t="n">
        <f aca="false">MROUND(AC42,X42)</f>
        <v>36</v>
      </c>
      <c r="AA42" s="19" t="n">
        <f aca="false">P42+0</f>
        <v>80</v>
      </c>
      <c r="AB42" s="19" t="str">
        <f aca="false">VLOOKUP(A:A,[1]TDSheet!$A$1:$AB$1048576,28,0)</f>
        <v>увел</v>
      </c>
      <c r="AC42" s="19" t="n">
        <f aca="false">AA42/2.7</f>
        <v>29.6296296296296</v>
      </c>
      <c r="AD42" s="22" t="n">
        <f aca="false">VLOOKUP(A:A,[1]TDSheet!$A$1:$AD$1048576,30,0)</f>
        <v>1</v>
      </c>
      <c r="AE42" s="19" t="n">
        <f aca="false">Z42*Y42*AD42</f>
        <v>97.2</v>
      </c>
      <c r="AF42" s="19"/>
      <c r="AG42" s="19"/>
    </row>
    <row r="43" s="1" customFormat="true" ht="21.95" hidden="false" customHeight="true" outlineLevel="1" collapsed="false">
      <c r="A43" s="15" t="s">
        <v>73</v>
      </c>
      <c r="B43" s="15" t="s">
        <v>49</v>
      </c>
      <c r="C43" s="16" t="n">
        <v>472.5</v>
      </c>
      <c r="D43" s="16" t="n">
        <v>2340</v>
      </c>
      <c r="E43" s="16" t="n">
        <v>1170.8</v>
      </c>
      <c r="F43" s="16" t="n">
        <v>1591.7</v>
      </c>
      <c r="G43" s="1" t="n">
        <f aca="false">VLOOKUP(A:A,[1]TDSheet!$A$1:$G$1048576,7,0)</f>
        <v>0</v>
      </c>
      <c r="H43" s="1" t="e">
        <f aca="false">VLOOKUP(A:A,[1]TDSheet!$A$1:$H$1048576,8,0)</f>
        <v>#VALUE!</v>
      </c>
      <c r="I43" s="19" t="n">
        <f aca="false">VLOOKUP(A:A,[2]TDSheet!$A$1:$F$1048576,6,0)</f>
        <v>1298.8</v>
      </c>
      <c r="J43" s="19" t="n">
        <f aca="false">E43-I43</f>
        <v>-128</v>
      </c>
      <c r="K43" s="19" t="n">
        <v>240</v>
      </c>
      <c r="L43" s="19"/>
      <c r="M43" s="19"/>
      <c r="N43" s="19"/>
      <c r="O43" s="19" t="n">
        <f aca="false">(E43-V43)/5</f>
        <v>234.16</v>
      </c>
      <c r="P43" s="20" t="n">
        <v>500</v>
      </c>
      <c r="Q43" s="21" t="n">
        <f aca="false">(F43+K43+P43)/O43</f>
        <v>9.95772121626238</v>
      </c>
      <c r="R43" s="19" t="n">
        <f aca="false">F43/O43</f>
        <v>6.79748889648104</v>
      </c>
      <c r="S43" s="19" t="n">
        <f aca="false">VLOOKUP(A:A,[1]TDSheet!$A$1:$T$1048576,20,0)</f>
        <v>239</v>
      </c>
      <c r="T43" s="19" t="n">
        <f aca="false">VLOOKUP(A:A,[1]TDSheet!$A$1:$O$1048576,15,0)</f>
        <v>205.675</v>
      </c>
      <c r="U43" s="19" t="n">
        <f aca="false">VLOOKUP(A:A,[3]TDSheet!$A$1:$D$1048576,4,0)</f>
        <v>275.4</v>
      </c>
      <c r="V43" s="19" t="n">
        <v>0</v>
      </c>
      <c r="W43" s="19" t="n">
        <f aca="false">VLOOKUP(A:A,[1]TDSheet!$A$1:$W$1048576,23,0)</f>
        <v>144</v>
      </c>
      <c r="X43" s="19" t="n">
        <f aca="false">VLOOKUP(A:A,[1]TDSheet!$A$1:$X$1048576,24,0)</f>
        <v>12</v>
      </c>
      <c r="Y43" s="19" t="n">
        <f aca="false">VLOOKUP(A:A,[1]TDSheet!$A$1:$Y$1048576,25,0)</f>
        <v>5</v>
      </c>
      <c r="Z43" s="19" t="n">
        <f aca="false">MROUND(AC43,X43)</f>
        <v>96</v>
      </c>
      <c r="AA43" s="19" t="n">
        <f aca="false">P43+0</f>
        <v>500</v>
      </c>
      <c r="AB43" s="19" t="str">
        <f aca="false">VLOOKUP(A:A,[1]TDSheet!$A$1:$AB$1048576,28,0)</f>
        <v>склад</v>
      </c>
      <c r="AC43" s="19" t="n">
        <f aca="false">AA43/5</f>
        <v>100</v>
      </c>
      <c r="AD43" s="22" t="n">
        <f aca="false">VLOOKUP(A:A,[1]TDSheet!$A$1:$AD$1048576,30,0)</f>
        <v>1</v>
      </c>
      <c r="AE43" s="19" t="n">
        <f aca="false">Z43*Y43*AD43</f>
        <v>480</v>
      </c>
      <c r="AF43" s="19"/>
      <c r="AG43" s="19"/>
    </row>
    <row r="44" s="1" customFormat="true" ht="21.95" hidden="false" customHeight="true" outlineLevel="1" collapsed="false">
      <c r="A44" s="15" t="s">
        <v>74</v>
      </c>
      <c r="B44" s="15" t="s">
        <v>35</v>
      </c>
      <c r="C44" s="16" t="n">
        <v>308</v>
      </c>
      <c r="D44" s="16" t="n">
        <v>2557</v>
      </c>
      <c r="E44" s="16" t="n">
        <v>1184</v>
      </c>
      <c r="F44" s="16" t="n">
        <v>1616</v>
      </c>
      <c r="G44" s="1" t="str">
        <f aca="false">VLOOKUP(A:A,[1]TDSheet!$A$1:$G$1048576,7,0)</f>
        <v>4рот</v>
      </c>
      <c r="H44" s="1" t="e">
        <f aca="false">VLOOKUP(A:A,[1]TDSheet!$A$1:$H$1048576,8,0)</f>
        <v>#VALUE!</v>
      </c>
      <c r="I44" s="19" t="n">
        <f aca="false">VLOOKUP(A:A,[2]TDSheet!$A$1:$F$1048576,6,0)</f>
        <v>1216</v>
      </c>
      <c r="J44" s="19" t="n">
        <f aca="false">E44-I44</f>
        <v>-32</v>
      </c>
      <c r="K44" s="19" t="n">
        <v>240</v>
      </c>
      <c r="L44" s="19"/>
      <c r="M44" s="19"/>
      <c r="N44" s="19"/>
      <c r="O44" s="19" t="n">
        <f aca="false">(E44-V44)/5</f>
        <v>236.8</v>
      </c>
      <c r="P44" s="20" t="n">
        <v>500</v>
      </c>
      <c r="Q44" s="21" t="n">
        <f aca="false">(F44+K44+P44)/O44</f>
        <v>9.94932432432432</v>
      </c>
      <c r="R44" s="19" t="n">
        <f aca="false">F44/O44</f>
        <v>6.82432432432432</v>
      </c>
      <c r="S44" s="19" t="n">
        <f aca="false">VLOOKUP(A:A,[1]TDSheet!$A$1:$T$1048576,20,0)</f>
        <v>231.2</v>
      </c>
      <c r="T44" s="19" t="n">
        <f aca="false">VLOOKUP(A:A,[1]TDSheet!$A$1:$O$1048576,15,0)</f>
        <v>242.5</v>
      </c>
      <c r="U44" s="19" t="n">
        <f aca="false">VLOOKUP(A:A,[3]TDSheet!$A$1:$D$1048576,4,0)</f>
        <v>269</v>
      </c>
      <c r="V44" s="19" t="n">
        <v>0</v>
      </c>
      <c r="W44" s="19" t="n">
        <f aca="false">VLOOKUP(A:A,[1]TDSheet!$A$1:$W$1048576,23,0)</f>
        <v>84</v>
      </c>
      <c r="X44" s="19" t="n">
        <f aca="false">VLOOKUP(A:A,[1]TDSheet!$A$1:$X$1048576,24,0)</f>
        <v>12</v>
      </c>
      <c r="Y44" s="19" t="n">
        <f aca="false">VLOOKUP(A:A,[1]TDSheet!$A$1:$Y$1048576,25,0)</f>
        <v>16</v>
      </c>
      <c r="Z44" s="19" t="n">
        <f aca="false">MROUND(AC44,X44)</f>
        <v>36</v>
      </c>
      <c r="AA44" s="19" t="n">
        <f aca="false">P44+0</f>
        <v>500</v>
      </c>
      <c r="AB44" s="19" t="e">
        <f aca="false">VLOOKUP(A:A,[1]TDSheet!$A$1:$AB$1048576,28,0)</f>
        <v>#VALUE!</v>
      </c>
      <c r="AC44" s="19" t="n">
        <f aca="false">AA44/16</f>
        <v>31.25</v>
      </c>
      <c r="AD44" s="22" t="n">
        <f aca="false">VLOOKUP(A:A,[1]TDSheet!$A$1:$AD$1048576,30,0)</f>
        <v>0.4</v>
      </c>
      <c r="AE44" s="19" t="n">
        <f aca="false">Z44*Y44*AD44</f>
        <v>230.4</v>
      </c>
      <c r="AF44" s="19"/>
      <c r="AG44" s="19"/>
    </row>
    <row r="45" s="1" customFormat="true" ht="21.95" hidden="false" customHeight="true" outlineLevel="1" collapsed="false">
      <c r="A45" s="15" t="s">
        <v>75</v>
      </c>
      <c r="B45" s="15" t="s">
        <v>35</v>
      </c>
      <c r="C45" s="16" t="n">
        <v>97</v>
      </c>
      <c r="D45" s="16" t="n">
        <v>3583</v>
      </c>
      <c r="E45" s="16" t="n">
        <v>2158</v>
      </c>
      <c r="F45" s="16" t="n">
        <v>1435</v>
      </c>
      <c r="G45" s="1" t="str">
        <f aca="false">VLOOKUP(A:A,[1]TDSheet!$A$1:$G$1048576,7,0)</f>
        <v>4рот</v>
      </c>
      <c r="H45" s="1" t="e">
        <f aca="false">VLOOKUP(A:A,[1]TDSheet!$A$1:$H$1048576,8,0)</f>
        <v>#VALUE!</v>
      </c>
      <c r="I45" s="19" t="n">
        <f aca="false">VLOOKUP(A:A,[2]TDSheet!$A$1:$F$1048576,6,0)</f>
        <v>2228</v>
      </c>
      <c r="J45" s="19" t="n">
        <f aca="false">E45-I45</f>
        <v>-70</v>
      </c>
      <c r="K45" s="19" t="n">
        <v>1400</v>
      </c>
      <c r="L45" s="19"/>
      <c r="M45" s="19"/>
      <c r="N45" s="19"/>
      <c r="O45" s="19" t="n">
        <f aca="false">(E45-V45)/5</f>
        <v>431.6</v>
      </c>
      <c r="P45" s="20" t="n">
        <v>1400</v>
      </c>
      <c r="Q45" s="21" t="n">
        <f aca="false">(F45+K45+P45)/O45</f>
        <v>9.81232622798888</v>
      </c>
      <c r="R45" s="19" t="n">
        <f aca="false">F45/O45</f>
        <v>3.32483781278962</v>
      </c>
      <c r="S45" s="19" t="n">
        <f aca="false">VLOOKUP(A:A,[1]TDSheet!$A$1:$T$1048576,20,0)</f>
        <v>351.2</v>
      </c>
      <c r="T45" s="19" t="n">
        <f aca="false">VLOOKUP(A:A,[1]TDSheet!$A$1:$O$1048576,15,0)</f>
        <v>333.25</v>
      </c>
      <c r="U45" s="19" t="n">
        <f aca="false">VLOOKUP(A:A,[3]TDSheet!$A$1:$D$1048576,4,0)</f>
        <v>470</v>
      </c>
      <c r="V45" s="19" t="n">
        <v>0</v>
      </c>
      <c r="W45" s="19" t="n">
        <f aca="false">VLOOKUP(A:A,[1]TDSheet!$A$1:$W$1048576,23,0)</f>
        <v>84</v>
      </c>
      <c r="X45" s="19" t="n">
        <f aca="false">VLOOKUP(A:A,[1]TDSheet!$A$1:$X$1048576,24,0)</f>
        <v>12</v>
      </c>
      <c r="Y45" s="19" t="n">
        <f aca="false">VLOOKUP(A:A,[1]TDSheet!$A$1:$Y$1048576,25,0)</f>
        <v>10</v>
      </c>
      <c r="Z45" s="19" t="n">
        <f aca="false">MROUND(AC45,X45)</f>
        <v>144</v>
      </c>
      <c r="AA45" s="19" t="n">
        <f aca="false">P45+0</f>
        <v>1400</v>
      </c>
      <c r="AB45" s="19" t="e">
        <f aca="false">VLOOKUP(A:A,[1]TDSheet!$A$1:$AB$1048576,28,0)</f>
        <v>#VALUE!</v>
      </c>
      <c r="AC45" s="19" t="n">
        <f aca="false">AA45/10</f>
        <v>140</v>
      </c>
      <c r="AD45" s="22" t="n">
        <f aca="false">VLOOKUP(A:A,[1]TDSheet!$A$1:$AD$1048576,30,0)</f>
        <v>0.7</v>
      </c>
      <c r="AE45" s="19" t="n">
        <f aca="false">Z45*Y45*AD45</f>
        <v>1008</v>
      </c>
      <c r="AF45" s="19"/>
      <c r="AG45" s="19"/>
    </row>
    <row r="46" s="1" customFormat="true" ht="21.95" hidden="false" customHeight="true" outlineLevel="1" collapsed="false">
      <c r="A46" s="15" t="s">
        <v>76</v>
      </c>
      <c r="B46" s="15" t="s">
        <v>35</v>
      </c>
      <c r="C46" s="16" t="n">
        <v>490</v>
      </c>
      <c r="D46" s="16" t="n">
        <v>2375</v>
      </c>
      <c r="E46" s="16" t="n">
        <v>1399</v>
      </c>
      <c r="F46" s="16" t="n">
        <v>1384</v>
      </c>
      <c r="G46" s="1" t="str">
        <f aca="false">VLOOKUP(A:A,[1]TDSheet!$A$1:$G$1048576,7,0)</f>
        <v>4рот</v>
      </c>
      <c r="H46" s="1" t="e">
        <f aca="false">VLOOKUP(A:A,[1]TDSheet!$A$1:$H$1048576,8,0)</f>
        <v>#VALUE!</v>
      </c>
      <c r="I46" s="19" t="n">
        <f aca="false">VLOOKUP(A:A,[2]TDSheet!$A$1:$F$1048576,6,0)</f>
        <v>1443</v>
      </c>
      <c r="J46" s="19" t="n">
        <f aca="false">E46-I46</f>
        <v>-44</v>
      </c>
      <c r="K46" s="19" t="n">
        <v>800</v>
      </c>
      <c r="L46" s="19"/>
      <c r="M46" s="19"/>
      <c r="N46" s="19"/>
      <c r="O46" s="19" t="n">
        <f aca="false">(E46-V46)/5</f>
        <v>279.8</v>
      </c>
      <c r="P46" s="20" t="n">
        <v>60</v>
      </c>
      <c r="Q46" s="21" t="n">
        <f aca="false">(F46+K46+P46)/O46</f>
        <v>8.02001429592566</v>
      </c>
      <c r="R46" s="19" t="n">
        <f aca="false">F46/O46</f>
        <v>4.94639027877055</v>
      </c>
      <c r="S46" s="19" t="n">
        <f aca="false">VLOOKUP(A:A,[1]TDSheet!$A$1:$T$1048576,20,0)</f>
        <v>274</v>
      </c>
      <c r="T46" s="19" t="n">
        <f aca="false">VLOOKUP(A:A,[1]TDSheet!$A$1:$O$1048576,15,0)</f>
        <v>253.5</v>
      </c>
      <c r="U46" s="19" t="n">
        <f aca="false">VLOOKUP(A:A,[3]TDSheet!$A$1:$D$1048576,4,0)</f>
        <v>351</v>
      </c>
      <c r="V46" s="19" t="n">
        <v>0</v>
      </c>
      <c r="W46" s="19" t="n">
        <f aca="false">VLOOKUP(A:A,[1]TDSheet!$A$1:$W$1048576,23,0)</f>
        <v>84</v>
      </c>
      <c r="X46" s="19" t="n">
        <f aca="false">VLOOKUP(A:A,[1]TDSheet!$A$1:$X$1048576,24,0)</f>
        <v>12</v>
      </c>
      <c r="Y46" s="19" t="n">
        <f aca="false">VLOOKUP(A:A,[1]TDSheet!$A$1:$Y$1048576,25,0)</f>
        <v>16</v>
      </c>
      <c r="Z46" s="19" t="n">
        <f aca="false">MROUND(AC46,X46)</f>
        <v>0</v>
      </c>
      <c r="AA46" s="19" t="n">
        <f aca="false">P46+0</f>
        <v>60</v>
      </c>
      <c r="AB46" s="19" t="e">
        <f aca="false">VLOOKUP(A:A,[1]TDSheet!$A$1:$AB$1048576,28,0)</f>
        <v>#VALUE!</v>
      </c>
      <c r="AC46" s="19" t="n">
        <f aca="false">AA46/16</f>
        <v>3.75</v>
      </c>
      <c r="AD46" s="22" t="n">
        <f aca="false">VLOOKUP(A:A,[1]TDSheet!$A$1:$AD$1048576,30,0)</f>
        <v>0.4</v>
      </c>
      <c r="AE46" s="19" t="n">
        <f aca="false">Z46*Y46*AD46</f>
        <v>0</v>
      </c>
      <c r="AF46" s="19"/>
      <c r="AG46" s="19"/>
    </row>
    <row r="47" s="1" customFormat="true" ht="21.95" hidden="false" customHeight="true" outlineLevel="1" collapsed="false">
      <c r="A47" s="15" t="s">
        <v>77</v>
      </c>
      <c r="B47" s="15" t="s">
        <v>35</v>
      </c>
      <c r="C47" s="16" t="n">
        <v>850</v>
      </c>
      <c r="D47" s="16" t="n">
        <v>4683</v>
      </c>
      <c r="E47" s="16" t="n">
        <v>3066</v>
      </c>
      <c r="F47" s="16" t="n">
        <v>2349</v>
      </c>
      <c r="G47" s="1" t="str">
        <f aca="false">VLOOKUP(A:A,[1]TDSheet!$A$1:$G$1048576,7,0)</f>
        <v>4рот</v>
      </c>
      <c r="H47" s="1" t="e">
        <f aca="false">VLOOKUP(A:A,[1]TDSheet!$A$1:$H$1048576,8,0)</f>
        <v>#VALUE!</v>
      </c>
      <c r="I47" s="19" t="n">
        <f aca="false">VLOOKUP(A:A,[2]TDSheet!$A$1:$F$1048576,6,0)</f>
        <v>3343</v>
      </c>
      <c r="J47" s="19" t="n">
        <f aca="false">E47-I47</f>
        <v>-277</v>
      </c>
      <c r="K47" s="19" t="n">
        <v>2000</v>
      </c>
      <c r="L47" s="19"/>
      <c r="M47" s="19"/>
      <c r="N47" s="19"/>
      <c r="O47" s="19" t="n">
        <f aca="false">(E47-V47)/5</f>
        <v>613.2</v>
      </c>
      <c r="P47" s="20" t="n">
        <v>1800</v>
      </c>
      <c r="Q47" s="21" t="n">
        <f aca="false">(F47+K47+P47)/O47</f>
        <v>10.0277234181344</v>
      </c>
      <c r="R47" s="19" t="n">
        <f aca="false">F47/O47</f>
        <v>3.8307240704501</v>
      </c>
      <c r="S47" s="19" t="n">
        <f aca="false">VLOOKUP(A:A,[1]TDSheet!$A$1:$T$1048576,20,0)</f>
        <v>608.4</v>
      </c>
      <c r="T47" s="19" t="n">
        <f aca="false">VLOOKUP(A:A,[1]TDSheet!$A$1:$O$1048576,15,0)</f>
        <v>498</v>
      </c>
      <c r="U47" s="19" t="n">
        <f aca="false">VLOOKUP(A:A,[3]TDSheet!$A$1:$D$1048576,4,0)</f>
        <v>780</v>
      </c>
      <c r="V47" s="19" t="n">
        <v>0</v>
      </c>
      <c r="W47" s="19" t="n">
        <f aca="false">VLOOKUP(A:A,[1]TDSheet!$A$1:$W$1048576,23,0)</f>
        <v>84</v>
      </c>
      <c r="X47" s="19" t="n">
        <f aca="false">VLOOKUP(A:A,[1]TDSheet!$A$1:$X$1048576,24,0)</f>
        <v>12</v>
      </c>
      <c r="Y47" s="19" t="n">
        <f aca="false">VLOOKUP(A:A,[1]TDSheet!$A$1:$Y$1048576,25,0)</f>
        <v>10</v>
      </c>
      <c r="Z47" s="19" t="n">
        <f aca="false">MROUND(AC47,X47)</f>
        <v>180</v>
      </c>
      <c r="AA47" s="19" t="n">
        <f aca="false">P47+0</f>
        <v>1800</v>
      </c>
      <c r="AB47" s="19" t="e">
        <f aca="false">VLOOKUP(A:A,[1]TDSheet!$A$1:$AB$1048576,28,0)</f>
        <v>#VALUE!</v>
      </c>
      <c r="AC47" s="19" t="n">
        <f aca="false">AA47/10</f>
        <v>180</v>
      </c>
      <c r="AD47" s="22" t="n">
        <f aca="false">VLOOKUP(A:A,[1]TDSheet!$A$1:$AD$1048576,30,0)</f>
        <v>0.7</v>
      </c>
      <c r="AE47" s="19" t="n">
        <f aca="false">Z47*Y47*AD47</f>
        <v>1260</v>
      </c>
      <c r="AF47" s="19"/>
      <c r="AG47" s="19"/>
    </row>
    <row r="48" s="1" customFormat="true" ht="11.1" hidden="false" customHeight="true" outlineLevel="1" collapsed="false">
      <c r="A48" s="15" t="s">
        <v>78</v>
      </c>
      <c r="B48" s="15" t="s">
        <v>35</v>
      </c>
      <c r="C48" s="16" t="n">
        <v>112</v>
      </c>
      <c r="D48" s="16"/>
      <c r="E48" s="16" t="n">
        <v>3</v>
      </c>
      <c r="F48" s="16" t="n">
        <v>109</v>
      </c>
      <c r="G48" s="1" t="n">
        <f aca="false">VLOOKUP(A:A,[1]TDSheet!$A$1:$G$1048576,7,0)</f>
        <v>1</v>
      </c>
      <c r="H48" s="1" t="e">
        <f aca="false">VLOOKUP(A:A,[1]TDSheet!$A$1:$H$1048576,8,0)</f>
        <v>#VALUE!</v>
      </c>
      <c r="I48" s="19" t="n">
        <f aca="false">VLOOKUP(A:A,[2]TDSheet!$A$1:$F$1048576,6,0)</f>
        <v>3</v>
      </c>
      <c r="J48" s="19" t="n">
        <f aca="false">E48-I48</f>
        <v>0</v>
      </c>
      <c r="K48" s="19"/>
      <c r="L48" s="19"/>
      <c r="M48" s="19"/>
      <c r="N48" s="19"/>
      <c r="O48" s="19" t="n">
        <f aca="false">(E48-V48)/5</f>
        <v>0.6</v>
      </c>
      <c r="P48" s="20"/>
      <c r="Q48" s="21" t="n">
        <f aca="false">(F48+K48+P48)/O48</f>
        <v>181.666666666667</v>
      </c>
      <c r="R48" s="19" t="n">
        <f aca="false">F48/O48</f>
        <v>181.666666666667</v>
      </c>
      <c r="S48" s="19" t="n">
        <f aca="false">VLOOKUP(A:A,[1]TDSheet!$A$1:$T$1048576,20,0)</f>
        <v>0</v>
      </c>
      <c r="T48" s="19" t="n">
        <f aca="false">VLOOKUP(A:A,[1]TDSheet!$A$1:$O$1048576,15,0)</f>
        <v>1.5</v>
      </c>
      <c r="U48" s="19" t="n">
        <f aca="false">VLOOKUP(A:A,[3]TDSheet!$A$1:$D$1048576,4,0)</f>
        <v>1</v>
      </c>
      <c r="V48" s="19" t="n">
        <v>0</v>
      </c>
      <c r="W48" s="19" t="n">
        <f aca="false">VLOOKUP(A:A,[1]TDSheet!$A$1:$W$1048576,23,0)</f>
        <v>84</v>
      </c>
      <c r="X48" s="19" t="n">
        <f aca="false">VLOOKUP(A:A,[1]TDSheet!$A$1:$X$1048576,24,0)</f>
        <v>12</v>
      </c>
      <c r="Y48" s="19" t="n">
        <f aca="false">VLOOKUP(A:A,[1]TDSheet!$A$1:$Y$1048576,25,0)</f>
        <v>10</v>
      </c>
      <c r="Z48" s="19" t="n">
        <f aca="false">MROUND(AC48,X48)</f>
        <v>0</v>
      </c>
      <c r="AA48" s="19" t="n">
        <f aca="false">P48+0</f>
        <v>0</v>
      </c>
      <c r="AB48" s="24" t="str">
        <f aca="false">VLOOKUP(A:A,[1]TDSheet!$A$1:$AB$1048576,28,0)</f>
        <v>увел</v>
      </c>
      <c r="AC48" s="19" t="n">
        <f aca="false">AA48/10</f>
        <v>0</v>
      </c>
      <c r="AD48" s="22" t="n">
        <f aca="false">VLOOKUP(A:A,[1]TDSheet!$A$1:$AD$1048576,30,0)</f>
        <v>0.7</v>
      </c>
      <c r="AE48" s="19" t="n">
        <f aca="false">Z48*Y48*AD48</f>
        <v>0</v>
      </c>
      <c r="AF48" s="19"/>
      <c r="AG48" s="19"/>
    </row>
    <row r="49" s="1" customFormat="true" ht="11.1" hidden="false" customHeight="true" outlineLevel="1" collapsed="false">
      <c r="A49" s="15" t="s">
        <v>79</v>
      </c>
      <c r="B49" s="15" t="s">
        <v>35</v>
      </c>
      <c r="C49" s="16" t="n">
        <v>107</v>
      </c>
      <c r="D49" s="16"/>
      <c r="E49" s="16" t="n">
        <v>16</v>
      </c>
      <c r="F49" s="16" t="n">
        <v>91</v>
      </c>
      <c r="G49" s="1" t="n">
        <f aca="false">VLOOKUP(A:A,[1]TDSheet!$A$1:$G$1048576,7,0)</f>
        <v>1</v>
      </c>
      <c r="H49" s="1" t="e">
        <f aca="false">VLOOKUP(A:A,[1]TDSheet!$A$1:$H$1048576,8,0)</f>
        <v>#VALUE!</v>
      </c>
      <c r="I49" s="19" t="n">
        <f aca="false">VLOOKUP(A:A,[2]TDSheet!$A$1:$F$1048576,6,0)</f>
        <v>16</v>
      </c>
      <c r="J49" s="19" t="n">
        <f aca="false">E49-I49</f>
        <v>0</v>
      </c>
      <c r="K49" s="19"/>
      <c r="L49" s="19"/>
      <c r="M49" s="19"/>
      <c r="N49" s="19"/>
      <c r="O49" s="19" t="n">
        <f aca="false">(E49-V49)/5</f>
        <v>3.2</v>
      </c>
      <c r="P49" s="20"/>
      <c r="Q49" s="21" t="n">
        <f aca="false">(F49+K49+P49)/O49</f>
        <v>28.4375</v>
      </c>
      <c r="R49" s="19" t="n">
        <f aca="false">F49/O49</f>
        <v>28.4375</v>
      </c>
      <c r="S49" s="19" t="n">
        <f aca="false">VLOOKUP(A:A,[1]TDSheet!$A$1:$T$1048576,20,0)</f>
        <v>4</v>
      </c>
      <c r="T49" s="19" t="n">
        <f aca="false">VLOOKUP(A:A,[1]TDSheet!$A$1:$O$1048576,15,0)</f>
        <v>5.25</v>
      </c>
      <c r="U49" s="19" t="n">
        <f aca="false">VLOOKUP(A:A,[3]TDSheet!$A$1:$D$1048576,4,0)</f>
        <v>3</v>
      </c>
      <c r="V49" s="19" t="n">
        <v>0</v>
      </c>
      <c r="W49" s="19" t="n">
        <f aca="false">VLOOKUP(A:A,[1]TDSheet!$A$1:$W$1048576,23,0)</f>
        <v>84</v>
      </c>
      <c r="X49" s="19" t="n">
        <f aca="false">VLOOKUP(A:A,[1]TDSheet!$A$1:$X$1048576,24,0)</f>
        <v>12</v>
      </c>
      <c r="Y49" s="19" t="n">
        <f aca="false">VLOOKUP(A:A,[1]TDSheet!$A$1:$Y$1048576,25,0)</f>
        <v>10</v>
      </c>
      <c r="Z49" s="19" t="n">
        <f aca="false">MROUND(AC49,X49)</f>
        <v>0</v>
      </c>
      <c r="AA49" s="19" t="n">
        <f aca="false">P49+0</f>
        <v>0</v>
      </c>
      <c r="AB49" s="24" t="str">
        <f aca="false">VLOOKUP(A:A,[1]TDSheet!$A$1:$AB$1048576,28,0)</f>
        <v>увел</v>
      </c>
      <c r="AC49" s="19" t="n">
        <f aca="false">AA49/10</f>
        <v>0</v>
      </c>
      <c r="AD49" s="22" t="n">
        <f aca="false">VLOOKUP(A:A,[1]TDSheet!$A$1:$AD$1048576,30,0)</f>
        <v>0.7</v>
      </c>
      <c r="AE49" s="19" t="n">
        <f aca="false">Z49*Y49*AD49</f>
        <v>0</v>
      </c>
      <c r="AF49" s="19"/>
      <c r="AG49" s="19"/>
    </row>
    <row r="50" s="1" customFormat="true" ht="11.1" hidden="false" customHeight="true" outlineLevel="1" collapsed="false">
      <c r="A50" s="15" t="s">
        <v>80</v>
      </c>
      <c r="B50" s="15" t="s">
        <v>35</v>
      </c>
      <c r="C50" s="16" t="n">
        <v>20</v>
      </c>
      <c r="D50" s="16" t="n">
        <v>4</v>
      </c>
      <c r="E50" s="16" t="n">
        <v>14</v>
      </c>
      <c r="F50" s="16" t="n">
        <v>6</v>
      </c>
      <c r="G50" s="1" t="str">
        <f aca="false">VLOOKUP(A:A,[1]TDSheet!$A$1:$G$1048576,7,0)</f>
        <v>выв</v>
      </c>
      <c r="H50" s="1" t="e">
        <f aca="false">VLOOKUP(A:A,[1]TDSheet!$A$1:$H$1048576,8,0)</f>
        <v>#VALUE!</v>
      </c>
      <c r="I50" s="19" t="n">
        <f aca="false">VLOOKUP(A:A,[2]TDSheet!$A$1:$F$1048576,6,0)</f>
        <v>18</v>
      </c>
      <c r="J50" s="19" t="n">
        <f aca="false">E50-I50</f>
        <v>-4</v>
      </c>
      <c r="K50" s="19"/>
      <c r="L50" s="19"/>
      <c r="M50" s="19"/>
      <c r="N50" s="19"/>
      <c r="O50" s="19" t="n">
        <f aca="false">(E50-V50)/5</f>
        <v>2.8</v>
      </c>
      <c r="P50" s="20"/>
      <c r="Q50" s="21" t="n">
        <f aca="false">(F50+K50+P50)/O50</f>
        <v>2.14285714285714</v>
      </c>
      <c r="R50" s="19" t="n">
        <f aca="false">F50/O50</f>
        <v>2.14285714285714</v>
      </c>
      <c r="S50" s="19" t="n">
        <f aca="false">VLOOKUP(A:A,[1]TDSheet!$A$1:$T$1048576,20,0)</f>
        <v>1.4</v>
      </c>
      <c r="T50" s="19" t="n">
        <f aca="false">VLOOKUP(A:A,[1]TDSheet!$A$1:$O$1048576,15,0)</f>
        <v>1</v>
      </c>
      <c r="U50" s="19" t="n">
        <f aca="false">VLOOKUP(A:A,[3]TDSheet!$A$1:$D$1048576,4,0)</f>
        <v>5</v>
      </c>
      <c r="V50" s="19" t="n">
        <v>0</v>
      </c>
      <c r="W50" s="19" t="n">
        <f aca="false">VLOOKUP(A:A,[1]TDSheet!$A$1:$W$1048576,23,0)</f>
        <v>84</v>
      </c>
      <c r="X50" s="19" t="n">
        <f aca="false">VLOOKUP(A:A,[1]TDSheet!$A$1:$X$1048576,24,0)</f>
        <v>12</v>
      </c>
      <c r="Y50" s="19" t="n">
        <f aca="false">VLOOKUP(A:A,[1]TDSheet!$A$1:$Y$1048576,25,0)</f>
        <v>6</v>
      </c>
      <c r="Z50" s="19" t="n">
        <f aca="false">MROUND(AC50,X50)</f>
        <v>0</v>
      </c>
      <c r="AA50" s="19" t="n">
        <f aca="false">P50+0</f>
        <v>0</v>
      </c>
      <c r="AB50" s="19" t="str">
        <f aca="false">VLOOKUP(A:A,[1]TDSheet!$A$1:$AB$1048576,28,0)</f>
        <v>выв12,12</v>
      </c>
      <c r="AC50" s="19" t="n">
        <v>0</v>
      </c>
      <c r="AD50" s="22" t="n">
        <f aca="false">VLOOKUP(A:A,[1]TDSheet!$A$1:$AD$1048576,30,0)</f>
        <v>0</v>
      </c>
      <c r="AE50" s="19" t="n">
        <f aca="false">Z50*Y50*AD50</f>
        <v>0</v>
      </c>
      <c r="AF50" s="19"/>
      <c r="AG50" s="19"/>
    </row>
    <row r="51" s="1" customFormat="true" ht="11.1" hidden="false" customHeight="true" outlineLevel="1" collapsed="false">
      <c r="A51" s="15" t="s">
        <v>81</v>
      </c>
      <c r="B51" s="15" t="s">
        <v>35</v>
      </c>
      <c r="C51" s="16" t="n">
        <v>74</v>
      </c>
      <c r="D51" s="16" t="n">
        <v>103</v>
      </c>
      <c r="E51" s="16" t="n">
        <v>90</v>
      </c>
      <c r="F51" s="16" t="n">
        <v>85</v>
      </c>
      <c r="G51" s="1" t="n">
        <f aca="false">VLOOKUP(A:A,[1]TDSheet!$A$1:$G$1048576,7,0)</f>
        <v>1</v>
      </c>
      <c r="H51" s="1" t="e">
        <f aca="false">VLOOKUP(A:A,[1]TDSheet!$A$1:$H$1048576,8,0)</f>
        <v>#VALUE!</v>
      </c>
      <c r="I51" s="19" t="n">
        <f aca="false">VLOOKUP(A:A,[2]TDSheet!$A$1:$F$1048576,6,0)</f>
        <v>127</v>
      </c>
      <c r="J51" s="19" t="n">
        <f aca="false">E51-I51</f>
        <v>-37</v>
      </c>
      <c r="K51" s="19" t="n">
        <v>120</v>
      </c>
      <c r="L51" s="19"/>
      <c r="M51" s="19"/>
      <c r="N51" s="19"/>
      <c r="O51" s="19" t="n">
        <f aca="false">(E51-V51)/5</f>
        <v>18</v>
      </c>
      <c r="P51" s="20"/>
      <c r="Q51" s="21" t="n">
        <f aca="false">(F51+K51+P51)/O51</f>
        <v>11.3888888888889</v>
      </c>
      <c r="R51" s="19" t="n">
        <f aca="false">F51/O51</f>
        <v>4.72222222222222</v>
      </c>
      <c r="S51" s="19" t="n">
        <f aca="false">VLOOKUP(A:A,[1]TDSheet!$A$1:$T$1048576,20,0)</f>
        <v>23.4</v>
      </c>
      <c r="T51" s="19" t="n">
        <f aca="false">VLOOKUP(A:A,[1]TDSheet!$A$1:$O$1048576,15,0)</f>
        <v>21.25</v>
      </c>
      <c r="U51" s="19" t="n">
        <f aca="false">VLOOKUP(A:A,[3]TDSheet!$A$1:$D$1048576,4,0)</f>
        <v>30</v>
      </c>
      <c r="V51" s="19" t="n">
        <v>0</v>
      </c>
      <c r="W51" s="19" t="n">
        <f aca="false">VLOOKUP(A:A,[1]TDSheet!$A$1:$W$1048576,23,0)</f>
        <v>84</v>
      </c>
      <c r="X51" s="19" t="n">
        <f aca="false">VLOOKUP(A:A,[1]TDSheet!$A$1:$X$1048576,24,0)</f>
        <v>12</v>
      </c>
      <c r="Y51" s="19" t="n">
        <f aca="false">VLOOKUP(A:A,[1]TDSheet!$A$1:$Y$1048576,25,0)</f>
        <v>8</v>
      </c>
      <c r="Z51" s="19" t="n">
        <f aca="false">MROUND(AC51,X51)</f>
        <v>0</v>
      </c>
      <c r="AA51" s="19" t="n">
        <f aca="false">P51+0</f>
        <v>0</v>
      </c>
      <c r="AB51" s="19" t="n">
        <f aca="false">VLOOKUP(A:A,[1]TDSheet!$A$1:$AB$1048576,28,0)</f>
        <v>0</v>
      </c>
      <c r="AC51" s="19" t="n">
        <f aca="false">AA51/8</f>
        <v>0</v>
      </c>
      <c r="AD51" s="22" t="n">
        <f aca="false">VLOOKUP(A:A,[1]TDSheet!$A$1:$AD$1048576,30,0)</f>
        <v>0.7</v>
      </c>
      <c r="AE51" s="19" t="n">
        <f aca="false">Z51*Y51*AD51</f>
        <v>0</v>
      </c>
      <c r="AF51" s="19"/>
      <c r="AG51" s="19"/>
    </row>
    <row r="52" s="1" customFormat="true" ht="11.1" hidden="false" customHeight="true" outlineLevel="1" collapsed="false">
      <c r="A52" s="15" t="s">
        <v>82</v>
      </c>
      <c r="B52" s="15" t="s">
        <v>35</v>
      </c>
      <c r="C52" s="16" t="n">
        <v>150</v>
      </c>
      <c r="D52" s="16" t="n">
        <v>496</v>
      </c>
      <c r="E52" s="16" t="n">
        <v>220</v>
      </c>
      <c r="F52" s="16" t="n">
        <v>408</v>
      </c>
      <c r="G52" s="1" t="n">
        <f aca="false">VLOOKUP(A:A,[1]TDSheet!$A$1:$G$1048576,7,0)</f>
        <v>1</v>
      </c>
      <c r="H52" s="1" t="e">
        <f aca="false">VLOOKUP(A:A,[1]TDSheet!$A$1:$H$1048576,8,0)</f>
        <v>#VALUE!</v>
      </c>
      <c r="I52" s="19" t="n">
        <f aca="false">VLOOKUP(A:A,[2]TDSheet!$A$1:$F$1048576,6,0)</f>
        <v>278</v>
      </c>
      <c r="J52" s="19" t="n">
        <f aca="false">E52-I52</f>
        <v>-58</v>
      </c>
      <c r="K52" s="19"/>
      <c r="L52" s="19"/>
      <c r="M52" s="19"/>
      <c r="N52" s="19"/>
      <c r="O52" s="19" t="n">
        <f aca="false">(E52-V52)/5</f>
        <v>44</v>
      </c>
      <c r="P52" s="20" t="n">
        <v>80</v>
      </c>
      <c r="Q52" s="21" t="n">
        <f aca="false">(F52+K52+P52)/O52</f>
        <v>11.0909090909091</v>
      </c>
      <c r="R52" s="19" t="n">
        <f aca="false">F52/O52</f>
        <v>9.27272727272727</v>
      </c>
      <c r="S52" s="19" t="n">
        <f aca="false">VLOOKUP(A:A,[1]TDSheet!$A$1:$T$1048576,20,0)</f>
        <v>33.2</v>
      </c>
      <c r="T52" s="19" t="n">
        <f aca="false">VLOOKUP(A:A,[1]TDSheet!$A$1:$O$1048576,15,0)</f>
        <v>39.5</v>
      </c>
      <c r="U52" s="19" t="n">
        <f aca="false">VLOOKUP(A:A,[3]TDSheet!$A$1:$D$1048576,4,0)</f>
        <v>33</v>
      </c>
      <c r="V52" s="19" t="n">
        <v>0</v>
      </c>
      <c r="W52" s="19" t="n">
        <f aca="false">VLOOKUP(A:A,[1]TDSheet!$A$1:$W$1048576,23,0)</f>
        <v>84</v>
      </c>
      <c r="X52" s="19" t="n">
        <f aca="false">VLOOKUP(A:A,[1]TDSheet!$A$1:$X$1048576,24,0)</f>
        <v>12</v>
      </c>
      <c r="Y52" s="19" t="n">
        <f aca="false">VLOOKUP(A:A,[1]TDSheet!$A$1:$Y$1048576,25,0)</f>
        <v>8</v>
      </c>
      <c r="Z52" s="19" t="n">
        <f aca="false">MROUND(AC52,X52)</f>
        <v>12</v>
      </c>
      <c r="AA52" s="19" t="n">
        <f aca="false">P52+0</f>
        <v>80</v>
      </c>
      <c r="AB52" s="19" t="str">
        <f aca="false">VLOOKUP(A:A,[1]TDSheet!$A$1:$AB$1048576,28,0)</f>
        <v>увел</v>
      </c>
      <c r="AC52" s="19" t="n">
        <f aca="false">AA52/8</f>
        <v>10</v>
      </c>
      <c r="AD52" s="22" t="n">
        <f aca="false">VLOOKUP(A:A,[1]TDSheet!$A$1:$AD$1048576,30,0)</f>
        <v>0.7</v>
      </c>
      <c r="AE52" s="19" t="n">
        <f aca="false">Z52*Y52*AD52</f>
        <v>67.2</v>
      </c>
      <c r="AF52" s="19"/>
      <c r="AG52" s="19"/>
    </row>
    <row r="53" s="1" customFormat="true" ht="21.95" hidden="false" customHeight="true" outlineLevel="1" collapsed="false">
      <c r="A53" s="15" t="s">
        <v>83</v>
      </c>
      <c r="B53" s="15" t="s">
        <v>35</v>
      </c>
      <c r="C53" s="16" t="n">
        <v>60</v>
      </c>
      <c r="D53" s="16" t="n">
        <v>197</v>
      </c>
      <c r="E53" s="16" t="n">
        <v>102</v>
      </c>
      <c r="F53" s="16" t="n">
        <v>148</v>
      </c>
      <c r="G53" s="1" t="n">
        <f aca="false">VLOOKUP(A:A,[1]TDSheet!$A$1:$G$1048576,7,0)</f>
        <v>1</v>
      </c>
      <c r="H53" s="1" t="e">
        <f aca="false">VLOOKUP(A:A,[1]TDSheet!$A$1:$H$1048576,8,0)</f>
        <v>#VALUE!</v>
      </c>
      <c r="I53" s="19" t="n">
        <f aca="false">VLOOKUP(A:A,[2]TDSheet!$A$1:$F$1048576,6,0)</f>
        <v>109</v>
      </c>
      <c r="J53" s="19" t="n">
        <f aca="false">E53-I53</f>
        <v>-7</v>
      </c>
      <c r="K53" s="19"/>
      <c r="L53" s="19"/>
      <c r="M53" s="19"/>
      <c r="N53" s="19"/>
      <c r="O53" s="19" t="n">
        <f aca="false">(E53-V53)/5</f>
        <v>20.4</v>
      </c>
      <c r="P53" s="20" t="n">
        <v>80</v>
      </c>
      <c r="Q53" s="21" t="n">
        <f aca="false">(F53+K53+P53)/O53</f>
        <v>11.1764705882353</v>
      </c>
      <c r="R53" s="19" t="n">
        <f aca="false">F53/O53</f>
        <v>7.25490196078431</v>
      </c>
      <c r="S53" s="19" t="n">
        <f aca="false">VLOOKUP(A:A,[1]TDSheet!$A$1:$T$1048576,20,0)</f>
        <v>22.6</v>
      </c>
      <c r="T53" s="19" t="n">
        <f aca="false">VLOOKUP(A:A,[1]TDSheet!$A$1:$O$1048576,15,0)</f>
        <v>18.75</v>
      </c>
      <c r="U53" s="19" t="n">
        <f aca="false">VLOOKUP(A:A,[3]TDSheet!$A$1:$D$1048576,4,0)</f>
        <v>38</v>
      </c>
      <c r="V53" s="19" t="n">
        <v>0</v>
      </c>
      <c r="W53" s="19" t="n">
        <f aca="false">VLOOKUP(A:A,[1]TDSheet!$A$1:$W$1048576,23,0)</f>
        <v>84</v>
      </c>
      <c r="X53" s="19" t="n">
        <f aca="false">VLOOKUP(A:A,[1]TDSheet!$A$1:$X$1048576,24,0)</f>
        <v>12</v>
      </c>
      <c r="Y53" s="19" t="n">
        <f aca="false">VLOOKUP(A:A,[1]TDSheet!$A$1:$Y$1048576,25,0)</f>
        <v>8</v>
      </c>
      <c r="Z53" s="19" t="n">
        <f aca="false">MROUND(AC53,X53)</f>
        <v>12</v>
      </c>
      <c r="AA53" s="19" t="n">
        <f aca="false">P53+0</f>
        <v>80</v>
      </c>
      <c r="AB53" s="19" t="n">
        <f aca="false">VLOOKUP(A:A,[1]TDSheet!$A$1:$AB$1048576,28,0)</f>
        <v>0</v>
      </c>
      <c r="AC53" s="19" t="n">
        <f aca="false">AA53/8</f>
        <v>10</v>
      </c>
      <c r="AD53" s="22" t="n">
        <f aca="false">VLOOKUP(A:A,[1]TDSheet!$A$1:$AD$1048576,30,0)</f>
        <v>0.7</v>
      </c>
      <c r="AE53" s="19" t="n">
        <f aca="false">Z53*Y53*AD53</f>
        <v>67.2</v>
      </c>
      <c r="AF53" s="19"/>
      <c r="AG53" s="19"/>
    </row>
    <row r="54" s="1" customFormat="true" ht="11.1" hidden="false" customHeight="true" outlineLevel="1" collapsed="false">
      <c r="A54" s="15" t="s">
        <v>84</v>
      </c>
      <c r="B54" s="15" t="s">
        <v>35</v>
      </c>
      <c r="C54" s="16" t="n">
        <v>449</v>
      </c>
      <c r="D54" s="16" t="n">
        <v>2564</v>
      </c>
      <c r="E54" s="16" t="n">
        <v>1586</v>
      </c>
      <c r="F54" s="16" t="n">
        <v>1337</v>
      </c>
      <c r="G54" s="1" t="n">
        <f aca="false">VLOOKUP(A:A,[1]TDSheet!$A$1:$G$1048576,7,0)</f>
        <v>1</v>
      </c>
      <c r="H54" s="1" t="e">
        <f aca="false">VLOOKUP(A:A,[1]TDSheet!$A$1:$H$1048576,8,0)</f>
        <v>#VALUE!</v>
      </c>
      <c r="I54" s="19" t="n">
        <f aca="false">VLOOKUP(A:A,[2]TDSheet!$A$1:$F$1048576,6,0)</f>
        <v>1595</v>
      </c>
      <c r="J54" s="19" t="n">
        <f aca="false">E54-I54</f>
        <v>-9</v>
      </c>
      <c r="K54" s="19" t="n">
        <v>880</v>
      </c>
      <c r="L54" s="19"/>
      <c r="M54" s="19"/>
      <c r="N54" s="19"/>
      <c r="O54" s="19" t="n">
        <f aca="false">(E54-V54)/5</f>
        <v>317.2</v>
      </c>
      <c r="P54" s="20" t="n">
        <v>900</v>
      </c>
      <c r="Q54" s="21" t="n">
        <f aca="false">(F54+K54+P54)/O54</f>
        <v>9.8266078184111</v>
      </c>
      <c r="R54" s="19" t="n">
        <f aca="false">F54/O54</f>
        <v>4.21500630517024</v>
      </c>
      <c r="S54" s="19" t="n">
        <f aca="false">VLOOKUP(A:A,[1]TDSheet!$A$1:$T$1048576,20,0)</f>
        <v>316.8</v>
      </c>
      <c r="T54" s="19" t="n">
        <f aca="false">VLOOKUP(A:A,[1]TDSheet!$A$1:$O$1048576,15,0)</f>
        <v>265</v>
      </c>
      <c r="U54" s="19" t="n">
        <f aca="false">VLOOKUP(A:A,[3]TDSheet!$A$1:$D$1048576,4,0)</f>
        <v>344</v>
      </c>
      <c r="V54" s="19" t="n">
        <v>0</v>
      </c>
      <c r="W54" s="19" t="n">
        <f aca="false">VLOOKUP(A:A,[1]TDSheet!$A$1:$W$1048576,23,0)</f>
        <v>84</v>
      </c>
      <c r="X54" s="19" t="n">
        <f aca="false">VLOOKUP(A:A,[1]TDSheet!$A$1:$X$1048576,24,0)</f>
        <v>12</v>
      </c>
      <c r="Y54" s="19" t="n">
        <f aca="false">VLOOKUP(A:A,[1]TDSheet!$A$1:$Y$1048576,25,0)</f>
        <v>8</v>
      </c>
      <c r="Z54" s="19" t="n">
        <f aca="false">MROUND(AC54,X54)</f>
        <v>108</v>
      </c>
      <c r="AA54" s="19" t="n">
        <f aca="false">P54+0</f>
        <v>900</v>
      </c>
      <c r="AB54" s="19" t="n">
        <f aca="false">VLOOKUP(A:A,[1]TDSheet!$A$1:$AB$1048576,28,0)</f>
        <v>0</v>
      </c>
      <c r="AC54" s="19" t="n">
        <f aca="false">AA54/8</f>
        <v>112.5</v>
      </c>
      <c r="AD54" s="22" t="n">
        <f aca="false">VLOOKUP(A:A,[1]TDSheet!$A$1:$AD$1048576,30,0)</f>
        <v>0.7</v>
      </c>
      <c r="AE54" s="19" t="n">
        <f aca="false">Z54*Y54*AD54</f>
        <v>604.8</v>
      </c>
      <c r="AF54" s="19"/>
      <c r="AG54" s="19"/>
    </row>
    <row r="55" s="1" customFormat="true" ht="21.95" hidden="false" customHeight="true" outlineLevel="1" collapsed="false">
      <c r="A55" s="15" t="s">
        <v>85</v>
      </c>
      <c r="B55" s="15" t="s">
        <v>35</v>
      </c>
      <c r="C55" s="16" t="n">
        <v>596</v>
      </c>
      <c r="D55" s="16" t="n">
        <v>392</v>
      </c>
      <c r="E55" s="16" t="n">
        <v>301</v>
      </c>
      <c r="F55" s="16" t="n">
        <v>670</v>
      </c>
      <c r="G55" s="1" t="n">
        <f aca="false">VLOOKUP(A:A,[1]TDSheet!$A$1:$G$1048576,7,0)</f>
        <v>1</v>
      </c>
      <c r="H55" s="1" t="n">
        <f aca="false">VLOOKUP(A:A,[1]TDSheet!$A$1:$H$1048576,8,0)</f>
        <v>180</v>
      </c>
      <c r="I55" s="19" t="n">
        <f aca="false">VLOOKUP(A:A,[2]TDSheet!$A$1:$F$1048576,6,0)</f>
        <v>314</v>
      </c>
      <c r="J55" s="19" t="n">
        <f aca="false">E55-I55</f>
        <v>-13</v>
      </c>
      <c r="K55" s="19"/>
      <c r="L55" s="19"/>
      <c r="M55" s="19"/>
      <c r="N55" s="19"/>
      <c r="O55" s="19" t="n">
        <f aca="false">(E55-V55)/5</f>
        <v>60.2</v>
      </c>
      <c r="P55" s="20"/>
      <c r="Q55" s="21" t="n">
        <f aca="false">(F55+K55+P55)/O55</f>
        <v>11.1295681063123</v>
      </c>
      <c r="R55" s="19" t="n">
        <f aca="false">F55/O55</f>
        <v>11.1295681063123</v>
      </c>
      <c r="S55" s="19" t="n">
        <f aca="false">VLOOKUP(A:A,[1]TDSheet!$A$1:$T$1048576,20,0)</f>
        <v>148.6</v>
      </c>
      <c r="T55" s="19" t="n">
        <f aca="false">VLOOKUP(A:A,[1]TDSheet!$A$1:$O$1048576,15,0)</f>
        <v>50.25</v>
      </c>
      <c r="U55" s="19" t="n">
        <f aca="false">VLOOKUP(A:A,[3]TDSheet!$A$1:$D$1048576,4,0)</f>
        <v>63</v>
      </c>
      <c r="V55" s="19" t="n">
        <v>0</v>
      </c>
      <c r="W55" s="19" t="n">
        <f aca="false">VLOOKUP(A:A,[1]TDSheet!$A$1:$W$1048576,23,0)</f>
        <v>84</v>
      </c>
      <c r="X55" s="19" t="n">
        <f aca="false">VLOOKUP(A:A,[1]TDSheet!$A$1:$X$1048576,24,0)</f>
        <v>12</v>
      </c>
      <c r="Y55" s="19" t="n">
        <f aca="false">VLOOKUP(A:A,[1]TDSheet!$A$1:$Y$1048576,25,0)</f>
        <v>8</v>
      </c>
      <c r="Z55" s="19" t="n">
        <f aca="false">MROUND(AC55,X55)</f>
        <v>0</v>
      </c>
      <c r="AA55" s="19" t="n">
        <f aca="false">P55+0</f>
        <v>0</v>
      </c>
      <c r="AB55" s="19" t="str">
        <f aca="false">VLOOKUP(A:A,[1]TDSheet!$A$1:$AB$1048576,28,0)</f>
        <v>увел</v>
      </c>
      <c r="AC55" s="19" t="n">
        <f aca="false">AA55/8</f>
        <v>0</v>
      </c>
      <c r="AD55" s="22" t="n">
        <f aca="false">VLOOKUP(A:A,[1]TDSheet!$A$1:$AD$1048576,30,0)</f>
        <v>0.9</v>
      </c>
      <c r="AE55" s="19" t="n">
        <f aca="false">Z55*Y55*AD55</f>
        <v>0</v>
      </c>
      <c r="AF55" s="19"/>
      <c r="AG55" s="19"/>
    </row>
    <row r="56" s="1" customFormat="true" ht="11.1" hidden="false" customHeight="true" outlineLevel="1" collapsed="false">
      <c r="A56" s="15" t="s">
        <v>86</v>
      </c>
      <c r="B56" s="15" t="s">
        <v>49</v>
      </c>
      <c r="C56" s="16" t="n">
        <v>146</v>
      </c>
      <c r="D56" s="16" t="n">
        <v>660</v>
      </c>
      <c r="E56" s="16" t="n">
        <v>416</v>
      </c>
      <c r="F56" s="16" t="n">
        <v>385</v>
      </c>
      <c r="G56" s="1" t="n">
        <f aca="false">VLOOKUP(A:A,[1]TDSheet!$A$1:$G$1048576,7,0)</f>
        <v>1</v>
      </c>
      <c r="H56" s="1" t="n">
        <f aca="false">VLOOKUP(A:A,[1]TDSheet!$A$1:$H$1048576,8,0)</f>
        <v>90</v>
      </c>
      <c r="I56" s="19" t="n">
        <f aca="false">VLOOKUP(A:A,[2]TDSheet!$A$1:$F$1048576,6,0)</f>
        <v>422</v>
      </c>
      <c r="J56" s="19" t="n">
        <f aca="false">E56-I56</f>
        <v>-6</v>
      </c>
      <c r="K56" s="19" t="n">
        <v>280</v>
      </c>
      <c r="L56" s="19"/>
      <c r="M56" s="19"/>
      <c r="N56" s="19"/>
      <c r="O56" s="19" t="n">
        <f aca="false">(E56-V56)/5</f>
        <v>83.2</v>
      </c>
      <c r="P56" s="20" t="n">
        <v>160</v>
      </c>
      <c r="Q56" s="21" t="n">
        <f aca="false">(F56+K56+P56)/O56</f>
        <v>9.91586538461539</v>
      </c>
      <c r="R56" s="19" t="n">
        <f aca="false">F56/O56</f>
        <v>4.62740384615385</v>
      </c>
      <c r="S56" s="19" t="n">
        <f aca="false">VLOOKUP(A:A,[1]TDSheet!$A$1:$T$1048576,20,0)</f>
        <v>67</v>
      </c>
      <c r="T56" s="19" t="n">
        <f aca="false">VLOOKUP(A:A,[1]TDSheet!$A$1:$O$1048576,15,0)</f>
        <v>74</v>
      </c>
      <c r="U56" s="19" t="n">
        <f aca="false">VLOOKUP(A:A,[3]TDSheet!$A$1:$D$1048576,4,0)</f>
        <v>75</v>
      </c>
      <c r="V56" s="19" t="n">
        <v>0</v>
      </c>
      <c r="W56" s="19" t="n">
        <f aca="false">VLOOKUP(A:A,[1]TDSheet!$A$1:$W$1048576,23,0)</f>
        <v>144</v>
      </c>
      <c r="X56" s="19" t="n">
        <f aca="false">VLOOKUP(A:A,[1]TDSheet!$A$1:$X$1048576,24,0)</f>
        <v>12</v>
      </c>
      <c r="Y56" s="19" t="n">
        <f aca="false">VLOOKUP(A:A,[1]TDSheet!$A$1:$Y$1048576,25,0)</f>
        <v>5</v>
      </c>
      <c r="Z56" s="19" t="n">
        <f aca="false">MROUND(AC56,X56)</f>
        <v>36</v>
      </c>
      <c r="AA56" s="19" t="n">
        <f aca="false">P56+0</f>
        <v>160</v>
      </c>
      <c r="AB56" s="19" t="n">
        <f aca="false">VLOOKUP(A:A,[1]TDSheet!$A$1:$AB$1048576,28,0)</f>
        <v>0</v>
      </c>
      <c r="AC56" s="19" t="n">
        <f aca="false">AA56/5</f>
        <v>32</v>
      </c>
      <c r="AD56" s="22" t="n">
        <f aca="false">VLOOKUP(A:A,[1]TDSheet!$A$1:$AD$1048576,30,0)</f>
        <v>1</v>
      </c>
      <c r="AE56" s="19" t="n">
        <f aca="false">Z56*Y56*AD56</f>
        <v>180</v>
      </c>
      <c r="AF56" s="19"/>
      <c r="AG56" s="19"/>
    </row>
    <row r="57" s="1" customFormat="true" ht="11.1" hidden="false" customHeight="true" outlineLevel="1" collapsed="false">
      <c r="A57" s="15" t="s">
        <v>87</v>
      </c>
      <c r="B57" s="15" t="s">
        <v>35</v>
      </c>
      <c r="C57" s="16" t="n">
        <v>281</v>
      </c>
      <c r="D57" s="16" t="n">
        <v>2158</v>
      </c>
      <c r="E57" s="16" t="n">
        <v>547</v>
      </c>
      <c r="F57" s="16" t="n">
        <v>408</v>
      </c>
      <c r="G57" s="1" t="n">
        <f aca="false">VLOOKUP(A:A,[1]TDSheet!$A$1:$G$1048576,7,0)</f>
        <v>1</v>
      </c>
      <c r="H57" s="1" t="n">
        <f aca="false">VLOOKUP(A:A,[1]TDSheet!$A$1:$H$1048576,8,0)</f>
        <v>120</v>
      </c>
      <c r="I57" s="19" t="n">
        <f aca="false">VLOOKUP(A:A,[2]TDSheet!$A$1:$F$1048576,6,0)</f>
        <v>735</v>
      </c>
      <c r="J57" s="19" t="n">
        <f aca="false">E57-I57</f>
        <v>-188</v>
      </c>
      <c r="K57" s="19" t="n">
        <v>500</v>
      </c>
      <c r="L57" s="19"/>
      <c r="M57" s="19"/>
      <c r="N57" s="19"/>
      <c r="O57" s="19" t="n">
        <f aca="false">(E57-V57)/5</f>
        <v>109.4</v>
      </c>
      <c r="P57" s="20" t="n">
        <v>400</v>
      </c>
      <c r="Q57" s="21" t="n">
        <f aca="false">(F57+K57+P57)/O57</f>
        <v>11.9561243144424</v>
      </c>
      <c r="R57" s="19" t="n">
        <f aca="false">F57/O57</f>
        <v>3.72943327239488</v>
      </c>
      <c r="S57" s="19" t="n">
        <f aca="false">VLOOKUP(A:A,[1]TDSheet!$A$1:$T$1048576,20,0)</f>
        <v>110.6</v>
      </c>
      <c r="T57" s="19" t="n">
        <f aca="false">VLOOKUP(A:A,[1]TDSheet!$A$1:$O$1048576,15,0)</f>
        <v>80.75</v>
      </c>
      <c r="U57" s="19" t="n">
        <f aca="false">VLOOKUP(A:A,[3]TDSheet!$A$1:$D$1048576,4,0)</f>
        <v>209</v>
      </c>
      <c r="V57" s="19" t="n">
        <v>0</v>
      </c>
      <c r="W57" s="19" t="n">
        <f aca="false">VLOOKUP(A:A,[1]TDSheet!$A$1:$W$1048576,23,0)</f>
        <v>84</v>
      </c>
      <c r="X57" s="19" t="n">
        <f aca="false">VLOOKUP(A:A,[1]TDSheet!$A$1:$X$1048576,24,0)</f>
        <v>12</v>
      </c>
      <c r="Y57" s="19" t="n">
        <f aca="false">VLOOKUP(A:A,[1]TDSheet!$A$1:$Y$1048576,25,0)</f>
        <v>5</v>
      </c>
      <c r="Z57" s="19" t="n">
        <f aca="false">MROUND(AC57,X57)</f>
        <v>84</v>
      </c>
      <c r="AA57" s="19" t="n">
        <f aca="false">P57+0</f>
        <v>400</v>
      </c>
      <c r="AB57" s="19" t="str">
        <f aca="false">VLOOKUP(A:A,[1]TDSheet!$A$1:$AB$1048576,28,0)</f>
        <v>склад</v>
      </c>
      <c r="AC57" s="19" t="n">
        <f aca="false">AA57/5</f>
        <v>80</v>
      </c>
      <c r="AD57" s="22" t="n">
        <f aca="false">VLOOKUP(A:A,[1]TDSheet!$A$1:$AD$1048576,30,0)</f>
        <v>1</v>
      </c>
      <c r="AE57" s="19" t="n">
        <f aca="false">Z57*Y57*AD57</f>
        <v>420</v>
      </c>
      <c r="AF57" s="19"/>
      <c r="AG57" s="19"/>
    </row>
    <row r="58" s="1" customFormat="true" ht="11.1" hidden="false" customHeight="true" outlineLevel="1" collapsed="false">
      <c r="A58" s="15" t="s">
        <v>88</v>
      </c>
      <c r="B58" s="15" t="s">
        <v>35</v>
      </c>
      <c r="C58" s="16" t="n">
        <v>41</v>
      </c>
      <c r="D58" s="16" t="n">
        <v>96</v>
      </c>
      <c r="E58" s="16" t="n">
        <v>68</v>
      </c>
      <c r="F58" s="16" t="n">
        <v>68</v>
      </c>
      <c r="G58" s="1" t="n">
        <f aca="false">VLOOKUP(A:A,[1]TDSheet!$A$1:$G$1048576,7,0)</f>
        <v>1</v>
      </c>
      <c r="H58" s="1" t="e">
        <f aca="false">VLOOKUP(A:A,[1]TDSheet!$A$1:$H$1048576,8,0)</f>
        <v>#VALUE!</v>
      </c>
      <c r="I58" s="19" t="n">
        <f aca="false">VLOOKUP(A:A,[2]TDSheet!$A$1:$F$1048576,6,0)</f>
        <v>68</v>
      </c>
      <c r="J58" s="19" t="n">
        <f aca="false">E58-I58</f>
        <v>0</v>
      </c>
      <c r="K58" s="19" t="n">
        <v>80</v>
      </c>
      <c r="L58" s="19"/>
      <c r="M58" s="19"/>
      <c r="N58" s="19"/>
      <c r="O58" s="19" t="n">
        <f aca="false">(E58-V58)/5</f>
        <v>13.6</v>
      </c>
      <c r="P58" s="20"/>
      <c r="Q58" s="21" t="n">
        <f aca="false">(F58+K58+P58)/O58</f>
        <v>10.8823529411765</v>
      </c>
      <c r="R58" s="19" t="n">
        <f aca="false">F58/O58</f>
        <v>5</v>
      </c>
      <c r="S58" s="19" t="n">
        <f aca="false">VLOOKUP(A:A,[1]TDSheet!$A$1:$T$1048576,20,0)</f>
        <v>14</v>
      </c>
      <c r="T58" s="19" t="n">
        <f aca="false">VLOOKUP(A:A,[1]TDSheet!$A$1:$O$1048576,15,0)</f>
        <v>10.25</v>
      </c>
      <c r="U58" s="19" t="n">
        <f aca="false">VLOOKUP(A:A,[3]TDSheet!$A$1:$D$1048576,4,0)</f>
        <v>21</v>
      </c>
      <c r="V58" s="19" t="n">
        <v>0</v>
      </c>
      <c r="W58" s="19" t="n">
        <f aca="false">VLOOKUP(A:A,[1]TDSheet!$A$1:$W$1048576,23,0)</f>
        <v>84</v>
      </c>
      <c r="X58" s="19" t="n">
        <f aca="false">VLOOKUP(A:A,[1]TDSheet!$A$1:$X$1048576,24,0)</f>
        <v>12</v>
      </c>
      <c r="Y58" s="19" t="n">
        <f aca="false">VLOOKUP(A:A,[1]TDSheet!$A$1:$Y$1048576,25,0)</f>
        <v>8</v>
      </c>
      <c r="Z58" s="19" t="n">
        <f aca="false">MROUND(AC58,X58)</f>
        <v>0</v>
      </c>
      <c r="AA58" s="19" t="n">
        <f aca="false">P58+0</f>
        <v>0</v>
      </c>
      <c r="AB58" s="19" t="n">
        <f aca="false">VLOOKUP(A:A,[1]TDSheet!$A$1:$AB$1048576,28,0)</f>
        <v>0</v>
      </c>
      <c r="AC58" s="19" t="n">
        <f aca="false">AA58/8</f>
        <v>0</v>
      </c>
      <c r="AD58" s="22" t="n">
        <f aca="false">VLOOKUP(A:A,[1]TDSheet!$A$1:$AD$1048576,30,0)</f>
        <v>0.8</v>
      </c>
      <c r="AE58" s="19" t="n">
        <f aca="false">Z58*Y58*AD58</f>
        <v>0</v>
      </c>
      <c r="AF58" s="19"/>
      <c r="AG58" s="19"/>
    </row>
    <row r="59" s="1" customFormat="true" ht="11.1" hidden="false" customHeight="true" outlineLevel="1" collapsed="false">
      <c r="A59" s="15" t="s">
        <v>89</v>
      </c>
      <c r="B59" s="15" t="s">
        <v>35</v>
      </c>
      <c r="C59" s="16"/>
      <c r="D59" s="16" t="n">
        <v>198</v>
      </c>
      <c r="E59" s="16" t="n">
        <v>44</v>
      </c>
      <c r="F59" s="16" t="n">
        <v>148</v>
      </c>
      <c r="G59" s="1" t="str">
        <f aca="false">VLOOKUP(A:A,[1]TDSheet!$A$1:$G$1048576,7,0)</f>
        <v>ноа</v>
      </c>
      <c r="H59" s="1" t="e">
        <f aca="false">VLOOKUP(A:A,[1]TDSheet!$A$1:$H$1048576,8,0)</f>
        <v>#VALUE!</v>
      </c>
      <c r="I59" s="19" t="n">
        <f aca="false">VLOOKUP(A:A,[2]TDSheet!$A$1:$F$1048576,6,0)</f>
        <v>42</v>
      </c>
      <c r="J59" s="19" t="n">
        <f aca="false">E59-I59</f>
        <v>2</v>
      </c>
      <c r="K59" s="19"/>
      <c r="L59" s="19"/>
      <c r="M59" s="19"/>
      <c r="N59" s="19"/>
      <c r="O59" s="19" t="n">
        <f aca="false">(E59-V59)/5</f>
        <v>8.8</v>
      </c>
      <c r="P59" s="20"/>
      <c r="Q59" s="21" t="n">
        <f aca="false">(F59+K59+P59)/O59</f>
        <v>16.8181818181818</v>
      </c>
      <c r="R59" s="19" t="n">
        <f aca="false">F59/O59</f>
        <v>16.8181818181818</v>
      </c>
      <c r="S59" s="19" t="n">
        <f aca="false">VLOOKUP(A:A,[1]TDSheet!$A$1:$T$1048576,20,0)</f>
        <v>6</v>
      </c>
      <c r="T59" s="19" t="n">
        <f aca="false">VLOOKUP(A:A,[1]TDSheet!$A$1:$O$1048576,15,0)</f>
        <v>0</v>
      </c>
      <c r="U59" s="19" t="n">
        <f aca="false">VLOOKUP(A:A,[3]TDSheet!$A$1:$D$1048576,4,0)</f>
        <v>11</v>
      </c>
      <c r="V59" s="19" t="n">
        <v>0</v>
      </c>
      <c r="W59" s="19" t="n">
        <f aca="false">VLOOKUP(A:A,[1]TDSheet!$A$1:$W$1048576,23,0)</f>
        <v>84</v>
      </c>
      <c r="X59" s="19" t="n">
        <f aca="false">VLOOKUP(A:A,[1]TDSheet!$A$1:$X$1048576,24,0)</f>
        <v>12</v>
      </c>
      <c r="Y59" s="19" t="n">
        <f aca="false">VLOOKUP(A:A,[1]TDSheet!$A$1:$Y$1048576,25,0)</f>
        <v>16</v>
      </c>
      <c r="Z59" s="19" t="n">
        <f aca="false">MROUND(AC59,X59)</f>
        <v>0</v>
      </c>
      <c r="AA59" s="19" t="n">
        <f aca="false">P59+0</f>
        <v>0</v>
      </c>
      <c r="AB59" s="19" t="str">
        <f aca="false">VLOOKUP(A:A,[1]TDSheet!$A$1:$AB$1048576,28,0)</f>
        <v>увел</v>
      </c>
      <c r="AC59" s="19" t="n">
        <f aca="false">AA59/16</f>
        <v>0</v>
      </c>
      <c r="AD59" s="22" t="n">
        <f aca="false">VLOOKUP(A:A,[1]TDSheet!$A$1:$AD$1048576,30,0)</f>
        <v>0.4</v>
      </c>
      <c r="AE59" s="19" t="n">
        <f aca="false">Z59*Y59*AD59</f>
        <v>0</v>
      </c>
      <c r="AF59" s="19"/>
      <c r="AG59" s="19"/>
    </row>
    <row r="60" s="1" customFormat="true" ht="11.1" hidden="false" customHeight="true" outlineLevel="1" collapsed="false">
      <c r="A60" s="15" t="s">
        <v>90</v>
      </c>
      <c r="B60" s="15" t="s">
        <v>49</v>
      </c>
      <c r="C60" s="16" t="n">
        <v>177.598</v>
      </c>
      <c r="D60" s="16" t="n">
        <v>366.3</v>
      </c>
      <c r="E60" s="16" t="n">
        <v>210.9</v>
      </c>
      <c r="F60" s="16" t="n">
        <v>325.598</v>
      </c>
      <c r="G60" s="1" t="str">
        <f aca="false">VLOOKUP(A:A,[1]TDSheet!$A$1:$G$1048576,7,0)</f>
        <v>рот</v>
      </c>
      <c r="H60" s="1" t="e">
        <f aca="false">VLOOKUP(A:A,[1]TDSheet!$A$1:$H$1048576,8,0)</f>
        <v>#VALUE!</v>
      </c>
      <c r="I60" s="19" t="n">
        <f aca="false">VLOOKUP(A:A,[2]TDSheet!$A$1:$F$1048576,6,0)</f>
        <v>212.902</v>
      </c>
      <c r="J60" s="19" t="n">
        <f aca="false">E60-I60</f>
        <v>-2.00199999999998</v>
      </c>
      <c r="K60" s="19"/>
      <c r="L60" s="19"/>
      <c r="M60" s="19"/>
      <c r="N60" s="19"/>
      <c r="O60" s="19" t="n">
        <f aca="false">(E60-V60)/5</f>
        <v>42.18</v>
      </c>
      <c r="P60" s="20" t="n">
        <v>100</v>
      </c>
      <c r="Q60" s="21" t="n">
        <f aca="false">(F60+K60+P60)/O60</f>
        <v>10.0900426742532</v>
      </c>
      <c r="R60" s="19" t="n">
        <f aca="false">F60/O60</f>
        <v>7.71925082977715</v>
      </c>
      <c r="S60" s="19" t="n">
        <f aca="false">VLOOKUP(A:A,[1]TDSheet!$A$1:$T$1048576,20,0)</f>
        <v>39.22</v>
      </c>
      <c r="T60" s="19" t="n">
        <f aca="false">VLOOKUP(A:A,[1]TDSheet!$A$1:$O$1048576,15,0)</f>
        <v>42.55</v>
      </c>
      <c r="U60" s="19" t="n">
        <f aca="false">VLOOKUP(A:A,[3]TDSheet!$A$1:$D$1048576,4,0)</f>
        <v>40.7</v>
      </c>
      <c r="V60" s="19" t="n">
        <v>0</v>
      </c>
      <c r="W60" s="19" t="n">
        <f aca="false">VLOOKUP(A:A,[1]TDSheet!$A$1:$W$1048576,23,0)</f>
        <v>126</v>
      </c>
      <c r="X60" s="19" t="n">
        <f aca="false">VLOOKUP(A:A,[1]TDSheet!$A$1:$X$1048576,24,0)</f>
        <v>14</v>
      </c>
      <c r="Y60" s="19" t="n">
        <f aca="false">VLOOKUP(A:A,[1]TDSheet!$A$1:$Y$1048576,25,0)</f>
        <v>3.7</v>
      </c>
      <c r="Z60" s="19" t="n">
        <f aca="false">MROUND(AC60,X60)</f>
        <v>28</v>
      </c>
      <c r="AA60" s="19" t="n">
        <f aca="false">P60+0</f>
        <v>100</v>
      </c>
      <c r="AB60" s="19" t="e">
        <f aca="false">VLOOKUP(A:A,[1]TDSheet!$A$1:$AB$1048576,28,0)</f>
        <v>#VALUE!</v>
      </c>
      <c r="AC60" s="19" t="n">
        <f aca="false">AA60/3.7</f>
        <v>27.027027027027</v>
      </c>
      <c r="AD60" s="22" t="n">
        <f aca="false">VLOOKUP(A:A,[1]TDSheet!$A$1:$AD$1048576,30,0)</f>
        <v>1</v>
      </c>
      <c r="AE60" s="19" t="n">
        <f aca="false">Z60*Y60*AD60</f>
        <v>103.6</v>
      </c>
      <c r="AF60" s="19"/>
      <c r="AG60" s="19"/>
    </row>
    <row r="61" s="1" customFormat="true" ht="11.1" hidden="false" customHeight="true" outlineLevel="1" collapsed="false">
      <c r="A61" s="15" t="s">
        <v>91</v>
      </c>
      <c r="B61" s="15" t="s">
        <v>49</v>
      </c>
      <c r="C61" s="16" t="n">
        <v>178.6</v>
      </c>
      <c r="D61" s="16" t="n">
        <v>3.7</v>
      </c>
      <c r="E61" s="16" t="n">
        <v>11.1</v>
      </c>
      <c r="F61" s="16" t="n">
        <v>167.5</v>
      </c>
      <c r="G61" s="1" t="str">
        <f aca="false">VLOOKUP(A:A,[1]TDSheet!$A$1:$G$1048576,7,0)</f>
        <v>рот3</v>
      </c>
      <c r="H61" s="1" t="e">
        <f aca="false">VLOOKUP(A:A,[1]TDSheet!$A$1:$H$1048576,8,0)</f>
        <v>#VALUE!</v>
      </c>
      <c r="I61" s="19" t="n">
        <f aca="false">VLOOKUP(A:A,[2]TDSheet!$A$1:$F$1048576,6,0)</f>
        <v>14.8</v>
      </c>
      <c r="J61" s="19" t="n">
        <f aca="false">E61-I61</f>
        <v>-3.7</v>
      </c>
      <c r="K61" s="19"/>
      <c r="L61" s="19"/>
      <c r="M61" s="19"/>
      <c r="N61" s="19"/>
      <c r="O61" s="19" t="n">
        <f aca="false">(E61-V61)/5</f>
        <v>2.22</v>
      </c>
      <c r="P61" s="20"/>
      <c r="Q61" s="21" t="n">
        <f aca="false">(F61+K61+P61)/O61</f>
        <v>75.4504504504505</v>
      </c>
      <c r="R61" s="19" t="n">
        <f aca="false">F61/O61</f>
        <v>75.4504504504505</v>
      </c>
      <c r="S61" s="19" t="n">
        <f aca="false">VLOOKUP(A:A,[1]TDSheet!$A$1:$T$1048576,20,0)</f>
        <v>1.48</v>
      </c>
      <c r="T61" s="19" t="n">
        <f aca="false">VLOOKUP(A:A,[1]TDSheet!$A$1:$O$1048576,15,0)</f>
        <v>1.85</v>
      </c>
      <c r="U61" s="19" t="n">
        <f aca="false">VLOOKUP(A:A,[3]TDSheet!$A$1:$D$1048576,4,0)</f>
        <v>3.7</v>
      </c>
      <c r="V61" s="19" t="n">
        <v>0</v>
      </c>
      <c r="W61" s="19" t="n">
        <f aca="false">VLOOKUP(A:A,[1]TDSheet!$A$1:$W$1048576,23,0)</f>
        <v>126</v>
      </c>
      <c r="X61" s="19" t="n">
        <f aca="false">VLOOKUP(A:A,[1]TDSheet!$A$1:$X$1048576,24,0)</f>
        <v>14</v>
      </c>
      <c r="Y61" s="19" t="n">
        <f aca="false">VLOOKUP(A:A,[1]TDSheet!$A$1:$Y$1048576,25,0)</f>
        <v>3.7</v>
      </c>
      <c r="Z61" s="19" t="n">
        <f aca="false">MROUND(AC61,X61)</f>
        <v>0</v>
      </c>
      <c r="AA61" s="19" t="n">
        <f aca="false">P61+0</f>
        <v>0</v>
      </c>
      <c r="AB61" s="24" t="str">
        <f aca="false">VLOOKUP(A:A,[1]TDSheet!$A$1:$AB$1048576,28,0)</f>
        <v>увел</v>
      </c>
      <c r="AC61" s="19" t="n">
        <f aca="false">AA61/3.7</f>
        <v>0</v>
      </c>
      <c r="AD61" s="22" t="n">
        <f aca="false">VLOOKUP(A:A,[1]TDSheet!$A$1:$AD$1048576,30,0)</f>
        <v>1</v>
      </c>
      <c r="AE61" s="19" t="n">
        <f aca="false">Z61*Y61*AD61</f>
        <v>0</v>
      </c>
      <c r="AF61" s="19"/>
      <c r="AG61" s="19"/>
    </row>
    <row r="62" s="1" customFormat="true" ht="11.1" hidden="false" customHeight="true" outlineLevel="1" collapsed="false">
      <c r="A62" s="15" t="s">
        <v>92</v>
      </c>
      <c r="B62" s="15" t="s">
        <v>49</v>
      </c>
      <c r="C62" s="16" t="n">
        <v>3.6</v>
      </c>
      <c r="D62" s="16"/>
      <c r="E62" s="16" t="n">
        <v>0</v>
      </c>
      <c r="F62" s="16" t="n">
        <v>3.6</v>
      </c>
      <c r="G62" s="1" t="n">
        <f aca="false">VLOOKUP(A:A,[1]TDSheet!$A$1:$G$1048576,7,0)</f>
        <v>1</v>
      </c>
      <c r="H62" s="1" t="e">
        <f aca="false">VLOOKUP(A:A,[1]TDSheet!$A$1:$H$1048576,8,0)</f>
        <v>#VALUE!</v>
      </c>
      <c r="I62" s="19" t="n">
        <v>0</v>
      </c>
      <c r="J62" s="19" t="n">
        <f aca="false">E62-I62</f>
        <v>0</v>
      </c>
      <c r="K62" s="19"/>
      <c r="L62" s="19"/>
      <c r="M62" s="19"/>
      <c r="N62" s="19"/>
      <c r="O62" s="19" t="n">
        <f aca="false">(E62-V62)/5</f>
        <v>0</v>
      </c>
      <c r="P62" s="20"/>
      <c r="Q62" s="21" t="e">
        <f aca="false">(F62+K62+P62)/O62</f>
        <v>#DIV/0!</v>
      </c>
      <c r="R62" s="19" t="e">
        <f aca="false">F62/O62</f>
        <v>#DIV/0!</v>
      </c>
      <c r="S62" s="19" t="n">
        <f aca="false">VLOOKUP(A:A,[1]TDSheet!$A$1:$T$1048576,20,0)</f>
        <v>0</v>
      </c>
      <c r="T62" s="19" t="n">
        <f aca="false">VLOOKUP(A:A,[1]TDSheet!$A$1:$O$1048576,15,0)</f>
        <v>0</v>
      </c>
      <c r="U62" s="19" t="n">
        <v>0</v>
      </c>
      <c r="V62" s="19" t="n">
        <v>0</v>
      </c>
      <c r="W62" s="19" t="n">
        <f aca="false">VLOOKUP(A:A,[1]TDSheet!$A$1:$W$1048576,23,0)</f>
        <v>234</v>
      </c>
      <c r="X62" s="19" t="n">
        <f aca="false">VLOOKUP(A:A,[1]TDSheet!$A$1:$X$1048576,24,0)</f>
        <v>18</v>
      </c>
      <c r="Y62" s="19" t="n">
        <f aca="false">VLOOKUP(A:A,[1]TDSheet!$A$1:$Y$1048576,25,0)</f>
        <v>1.8</v>
      </c>
      <c r="Z62" s="19" t="n">
        <f aca="false">MROUND(AC62,X62)</f>
        <v>0</v>
      </c>
      <c r="AA62" s="19" t="n">
        <f aca="false">P62+0</f>
        <v>0</v>
      </c>
      <c r="AB62" s="19" t="str">
        <f aca="false">VLOOKUP(A:A,[1]TDSheet!$A$1:$AB$1048576,28,0)</f>
        <v>увел</v>
      </c>
      <c r="AC62" s="19" t="n">
        <f aca="false">AA62/2.24</f>
        <v>0</v>
      </c>
      <c r="AD62" s="22" t="n">
        <f aca="false">VLOOKUP(A:A,[1]TDSheet!$A$1:$AD$1048576,30,0)</f>
        <v>1</v>
      </c>
      <c r="AE62" s="19" t="n">
        <f aca="false">Z62*Y62*AD62</f>
        <v>0</v>
      </c>
      <c r="AF62" s="19"/>
      <c r="AG62" s="19"/>
    </row>
    <row r="63" s="1" customFormat="true" ht="11.1" hidden="false" customHeight="true" outlineLevel="1" collapsed="false">
      <c r="A63" s="15" t="s">
        <v>93</v>
      </c>
      <c r="B63" s="15" t="s">
        <v>49</v>
      </c>
      <c r="C63" s="16" t="n">
        <v>104.17</v>
      </c>
      <c r="D63" s="16" t="n">
        <v>324.8</v>
      </c>
      <c r="E63" s="16" t="n">
        <v>154.56</v>
      </c>
      <c r="F63" s="16" t="n">
        <v>261.75</v>
      </c>
      <c r="G63" s="1" t="n">
        <f aca="false">VLOOKUP(A:A,[1]TDSheet!$A$1:$G$1048576,7,0)</f>
        <v>0</v>
      </c>
      <c r="H63" s="1" t="e">
        <f aca="false">VLOOKUP(A:A,[1]TDSheet!$A$1:$H$1048576,8,0)</f>
        <v>#VALUE!</v>
      </c>
      <c r="I63" s="19" t="n">
        <f aca="false">VLOOKUP(A:A,[2]TDSheet!$A$1:$F$1048576,6,0)</f>
        <v>167.06</v>
      </c>
      <c r="J63" s="19" t="n">
        <f aca="false">E63-I63</f>
        <v>-12.5</v>
      </c>
      <c r="K63" s="19"/>
      <c r="L63" s="19"/>
      <c r="M63" s="19"/>
      <c r="N63" s="19"/>
      <c r="O63" s="19" t="n">
        <f aca="false">(E63-V63)/5</f>
        <v>30.912</v>
      </c>
      <c r="P63" s="20" t="n">
        <v>60</v>
      </c>
      <c r="Q63" s="21" t="n">
        <f aca="false">(F63+K63+P63)/O63</f>
        <v>10.4085791925466</v>
      </c>
      <c r="R63" s="19" t="n">
        <f aca="false">F63/O63</f>
        <v>8.46758540372671</v>
      </c>
      <c r="S63" s="19" t="n">
        <f aca="false">VLOOKUP(A:A,[1]TDSheet!$A$1:$T$1048576,20,0)</f>
        <v>32.356</v>
      </c>
      <c r="T63" s="19" t="n">
        <f aca="false">VLOOKUP(A:A,[1]TDSheet!$A$1:$O$1048576,15,0)</f>
        <v>35.84</v>
      </c>
      <c r="U63" s="19" t="n">
        <f aca="false">VLOOKUP(A:A,[3]TDSheet!$A$1:$D$1048576,4,0)</f>
        <v>33.6</v>
      </c>
      <c r="V63" s="19" t="n">
        <v>0</v>
      </c>
      <c r="W63" s="19" t="n">
        <f aca="false">VLOOKUP(A:A,[1]TDSheet!$A$1:$W$1048576,23,0)</f>
        <v>126</v>
      </c>
      <c r="X63" s="19" t="n">
        <f aca="false">VLOOKUP(A:A,[1]TDSheet!$A$1:$X$1048576,24,0)</f>
        <v>14</v>
      </c>
      <c r="Y63" s="19" t="n">
        <f aca="false">VLOOKUP(A:A,[1]TDSheet!$A$1:$Y$1048576,25,0)</f>
        <v>2.24</v>
      </c>
      <c r="Z63" s="19" t="n">
        <f aca="false">MROUND(AC63,X63)</f>
        <v>28</v>
      </c>
      <c r="AA63" s="19" t="n">
        <f aca="false">P63+0</f>
        <v>60</v>
      </c>
      <c r="AB63" s="19" t="e">
        <f aca="false">VLOOKUP(A:A,[1]TDSheet!$A$1:$AB$1048576,28,0)</f>
        <v>#VALUE!</v>
      </c>
      <c r="AC63" s="19" t="n">
        <f aca="false">AA63/2.24</f>
        <v>26.7857142857143</v>
      </c>
      <c r="AD63" s="22" t="n">
        <f aca="false">VLOOKUP(A:A,[1]TDSheet!$A$1:$AD$1048576,30,0)</f>
        <v>1</v>
      </c>
      <c r="AE63" s="19" t="n">
        <f aca="false">Z63*Y63*AD63</f>
        <v>62.72</v>
      </c>
      <c r="AF63" s="19"/>
      <c r="AG63" s="19"/>
    </row>
    <row r="64" s="1" customFormat="true" ht="11.1" hidden="false" customHeight="true" outlineLevel="1" collapsed="false">
      <c r="A64" s="15" t="s">
        <v>94</v>
      </c>
      <c r="B64" s="15" t="s">
        <v>49</v>
      </c>
      <c r="C64" s="16" t="n">
        <v>49</v>
      </c>
      <c r="D64" s="16" t="n">
        <v>180</v>
      </c>
      <c r="E64" s="16" t="n">
        <v>90</v>
      </c>
      <c r="F64" s="16" t="n">
        <v>139</v>
      </c>
      <c r="G64" s="1" t="n">
        <f aca="false">VLOOKUP(A:A,[1]TDSheet!$A$1:$G$1048576,7,0)</f>
        <v>1</v>
      </c>
      <c r="H64" s="1" t="n">
        <f aca="false">VLOOKUP(A:A,[1]TDSheet!$A$1:$H$1048576,8,0)</f>
        <v>180</v>
      </c>
      <c r="I64" s="19" t="n">
        <f aca="false">VLOOKUP(A:A,[2]TDSheet!$A$1:$F$1048576,6,0)</f>
        <v>105</v>
      </c>
      <c r="J64" s="19" t="n">
        <f aca="false">E64-I64</f>
        <v>-15</v>
      </c>
      <c r="K64" s="19"/>
      <c r="L64" s="19"/>
      <c r="M64" s="19"/>
      <c r="N64" s="19"/>
      <c r="O64" s="19" t="n">
        <f aca="false">(E64-V64)/5</f>
        <v>18</v>
      </c>
      <c r="P64" s="20" t="n">
        <v>60</v>
      </c>
      <c r="Q64" s="21" t="n">
        <f aca="false">(F64+K64+P64)/O64</f>
        <v>11.0555555555556</v>
      </c>
      <c r="R64" s="19" t="n">
        <f aca="false">F64/O64</f>
        <v>7.72222222222222</v>
      </c>
      <c r="S64" s="19" t="n">
        <f aca="false">VLOOKUP(A:A,[1]TDSheet!$A$1:$T$1048576,20,0)</f>
        <v>15</v>
      </c>
      <c r="T64" s="19" t="n">
        <f aca="false">VLOOKUP(A:A,[1]TDSheet!$A$1:$O$1048576,15,0)</f>
        <v>16.25</v>
      </c>
      <c r="U64" s="19" t="n">
        <f aca="false">VLOOKUP(A:A,[3]TDSheet!$A$1:$D$1048576,4,0)</f>
        <v>30</v>
      </c>
      <c r="V64" s="19" t="n">
        <v>0</v>
      </c>
      <c r="W64" s="19" t="n">
        <f aca="false">VLOOKUP(A:A,[1]TDSheet!$A$1:$W$1048576,23,0)</f>
        <v>144</v>
      </c>
      <c r="X64" s="19" t="n">
        <f aca="false">VLOOKUP(A:A,[1]TDSheet!$A$1:$X$1048576,24,0)</f>
        <v>12</v>
      </c>
      <c r="Y64" s="19" t="n">
        <f aca="false">VLOOKUP(A:A,[1]TDSheet!$A$1:$Y$1048576,25,0)</f>
        <v>5</v>
      </c>
      <c r="Z64" s="19" t="n">
        <f aca="false">MROUND(AC64,X64)</f>
        <v>12</v>
      </c>
      <c r="AA64" s="19" t="n">
        <f aca="false">P64+0</f>
        <v>60</v>
      </c>
      <c r="AB64" s="19" t="e">
        <f aca="false">VLOOKUP(A:A,[1]TDSheet!$A$1:$AB$1048576,28,0)</f>
        <v>#VALUE!</v>
      </c>
      <c r="AC64" s="19" t="n">
        <f aca="false">AA64/5</f>
        <v>12</v>
      </c>
      <c r="AD64" s="22" t="n">
        <f aca="false">VLOOKUP(A:A,[1]TDSheet!$A$1:$AD$1048576,30,0)</f>
        <v>1</v>
      </c>
      <c r="AE64" s="19" t="n">
        <f aca="false">Z64*Y64*AD64</f>
        <v>60</v>
      </c>
      <c r="AF64" s="19"/>
      <c r="AG64" s="19"/>
    </row>
    <row r="65" s="1" customFormat="true" ht="11.1" hidden="false" customHeight="true" outlineLevel="1" collapsed="false">
      <c r="A65" s="15" t="s">
        <v>95</v>
      </c>
      <c r="B65" s="15" t="s">
        <v>35</v>
      </c>
      <c r="C65" s="16" t="n">
        <v>580</v>
      </c>
      <c r="D65" s="16" t="n">
        <v>437</v>
      </c>
      <c r="E65" s="16" t="n">
        <v>443</v>
      </c>
      <c r="F65" s="16" t="n">
        <v>546</v>
      </c>
      <c r="G65" s="1" t="str">
        <f aca="false">VLOOKUP(A:A,[1]TDSheet!$A$1:$G$1048576,7,0)</f>
        <v>нов1</v>
      </c>
      <c r="H65" s="1" t="e">
        <f aca="false">VLOOKUP(A:A,[1]TDSheet!$A$1:$H$1048576,8,0)</f>
        <v>#VALUE!</v>
      </c>
      <c r="I65" s="19" t="n">
        <f aca="false">VLOOKUP(A:A,[2]TDSheet!$A$1:$F$1048576,6,0)</f>
        <v>793</v>
      </c>
      <c r="J65" s="19" t="n">
        <f aca="false">E65-I65</f>
        <v>-350</v>
      </c>
      <c r="K65" s="19" t="n">
        <v>360</v>
      </c>
      <c r="L65" s="19"/>
      <c r="M65" s="19"/>
      <c r="N65" s="19"/>
      <c r="O65" s="19" t="n">
        <f aca="false">(E65-V65)/5</f>
        <v>88.6</v>
      </c>
      <c r="P65" s="20" t="n">
        <v>360</v>
      </c>
      <c r="Q65" s="21" t="n">
        <f aca="false">(F65+K65+P65)/O65</f>
        <v>14.2889390519187</v>
      </c>
      <c r="R65" s="19" t="n">
        <f aca="false">F65/O65</f>
        <v>6.16252821670429</v>
      </c>
      <c r="S65" s="19" t="n">
        <f aca="false">VLOOKUP(A:A,[1]TDSheet!$A$1:$T$1048576,20,0)</f>
        <v>95.2</v>
      </c>
      <c r="T65" s="19" t="n">
        <f aca="false">VLOOKUP(A:A,[1]TDSheet!$A$1:$O$1048576,15,0)</f>
        <v>95.5</v>
      </c>
      <c r="U65" s="19" t="n">
        <f aca="false">VLOOKUP(A:A,[3]TDSheet!$A$1:$D$1048576,4,0)</f>
        <v>1</v>
      </c>
      <c r="V65" s="19" t="n">
        <v>0</v>
      </c>
      <c r="W65" s="19" t="n">
        <f aca="false">VLOOKUP(A:A,[1]TDSheet!$A$1:$W$1048576,23,0)</f>
        <v>126</v>
      </c>
      <c r="X65" s="19" t="n">
        <f aca="false">VLOOKUP(A:A,[1]TDSheet!$A$1:$X$1048576,24,0)</f>
        <v>14</v>
      </c>
      <c r="Y65" s="19" t="n">
        <f aca="false">VLOOKUP(A:A,[1]TDSheet!$A$1:$Y$1048576,25,0)</f>
        <v>30</v>
      </c>
      <c r="Z65" s="19" t="n">
        <f aca="false">MROUND(AC65,X65)</f>
        <v>14</v>
      </c>
      <c r="AA65" s="19" t="n">
        <f aca="false">P65+0</f>
        <v>360</v>
      </c>
      <c r="AB65" s="19" t="e">
        <f aca="false">VLOOKUP(A:A,[1]TDSheet!$A$1:$AB$1048576,28,0)</f>
        <v>#VALUE!</v>
      </c>
      <c r="AC65" s="19" t="n">
        <f aca="false">AA65/30</f>
        <v>12</v>
      </c>
      <c r="AD65" s="22" t="n">
        <f aca="false">VLOOKUP(A:A,[1]TDSheet!$A$1:$AD$1048576,30,0)</f>
        <v>0.09</v>
      </c>
      <c r="AE65" s="19" t="n">
        <f aca="false">Z65*Y65*AD65</f>
        <v>37.8</v>
      </c>
      <c r="AF65" s="19"/>
      <c r="AG65" s="19"/>
    </row>
    <row r="66" s="1" customFormat="true" ht="11.1" hidden="false" customHeight="true" outlineLevel="1" collapsed="false">
      <c r="A66" s="15" t="s">
        <v>96</v>
      </c>
      <c r="B66" s="15" t="s">
        <v>35</v>
      </c>
      <c r="C66" s="16" t="n">
        <v>289</v>
      </c>
      <c r="D66" s="16" t="n">
        <v>1038</v>
      </c>
      <c r="E66" s="16" t="n">
        <v>827</v>
      </c>
      <c r="F66" s="16" t="n">
        <v>471</v>
      </c>
      <c r="G66" s="1" t="str">
        <f aca="false">VLOOKUP(A:A,[1]TDSheet!$A$1:$G$1048576,7,0)</f>
        <v>нов</v>
      </c>
      <c r="H66" s="1" t="e">
        <f aca="false">VLOOKUP(A:A,[1]TDSheet!$A$1:$H$1048576,8,0)</f>
        <v>#VALUE!</v>
      </c>
      <c r="I66" s="19" t="n">
        <f aca="false">VLOOKUP(A:A,[2]TDSheet!$A$1:$F$1048576,6,0)</f>
        <v>895</v>
      </c>
      <c r="J66" s="19" t="n">
        <f aca="false">E66-I66</f>
        <v>-68</v>
      </c>
      <c r="K66" s="19" t="n">
        <v>720</v>
      </c>
      <c r="L66" s="19"/>
      <c r="M66" s="19"/>
      <c r="N66" s="19"/>
      <c r="O66" s="19" t="n">
        <f aca="false">(E66-V66)/5</f>
        <v>165.4</v>
      </c>
      <c r="P66" s="20" t="n">
        <v>720</v>
      </c>
      <c r="Q66" s="21" t="n">
        <f aca="false">(F66+K66+P66)/O66</f>
        <v>11.5538089480048</v>
      </c>
      <c r="R66" s="19" t="n">
        <f aca="false">F66/O66</f>
        <v>2.84764207980653</v>
      </c>
      <c r="S66" s="19" t="n">
        <f aca="false">VLOOKUP(A:A,[1]TDSheet!$A$1:$T$1048576,20,0)</f>
        <v>115.8</v>
      </c>
      <c r="T66" s="19" t="n">
        <f aca="false">VLOOKUP(A:A,[1]TDSheet!$A$1:$O$1048576,15,0)</f>
        <v>113.5</v>
      </c>
      <c r="U66" s="19" t="n">
        <f aca="false">VLOOKUP(A:A,[3]TDSheet!$A$1:$D$1048576,4,0)</f>
        <v>177</v>
      </c>
      <c r="V66" s="19" t="n">
        <v>0</v>
      </c>
      <c r="W66" s="19" t="n">
        <f aca="false">VLOOKUP(A:A,[1]TDSheet!$A$1:$W$1048576,23,0)</f>
        <v>70</v>
      </c>
      <c r="X66" s="19" t="n">
        <f aca="false">VLOOKUP(A:A,[1]TDSheet!$A$1:$X$1048576,24,0)</f>
        <v>14</v>
      </c>
      <c r="Y66" s="19" t="n">
        <f aca="false">VLOOKUP(A:A,[1]TDSheet!$A$1:$Y$1048576,25,0)</f>
        <v>12</v>
      </c>
      <c r="Z66" s="19" t="n">
        <f aca="false">MROUND(AC66,X66)</f>
        <v>56</v>
      </c>
      <c r="AA66" s="19" t="n">
        <f aca="false">P66+0</f>
        <v>720</v>
      </c>
      <c r="AB66" s="19" t="e">
        <f aca="false">VLOOKUP(A:A,[1]TDSheet!$A$1:$AB$1048576,28,0)</f>
        <v>#VALUE!</v>
      </c>
      <c r="AC66" s="19" t="n">
        <f aca="false">AA66/12</f>
        <v>60</v>
      </c>
      <c r="AD66" s="22" t="n">
        <f aca="false">VLOOKUP(A:A,[1]TDSheet!$A$1:$AD$1048576,30,0)</f>
        <v>0.25</v>
      </c>
      <c r="AE66" s="19" t="n">
        <f aca="false">Z66*Y66*AD66</f>
        <v>168</v>
      </c>
      <c r="AF66" s="19"/>
      <c r="AG66" s="19"/>
    </row>
    <row r="67" s="1" customFormat="true" ht="11.1" hidden="false" customHeight="true" outlineLevel="1" collapsed="false">
      <c r="A67" s="15" t="s">
        <v>97</v>
      </c>
      <c r="B67" s="15" t="s">
        <v>35</v>
      </c>
      <c r="C67" s="16" t="n">
        <v>490</v>
      </c>
      <c r="D67" s="16" t="n">
        <v>4075</v>
      </c>
      <c r="E67" s="16" t="n">
        <v>2378</v>
      </c>
      <c r="F67" s="16" t="n">
        <v>2105</v>
      </c>
      <c r="G67" s="1" t="str">
        <f aca="false">VLOOKUP(A:A,[1]TDSheet!$A$1:$G$1048576,7,0)</f>
        <v>пуд,яб</v>
      </c>
      <c r="H67" s="1" t="n">
        <f aca="false">VLOOKUP(A:A,[1]TDSheet!$A$1:$H$1048576,8,0)</f>
        <v>180</v>
      </c>
      <c r="I67" s="19" t="n">
        <f aca="false">VLOOKUP(A:A,[2]TDSheet!$A$1:$F$1048576,6,0)</f>
        <v>2434</v>
      </c>
      <c r="J67" s="19" t="n">
        <f aca="false">E67-I67</f>
        <v>-56</v>
      </c>
      <c r="K67" s="19" t="n">
        <v>1100</v>
      </c>
      <c r="L67" s="19"/>
      <c r="M67" s="19"/>
      <c r="N67" s="19"/>
      <c r="O67" s="19" t="n">
        <f aca="false">(E67-V67)/5</f>
        <v>451.6</v>
      </c>
      <c r="P67" s="20" t="n">
        <v>1200</v>
      </c>
      <c r="Q67" s="21" t="n">
        <f aca="false">(F67+K67+P67)/O67</f>
        <v>9.75420726306466</v>
      </c>
      <c r="R67" s="19" t="n">
        <f aca="false">F67/O67</f>
        <v>4.66120460584588</v>
      </c>
      <c r="S67" s="19" t="n">
        <f aca="false">VLOOKUP(A:A,[1]TDSheet!$A$1:$T$1048576,20,0)</f>
        <v>397.4</v>
      </c>
      <c r="T67" s="19" t="n">
        <f aca="false">VLOOKUP(A:A,[1]TDSheet!$A$1:$O$1048576,15,0)</f>
        <v>223</v>
      </c>
      <c r="U67" s="19" t="n">
        <f aca="false">VLOOKUP(A:A,[3]TDSheet!$A$1:$D$1048576,4,0)</f>
        <v>487</v>
      </c>
      <c r="V67" s="19" t="n">
        <f aca="false">VLOOKUP(A:A,[4]TDSheet!$A$1:$D$1048576,4,0)</f>
        <v>120</v>
      </c>
      <c r="W67" s="19" t="n">
        <f aca="false">VLOOKUP(A:A,[1]TDSheet!$A$1:$W$1048576,23,0)</f>
        <v>70</v>
      </c>
      <c r="X67" s="19" t="n">
        <f aca="false">VLOOKUP(A:A,[1]TDSheet!$A$1:$X$1048576,24,0)</f>
        <v>14</v>
      </c>
      <c r="Y67" s="19" t="n">
        <f aca="false">VLOOKUP(A:A,[1]TDSheet!$A$1:$Y$1048576,25,0)</f>
        <v>12</v>
      </c>
      <c r="Z67" s="19" t="n">
        <f aca="false">MROUND(AC67,X67)</f>
        <v>98</v>
      </c>
      <c r="AA67" s="19" t="n">
        <f aca="false">P67+0</f>
        <v>1200</v>
      </c>
      <c r="AB67" s="19" t="str">
        <f aca="false">VLOOKUP(A:A,[1]TDSheet!$A$1:$AB$1048576,28,0)</f>
        <v>склад</v>
      </c>
      <c r="AC67" s="19" t="n">
        <f aca="false">AA67/12</f>
        <v>100</v>
      </c>
      <c r="AD67" s="22" t="n">
        <f aca="false">VLOOKUP(A:A,[1]TDSheet!$A$1:$AD$1048576,30,0)</f>
        <v>0.25</v>
      </c>
      <c r="AE67" s="19" t="n">
        <f aca="false">Z67*Y67*AD67</f>
        <v>294</v>
      </c>
      <c r="AF67" s="19"/>
      <c r="AG67" s="19"/>
    </row>
    <row r="68" s="1" customFormat="true" ht="11.1" hidden="false" customHeight="true" outlineLevel="1" collapsed="false">
      <c r="A68" s="15" t="s">
        <v>98</v>
      </c>
      <c r="B68" s="15" t="s">
        <v>35</v>
      </c>
      <c r="C68" s="16" t="n">
        <v>524</v>
      </c>
      <c r="D68" s="16" t="n">
        <v>615</v>
      </c>
      <c r="E68" s="16" t="n">
        <v>410</v>
      </c>
      <c r="F68" s="16" t="n">
        <v>703</v>
      </c>
      <c r="G68" s="1" t="str">
        <f aca="false">VLOOKUP(A:A,[1]TDSheet!$A$1:$G$1048576,7,0)</f>
        <v>н2512</v>
      </c>
      <c r="H68" s="1" t="e">
        <f aca="false">VLOOKUP(A:A,[1]TDSheet!$A$1:$H$1048576,8,0)</f>
        <v>#VALUE!</v>
      </c>
      <c r="I68" s="19" t="n">
        <f aca="false">VLOOKUP(A:A,[2]TDSheet!$A$1:$F$1048576,6,0)</f>
        <v>617</v>
      </c>
      <c r="J68" s="19" t="n">
        <f aca="false">E68-I68</f>
        <v>-207</v>
      </c>
      <c r="K68" s="19" t="n">
        <v>200</v>
      </c>
      <c r="L68" s="19"/>
      <c r="M68" s="19"/>
      <c r="N68" s="19"/>
      <c r="O68" s="19" t="n">
        <f aca="false">(E68-V68)/5</f>
        <v>82</v>
      </c>
      <c r="P68" s="20" t="n">
        <v>200</v>
      </c>
      <c r="Q68" s="21" t="n">
        <f aca="false">(F68+K68+P68)/O68</f>
        <v>13.4512195121951</v>
      </c>
      <c r="R68" s="19" t="n">
        <f aca="false">F68/O68</f>
        <v>8.57317073170732</v>
      </c>
      <c r="S68" s="19" t="n">
        <f aca="false">VLOOKUP(A:A,[1]TDSheet!$A$1:$T$1048576,20,0)</f>
        <v>74.4</v>
      </c>
      <c r="T68" s="19" t="n">
        <f aca="false">VLOOKUP(A:A,[1]TDSheet!$A$1:$O$1048576,15,0)</f>
        <v>74.5</v>
      </c>
      <c r="U68" s="19" t="n">
        <f aca="false">VLOOKUP(A:A,[3]TDSheet!$A$1:$D$1048576,4,0)</f>
        <v>3</v>
      </c>
      <c r="V68" s="19" t="n">
        <v>0</v>
      </c>
      <c r="W68" s="19" t="n">
        <f aca="false">VLOOKUP(A:A,[1]TDSheet!$A$1:$W$1048576,23,0)</f>
        <v>130</v>
      </c>
      <c r="X68" s="19" t="n">
        <f aca="false">VLOOKUP(A:A,[1]TDSheet!$A$1:$X$1048576,24,0)</f>
        <v>10</v>
      </c>
      <c r="Y68" s="19" t="n">
        <f aca="false">VLOOKUP(A:A,[1]TDSheet!$A$1:$Y$1048576,25,0)</f>
        <v>30</v>
      </c>
      <c r="Z68" s="19" t="n">
        <f aca="false">MROUND(AC68,X68)</f>
        <v>10</v>
      </c>
      <c r="AA68" s="19" t="n">
        <f aca="false">P68+0</f>
        <v>200</v>
      </c>
      <c r="AB68" s="19" t="e">
        <f aca="false">VLOOKUP(A:A,[1]TDSheet!$A$1:$AB$1048576,28,0)</f>
        <v>#VALUE!</v>
      </c>
      <c r="AC68" s="19" t="n">
        <f aca="false">AA68/30</f>
        <v>6.66666666666667</v>
      </c>
      <c r="AD68" s="22" t="n">
        <f aca="false">VLOOKUP(A:A,[1]TDSheet!$A$1:$AD$1048576,30,0)</f>
        <v>0.07</v>
      </c>
      <c r="AE68" s="19" t="n">
        <f aca="false">Z68*Y68*AD68</f>
        <v>21</v>
      </c>
      <c r="AF68" s="19"/>
      <c r="AG68" s="19"/>
    </row>
    <row r="69" s="1" customFormat="true" ht="11.1" hidden="false" customHeight="true" outlineLevel="1" collapsed="false">
      <c r="A69" s="15" t="s">
        <v>99</v>
      </c>
      <c r="B69" s="15" t="s">
        <v>35</v>
      </c>
      <c r="C69" s="16" t="n">
        <v>42</v>
      </c>
      <c r="D69" s="16"/>
      <c r="E69" s="16" t="n">
        <v>1</v>
      </c>
      <c r="F69" s="16" t="n">
        <v>40</v>
      </c>
      <c r="G69" s="1" t="str">
        <f aca="false">VLOOKUP(A:A,[1]TDSheet!$A$1:$G$1048576,7,0)</f>
        <v>н2512</v>
      </c>
      <c r="H69" s="1" t="e">
        <f aca="false">VLOOKUP(A:A,[1]TDSheet!$A$1:$H$1048576,8,0)</f>
        <v>#VALUE!</v>
      </c>
      <c r="I69" s="19" t="n">
        <f aca="false">VLOOKUP(A:A,[2]TDSheet!$A$1:$F$1048576,6,0)</f>
        <v>250</v>
      </c>
      <c r="J69" s="19" t="n">
        <f aca="false">E69-I69</f>
        <v>-249</v>
      </c>
      <c r="K69" s="19" t="n">
        <v>300</v>
      </c>
      <c r="L69" s="19"/>
      <c r="M69" s="19"/>
      <c r="N69" s="19"/>
      <c r="O69" s="19" t="n">
        <f aca="false">(E69-V69)/5</f>
        <v>0.2</v>
      </c>
      <c r="P69" s="20"/>
      <c r="Q69" s="21" t="n">
        <f aca="false">(F69+K69+P69)/O69</f>
        <v>1700</v>
      </c>
      <c r="R69" s="19" t="n">
        <f aca="false">F69/O69</f>
        <v>200</v>
      </c>
      <c r="S69" s="19" t="n">
        <f aca="false">VLOOKUP(A:A,[1]TDSheet!$A$1:$T$1048576,20,0)</f>
        <v>60.4</v>
      </c>
      <c r="T69" s="19" t="n">
        <f aca="false">VLOOKUP(A:A,[1]TDSheet!$A$1:$O$1048576,15,0)</f>
        <v>0.25</v>
      </c>
      <c r="U69" s="19" t="n">
        <v>0</v>
      </c>
      <c r="V69" s="19" t="n">
        <v>0</v>
      </c>
      <c r="W69" s="19" t="n">
        <f aca="false">VLOOKUP(A:A,[1]TDSheet!$A$1:$W$1048576,23,0)</f>
        <v>130</v>
      </c>
      <c r="X69" s="19" t="n">
        <f aca="false">VLOOKUP(A:A,[1]TDSheet!$A$1:$X$1048576,24,0)</f>
        <v>10</v>
      </c>
      <c r="Y69" s="19" t="n">
        <f aca="false">VLOOKUP(A:A,[1]TDSheet!$A$1:$Y$1048576,25,0)</f>
        <v>30</v>
      </c>
      <c r="Z69" s="19" t="n">
        <f aca="false">MROUND(AC69,X69)</f>
        <v>0</v>
      </c>
      <c r="AA69" s="19" t="n">
        <f aca="false">P69+0</f>
        <v>0</v>
      </c>
      <c r="AB69" s="19" t="str">
        <f aca="false">VLOOKUP(A:A,[1]TDSheet!$A$1:$AB$1048576,28,0)</f>
        <v>склад</v>
      </c>
      <c r="AC69" s="19" t="n">
        <f aca="false">AA69/30</f>
        <v>0</v>
      </c>
      <c r="AD69" s="22" t="n">
        <f aca="false">VLOOKUP(A:A,[1]TDSheet!$A$1:$AD$1048576,30,0)</f>
        <v>0.07</v>
      </c>
      <c r="AE69" s="19" t="n">
        <f aca="false">Z69*Y69*AD69</f>
        <v>0</v>
      </c>
      <c r="AF69" s="19"/>
      <c r="AG69" s="19"/>
    </row>
    <row r="70" s="1" customFormat="true" ht="11.1" hidden="false" customHeight="true" outlineLevel="1" collapsed="false">
      <c r="A70" s="15" t="s">
        <v>100</v>
      </c>
      <c r="B70" s="15" t="s">
        <v>35</v>
      </c>
      <c r="C70" s="16" t="n">
        <v>217</v>
      </c>
      <c r="D70" s="16" t="n">
        <v>866</v>
      </c>
      <c r="E70" s="16" t="n">
        <v>555</v>
      </c>
      <c r="F70" s="16" t="n">
        <v>499</v>
      </c>
      <c r="G70" s="1" t="n">
        <f aca="false">VLOOKUP(A:A,[1]TDSheet!$A$1:$G$1048576,7,0)</f>
        <v>1</v>
      </c>
      <c r="H70" s="1" t="n">
        <f aca="false">VLOOKUP(A:A,[1]TDSheet!$A$1:$H$1048576,8,0)</f>
        <v>180</v>
      </c>
      <c r="I70" s="19" t="n">
        <f aca="false">VLOOKUP(A:A,[2]TDSheet!$A$1:$F$1048576,6,0)</f>
        <v>685</v>
      </c>
      <c r="J70" s="19" t="n">
        <f aca="false">E70-I70</f>
        <v>-130</v>
      </c>
      <c r="K70" s="19" t="n">
        <v>480</v>
      </c>
      <c r="L70" s="19"/>
      <c r="M70" s="19"/>
      <c r="N70" s="19"/>
      <c r="O70" s="19" t="n">
        <f aca="false">(E70-V70)/5</f>
        <v>111</v>
      </c>
      <c r="P70" s="20" t="n">
        <v>150</v>
      </c>
      <c r="Q70" s="21" t="n">
        <f aca="false">(F70+K70+P70)/O70</f>
        <v>10.1711711711712</v>
      </c>
      <c r="R70" s="19" t="n">
        <f aca="false">F70/O70</f>
        <v>4.4954954954955</v>
      </c>
      <c r="S70" s="19" t="n">
        <f aca="false">VLOOKUP(A:A,[1]TDSheet!$A$1:$T$1048576,20,0)</f>
        <v>112.8</v>
      </c>
      <c r="T70" s="19" t="n">
        <f aca="false">VLOOKUP(A:A,[1]TDSheet!$A$1:$O$1048576,15,0)</f>
        <v>96.5</v>
      </c>
      <c r="U70" s="19" t="n">
        <f aca="false">VLOOKUP(A:A,[3]TDSheet!$A$1:$D$1048576,4,0)</f>
        <v>101</v>
      </c>
      <c r="V70" s="19" t="n">
        <v>0</v>
      </c>
      <c r="W70" s="19" t="n">
        <f aca="false">VLOOKUP(A:A,[1]TDSheet!$A$1:$W$1048576,23,0)</f>
        <v>70</v>
      </c>
      <c r="X70" s="19" t="n">
        <f aca="false">VLOOKUP(A:A,[1]TDSheet!$A$1:$X$1048576,24,0)</f>
        <v>14</v>
      </c>
      <c r="Y70" s="19" t="n">
        <f aca="false">VLOOKUP(A:A,[1]TDSheet!$A$1:$Y$1048576,25,0)</f>
        <v>12</v>
      </c>
      <c r="Z70" s="19" t="n">
        <f aca="false">MROUND(AC70,X70)</f>
        <v>14</v>
      </c>
      <c r="AA70" s="19" t="n">
        <f aca="false">P70+0</f>
        <v>150</v>
      </c>
      <c r="AB70" s="19" t="n">
        <f aca="false">VLOOKUP(A:A,[1]TDSheet!$A$1:$AB$1048576,28,0)</f>
        <v>0</v>
      </c>
      <c r="AC70" s="19" t="n">
        <f aca="false">AA70/12</f>
        <v>12.5</v>
      </c>
      <c r="AD70" s="22" t="n">
        <f aca="false">VLOOKUP(A:A,[1]TDSheet!$A$1:$AD$1048576,30,0)</f>
        <v>0.3</v>
      </c>
      <c r="AE70" s="19" t="n">
        <f aca="false">Z70*Y70*AD70</f>
        <v>50.4</v>
      </c>
      <c r="AF70" s="19"/>
      <c r="AG70" s="19"/>
    </row>
    <row r="71" s="1" customFormat="true" ht="11.1" hidden="false" customHeight="true" outlineLevel="1" collapsed="false">
      <c r="A71" s="15" t="s">
        <v>101</v>
      </c>
      <c r="B71" s="15" t="s">
        <v>35</v>
      </c>
      <c r="C71" s="16" t="n">
        <v>470</v>
      </c>
      <c r="D71" s="16" t="n">
        <v>342</v>
      </c>
      <c r="E71" s="16" t="n">
        <v>4</v>
      </c>
      <c r="F71" s="16" t="n">
        <v>799</v>
      </c>
      <c r="G71" s="1" t="n">
        <f aca="false">VLOOKUP(A:A,[1]TDSheet!$A$1:$G$1048576,7,0)</f>
        <v>1</v>
      </c>
      <c r="H71" s="1" t="n">
        <f aca="false">VLOOKUP(A:A,[1]TDSheet!$A$1:$H$1048576,8,0)</f>
        <v>180</v>
      </c>
      <c r="I71" s="19" t="n">
        <f aca="false">VLOOKUP(A:A,[2]TDSheet!$A$1:$F$1048576,6,0)</f>
        <v>1186</v>
      </c>
      <c r="J71" s="19" t="n">
        <f aca="false">E71-I71</f>
        <v>-1182</v>
      </c>
      <c r="K71" s="19" t="n">
        <v>480</v>
      </c>
      <c r="L71" s="19"/>
      <c r="M71" s="19"/>
      <c r="N71" s="19"/>
      <c r="O71" s="19" t="n">
        <f aca="false">(E71-V71)/5</f>
        <v>0.8</v>
      </c>
      <c r="P71" s="20" t="n">
        <v>480</v>
      </c>
      <c r="Q71" s="21" t="n">
        <f aca="false">(F71+K71+P71)/O71</f>
        <v>2198.75</v>
      </c>
      <c r="R71" s="19" t="n">
        <f aca="false">F71/O71</f>
        <v>998.75</v>
      </c>
      <c r="S71" s="19" t="n">
        <f aca="false">VLOOKUP(A:A,[1]TDSheet!$A$1:$T$1048576,20,0)</f>
        <v>88.2</v>
      </c>
      <c r="T71" s="19" t="n">
        <f aca="false">VLOOKUP(A:A,[1]TDSheet!$A$1:$O$1048576,15,0)</f>
        <v>34.5</v>
      </c>
      <c r="U71" s="19" t="n">
        <f aca="false">VLOOKUP(A:A,[3]TDSheet!$A$1:$D$1048576,4,0)</f>
        <v>3</v>
      </c>
      <c r="V71" s="19" t="n">
        <v>0</v>
      </c>
      <c r="W71" s="19" t="n">
        <f aca="false">VLOOKUP(A:A,[1]TDSheet!$A$1:$W$1048576,23,0)</f>
        <v>70</v>
      </c>
      <c r="X71" s="19" t="n">
        <f aca="false">VLOOKUP(A:A,[1]TDSheet!$A$1:$X$1048576,24,0)</f>
        <v>14</v>
      </c>
      <c r="Y71" s="19" t="n">
        <f aca="false">VLOOKUP(A:A,[1]TDSheet!$A$1:$Y$1048576,25,0)</f>
        <v>12</v>
      </c>
      <c r="Z71" s="19" t="n">
        <f aca="false">MROUND(AC71,X71)</f>
        <v>42</v>
      </c>
      <c r="AA71" s="19" t="n">
        <f aca="false">P71+0</f>
        <v>480</v>
      </c>
      <c r="AB71" s="19" t="n">
        <f aca="false">VLOOKUP(A:A,[1]TDSheet!$A$1:$AB$1048576,28,0)</f>
        <v>0</v>
      </c>
      <c r="AC71" s="19" t="n">
        <f aca="false">AA71/12</f>
        <v>40</v>
      </c>
      <c r="AD71" s="22" t="n">
        <f aca="false">VLOOKUP(A:A,[1]TDSheet!$A$1:$AD$1048576,30,0)</f>
        <v>0.3</v>
      </c>
      <c r="AE71" s="19" t="n">
        <f aca="false">Z71*Y71*AD71</f>
        <v>151.2</v>
      </c>
      <c r="AF71" s="19"/>
      <c r="AG71" s="19"/>
    </row>
    <row r="72" s="1" customFormat="true" ht="11.1" hidden="false" customHeight="true" outlineLevel="1" collapsed="false">
      <c r="A72" s="15" t="s">
        <v>102</v>
      </c>
      <c r="B72" s="15" t="s">
        <v>35</v>
      </c>
      <c r="C72" s="16" t="n">
        <v>155</v>
      </c>
      <c r="D72" s="16" t="n">
        <v>5</v>
      </c>
      <c r="E72" s="16" t="n">
        <v>26</v>
      </c>
      <c r="F72" s="16" t="n">
        <v>129</v>
      </c>
      <c r="G72" s="1" t="str">
        <f aca="false">VLOOKUP(A:A,[1]TDSheet!$A$1:$G$1048576,7,0)</f>
        <v>хз</v>
      </c>
      <c r="H72" s="1" t="e">
        <f aca="false">VLOOKUP(A:A,[1]TDSheet!$A$1:$H$1048576,8,0)</f>
        <v>#VALUE!</v>
      </c>
      <c r="I72" s="19" t="n">
        <f aca="false">VLOOKUP(A:A,[2]TDSheet!$A$1:$F$1048576,6,0)</f>
        <v>31</v>
      </c>
      <c r="J72" s="19" t="n">
        <f aca="false">E72-I72</f>
        <v>-5</v>
      </c>
      <c r="K72" s="19"/>
      <c r="L72" s="19"/>
      <c r="M72" s="19"/>
      <c r="N72" s="19"/>
      <c r="O72" s="19" t="n">
        <f aca="false">(E72-V72)/5</f>
        <v>5.2</v>
      </c>
      <c r="P72" s="20"/>
      <c r="Q72" s="21" t="n">
        <f aca="false">(F72+K72+P72)/O72</f>
        <v>24.8076923076923</v>
      </c>
      <c r="R72" s="19" t="n">
        <f aca="false">F72/O72</f>
        <v>24.8076923076923</v>
      </c>
      <c r="S72" s="19" t="n">
        <f aca="false">VLOOKUP(A:A,[1]TDSheet!$A$1:$T$1048576,20,0)</f>
        <v>0</v>
      </c>
      <c r="T72" s="19" t="n">
        <f aca="false">VLOOKUP(A:A,[1]TDSheet!$A$1:$O$1048576,15,0)</f>
        <v>5.25</v>
      </c>
      <c r="U72" s="19" t="n">
        <v>0</v>
      </c>
      <c r="V72" s="19" t="n">
        <v>0</v>
      </c>
      <c r="W72" s="19" t="n">
        <f aca="false">VLOOKUP(A:A,[1]TDSheet!$A$1:$W$1048576,23,0)</f>
        <v>0</v>
      </c>
      <c r="X72" s="19" t="n">
        <f aca="false">VLOOKUP(A:A,[1]TDSheet!$A$1:$X$1048576,24,0)</f>
        <v>0</v>
      </c>
      <c r="Y72" s="19" t="n">
        <f aca="false">VLOOKUP(A:A,[1]TDSheet!$A$1:$Y$1048576,25,0)</f>
        <v>0</v>
      </c>
      <c r="Z72" s="19" t="n">
        <v>0</v>
      </c>
      <c r="AA72" s="19" t="n">
        <f aca="false">P72+0</f>
        <v>0</v>
      </c>
      <c r="AB72" s="19" t="e">
        <f aca="false">VLOOKUP(A:A,[1]TDSheet!$A$1:$AB$1048576,28,0)</f>
        <v>#VALUE!</v>
      </c>
      <c r="AC72" s="19" t="n">
        <v>0</v>
      </c>
      <c r="AD72" s="22" t="n">
        <f aca="false">VLOOKUP(A:A,[1]TDSheet!$A$1:$AD$1048576,30,0)</f>
        <v>0</v>
      </c>
      <c r="AE72" s="19" t="n">
        <v>0</v>
      </c>
      <c r="AF72" s="19"/>
      <c r="AG72" s="19"/>
    </row>
    <row r="73" s="1" customFormat="true" ht="11.1" hidden="false" customHeight="true" outlineLevel="1" collapsed="false">
      <c r="A73" s="15" t="s">
        <v>103</v>
      </c>
      <c r="B73" s="15" t="s">
        <v>35</v>
      </c>
      <c r="C73" s="16" t="n">
        <v>212</v>
      </c>
      <c r="D73" s="16" t="n">
        <v>590</v>
      </c>
      <c r="E73" s="16" t="n">
        <v>216</v>
      </c>
      <c r="F73" s="16" t="n">
        <v>584</v>
      </c>
      <c r="G73" s="1" t="n">
        <f aca="false">VLOOKUP(A:A,[1]TDSheet!$A$1:$G$1048576,7,0)</f>
        <v>1</v>
      </c>
      <c r="H73" s="1" t="n">
        <f aca="false">VLOOKUP(A:A,[1]TDSheet!$A$1:$H$1048576,8,0)</f>
        <v>180</v>
      </c>
      <c r="I73" s="19" t="n">
        <f aca="false">VLOOKUP(A:A,[2]TDSheet!$A$1:$F$1048576,6,0)</f>
        <v>411</v>
      </c>
      <c r="J73" s="19" t="n">
        <f aca="false">E73-I73</f>
        <v>-195</v>
      </c>
      <c r="K73" s="19"/>
      <c r="L73" s="19"/>
      <c r="M73" s="19"/>
      <c r="N73" s="19"/>
      <c r="O73" s="19" t="n">
        <f aca="false">(E73-V73)/5</f>
        <v>43.2</v>
      </c>
      <c r="P73" s="20"/>
      <c r="Q73" s="21" t="n">
        <f aca="false">(F73+K73+P73)/O73</f>
        <v>13.5185185185185</v>
      </c>
      <c r="R73" s="19" t="n">
        <f aca="false">F73/O73</f>
        <v>13.5185185185185</v>
      </c>
      <c r="S73" s="19" t="n">
        <f aca="false">VLOOKUP(A:A,[1]TDSheet!$A$1:$T$1048576,20,0)</f>
        <v>53.6</v>
      </c>
      <c r="T73" s="19" t="n">
        <f aca="false">VLOOKUP(A:A,[1]TDSheet!$A$1:$O$1048576,15,0)</f>
        <v>57.25</v>
      </c>
      <c r="U73" s="19" t="n">
        <f aca="false">VLOOKUP(A:A,[3]TDSheet!$A$1:$D$1048576,4,0)</f>
        <v>57</v>
      </c>
      <c r="V73" s="19" t="n">
        <v>0</v>
      </c>
      <c r="W73" s="19" t="n">
        <f aca="false">VLOOKUP(A:A,[1]TDSheet!$A$1:$W$1048576,23,0)</f>
        <v>70</v>
      </c>
      <c r="X73" s="19" t="n">
        <f aca="false">VLOOKUP(A:A,[1]TDSheet!$A$1:$X$1048576,24,0)</f>
        <v>14</v>
      </c>
      <c r="Y73" s="19" t="n">
        <f aca="false">VLOOKUP(A:A,[1]TDSheet!$A$1:$Y$1048576,25,0)</f>
        <v>14</v>
      </c>
      <c r="Z73" s="19" t="n">
        <f aca="false">MROUND(AC73,X73)</f>
        <v>0</v>
      </c>
      <c r="AA73" s="19" t="n">
        <f aca="false">P73+0</f>
        <v>0</v>
      </c>
      <c r="AB73" s="19" t="n">
        <f aca="false">VLOOKUP(A:A,[1]TDSheet!$A$1:$AB$1048576,28,0)</f>
        <v>0</v>
      </c>
      <c r="AC73" s="19" t="n">
        <f aca="false">AA73/14</f>
        <v>0</v>
      </c>
      <c r="AD73" s="22" t="n">
        <f aca="false">VLOOKUP(A:A,[1]TDSheet!$A$1:$AD$1048576,30,0)</f>
        <v>0.3</v>
      </c>
      <c r="AE73" s="19" t="n">
        <f aca="false">Z73*Y73*AD73</f>
        <v>0</v>
      </c>
      <c r="AF73" s="19"/>
      <c r="AG73" s="19"/>
    </row>
    <row r="74" s="1" customFormat="true" ht="11.1" hidden="false" customHeight="true" outlineLevel="1" collapsed="false">
      <c r="A74" s="15" t="s">
        <v>104</v>
      </c>
      <c r="B74" s="15" t="s">
        <v>35</v>
      </c>
      <c r="C74" s="16" t="n">
        <v>711</v>
      </c>
      <c r="D74" s="16" t="n">
        <v>4937</v>
      </c>
      <c r="E74" s="16" t="n">
        <v>3012</v>
      </c>
      <c r="F74" s="16" t="n">
        <v>2398</v>
      </c>
      <c r="G74" s="1" t="n">
        <f aca="false">VLOOKUP(A:A,[1]TDSheet!$A$1:$G$1048576,7,0)</f>
        <v>1</v>
      </c>
      <c r="H74" s="1" t="n">
        <f aca="false">VLOOKUP(A:A,[1]TDSheet!$A$1:$H$1048576,8,0)</f>
        <v>180</v>
      </c>
      <c r="I74" s="19" t="n">
        <f aca="false">VLOOKUP(A:A,[2]TDSheet!$A$1:$F$1048576,6,0)</f>
        <v>3165</v>
      </c>
      <c r="J74" s="19" t="n">
        <f aca="false">E74-I74</f>
        <v>-153</v>
      </c>
      <c r="K74" s="19" t="n">
        <v>1100</v>
      </c>
      <c r="L74" s="19"/>
      <c r="M74" s="19"/>
      <c r="N74" s="19"/>
      <c r="O74" s="19" t="n">
        <f aca="false">(E74-V74)/5</f>
        <v>458.4</v>
      </c>
      <c r="P74" s="20" t="n">
        <v>1000</v>
      </c>
      <c r="Q74" s="21" t="n">
        <f aca="false">(F74+K74+P74)/O74</f>
        <v>9.81239092495637</v>
      </c>
      <c r="R74" s="19" t="n">
        <f aca="false">F74/O74</f>
        <v>5.23123909249564</v>
      </c>
      <c r="S74" s="19" t="n">
        <f aca="false">VLOOKUP(A:A,[1]TDSheet!$A$1:$T$1048576,20,0)</f>
        <v>353.8</v>
      </c>
      <c r="T74" s="19" t="n">
        <f aca="false">VLOOKUP(A:A,[1]TDSheet!$A$1:$O$1048576,15,0)</f>
        <v>230.25</v>
      </c>
      <c r="U74" s="19" t="n">
        <f aca="false">VLOOKUP(A:A,[3]TDSheet!$A$1:$D$1048576,4,0)</f>
        <v>434</v>
      </c>
      <c r="V74" s="19" t="n">
        <f aca="false">VLOOKUP(A:A,[4]TDSheet!$A$1:$D$1048576,4,0)</f>
        <v>720</v>
      </c>
      <c r="W74" s="19" t="n">
        <f aca="false">VLOOKUP(A:A,[1]TDSheet!$A$1:$W$1048576,23,0)</f>
        <v>70</v>
      </c>
      <c r="X74" s="19" t="n">
        <f aca="false">VLOOKUP(A:A,[1]TDSheet!$A$1:$X$1048576,24,0)</f>
        <v>14</v>
      </c>
      <c r="Y74" s="19" t="n">
        <f aca="false">VLOOKUP(A:A,[1]TDSheet!$A$1:$Y$1048576,25,0)</f>
        <v>12</v>
      </c>
      <c r="Z74" s="19" t="n">
        <f aca="false">MROUND(AC74,X74)</f>
        <v>84</v>
      </c>
      <c r="AA74" s="19" t="n">
        <f aca="false">P74+0</f>
        <v>1000</v>
      </c>
      <c r="AB74" s="19" t="str">
        <f aca="false">VLOOKUP(A:A,[1]TDSheet!$A$1:$AB$1048576,28,0)</f>
        <v>склад</v>
      </c>
      <c r="AC74" s="19" t="n">
        <f aca="false">AA74/12</f>
        <v>83.3333333333333</v>
      </c>
      <c r="AD74" s="22" t="n">
        <f aca="false">VLOOKUP(A:A,[1]TDSheet!$A$1:$AD$1048576,30,0)</f>
        <v>0.25</v>
      </c>
      <c r="AE74" s="19" t="n">
        <f aca="false">Z74*Y74*AD74</f>
        <v>252</v>
      </c>
      <c r="AF74" s="19"/>
      <c r="AG74" s="19"/>
    </row>
    <row r="75" s="1" customFormat="true" ht="11.1" hidden="false" customHeight="true" outlineLevel="1" collapsed="false">
      <c r="A75" s="15" t="s">
        <v>105</v>
      </c>
      <c r="B75" s="15" t="s">
        <v>35</v>
      </c>
      <c r="C75" s="16" t="n">
        <v>746</v>
      </c>
      <c r="D75" s="16" t="n">
        <v>7142</v>
      </c>
      <c r="E75" s="16" t="n">
        <v>4755</v>
      </c>
      <c r="F75" s="16" t="n">
        <v>3023</v>
      </c>
      <c r="G75" s="1" t="n">
        <f aca="false">VLOOKUP(A:A,[1]TDSheet!$A$1:$G$1048576,7,0)</f>
        <v>1</v>
      </c>
      <c r="H75" s="1" t="n">
        <f aca="false">VLOOKUP(A:A,[1]TDSheet!$A$1:$H$1048576,8,0)</f>
        <v>180</v>
      </c>
      <c r="I75" s="19" t="n">
        <f aca="false">VLOOKUP(A:A,[2]TDSheet!$A$1:$F$1048576,6,0)</f>
        <v>4830</v>
      </c>
      <c r="J75" s="19" t="n">
        <f aca="false">E75-I75</f>
        <v>-75</v>
      </c>
      <c r="K75" s="19" t="n">
        <v>2400</v>
      </c>
      <c r="L75" s="19"/>
      <c r="M75" s="19"/>
      <c r="N75" s="19"/>
      <c r="O75" s="19" t="n">
        <f aca="false">(E75-V75)/5</f>
        <v>807</v>
      </c>
      <c r="P75" s="20" t="n">
        <v>2400</v>
      </c>
      <c r="Q75" s="21" t="n">
        <f aca="false">(F75+K75+P75)/O75</f>
        <v>9.69392812887237</v>
      </c>
      <c r="R75" s="19" t="n">
        <f aca="false">F75/O75</f>
        <v>3.74597273853779</v>
      </c>
      <c r="S75" s="19" t="n">
        <f aca="false">VLOOKUP(A:A,[1]TDSheet!$A$1:$T$1048576,20,0)</f>
        <v>733.8</v>
      </c>
      <c r="T75" s="19" t="n">
        <f aca="false">VLOOKUP(A:A,[1]TDSheet!$A$1:$O$1048576,15,0)</f>
        <v>485.5</v>
      </c>
      <c r="U75" s="19" t="n">
        <f aca="false">VLOOKUP(A:A,[3]TDSheet!$A$1:$D$1048576,4,0)</f>
        <v>960</v>
      </c>
      <c r="V75" s="19" t="n">
        <f aca="false">VLOOKUP(A:A,[4]TDSheet!$A$1:$D$1048576,4,0)</f>
        <v>720</v>
      </c>
      <c r="W75" s="19" t="n">
        <f aca="false">VLOOKUP(A:A,[1]TDSheet!$A$1:$W$1048576,23,0)</f>
        <v>70</v>
      </c>
      <c r="X75" s="19" t="n">
        <f aca="false">VLOOKUP(A:A,[1]TDSheet!$A$1:$X$1048576,24,0)</f>
        <v>14</v>
      </c>
      <c r="Y75" s="19" t="n">
        <f aca="false">VLOOKUP(A:A,[1]TDSheet!$A$1:$Y$1048576,25,0)</f>
        <v>12</v>
      </c>
      <c r="Z75" s="19" t="n">
        <f aca="false">MROUND(AC75,X75)</f>
        <v>196</v>
      </c>
      <c r="AA75" s="19" t="n">
        <f aca="false">P75+0</f>
        <v>2400</v>
      </c>
      <c r="AB75" s="19" t="str">
        <f aca="false">VLOOKUP(A:A,[1]TDSheet!$A$1:$AB$1048576,28,0)</f>
        <v>склад</v>
      </c>
      <c r="AC75" s="19" t="n">
        <f aca="false">AA75/12</f>
        <v>200</v>
      </c>
      <c r="AD75" s="22" t="n">
        <f aca="false">VLOOKUP(A:A,[1]TDSheet!$A$1:$AD$1048576,30,0)</f>
        <v>0.25</v>
      </c>
      <c r="AE75" s="19" t="n">
        <f aca="false">Z75*Y75*AD75</f>
        <v>588</v>
      </c>
      <c r="AF75" s="19"/>
      <c r="AG75" s="19"/>
    </row>
    <row r="76" s="1" customFormat="true" ht="11.1" hidden="false" customHeight="true" outlineLevel="1" collapsed="false">
      <c r="A76" s="15" t="s">
        <v>106</v>
      </c>
      <c r="B76" s="15" t="s">
        <v>49</v>
      </c>
      <c r="C76" s="16" t="n">
        <v>30.1</v>
      </c>
      <c r="D76" s="16"/>
      <c r="E76" s="16" t="n">
        <v>0</v>
      </c>
      <c r="F76" s="16" t="n">
        <v>24.7</v>
      </c>
      <c r="G76" s="1" t="n">
        <f aca="false">VLOOKUP(A:A,[1]TDSheet!$A$1:$G$1048576,7,0)</f>
        <v>1</v>
      </c>
      <c r="H76" s="1" t="e">
        <f aca="false">VLOOKUP(A:A,[1]TDSheet!$A$1:$H$1048576,8,0)</f>
        <v>#VALUE!</v>
      </c>
      <c r="I76" s="19" t="n">
        <f aca="false">VLOOKUP(A:A,[2]TDSheet!$A$1:$F$1048576,6,0)</f>
        <v>24.301</v>
      </c>
      <c r="J76" s="19" t="n">
        <f aca="false">E76-I76</f>
        <v>-24.301</v>
      </c>
      <c r="K76" s="19"/>
      <c r="L76" s="19"/>
      <c r="M76" s="19"/>
      <c r="N76" s="19"/>
      <c r="O76" s="19" t="n">
        <f aca="false">(E76-V76)/5</f>
        <v>0</v>
      </c>
      <c r="P76" s="20"/>
      <c r="Q76" s="21" t="e">
        <f aca="false">(F76+K76+P76)/O76</f>
        <v>#DIV/0!</v>
      </c>
      <c r="R76" s="19" t="e">
        <f aca="false">F76/O76</f>
        <v>#DIV/0!</v>
      </c>
      <c r="S76" s="19" t="n">
        <f aca="false">VLOOKUP(A:A,[1]TDSheet!$A$1:$T$1048576,20,0)</f>
        <v>3.78</v>
      </c>
      <c r="T76" s="19" t="n">
        <f aca="false">VLOOKUP(A:A,[1]TDSheet!$A$1:$O$1048576,15,0)</f>
        <v>0.675</v>
      </c>
      <c r="U76" s="19" t="n">
        <v>0</v>
      </c>
      <c r="V76" s="19" t="n">
        <v>0</v>
      </c>
      <c r="W76" s="19" t="n">
        <f aca="false">VLOOKUP(A:A,[1]TDSheet!$A$1:$W$1048576,23,0)</f>
        <v>126</v>
      </c>
      <c r="X76" s="19" t="n">
        <f aca="false">VLOOKUP(A:A,[1]TDSheet!$A$1:$X$1048576,24,0)</f>
        <v>14</v>
      </c>
      <c r="Y76" s="19" t="n">
        <f aca="false">VLOOKUP(A:A,[1]TDSheet!$A$1:$Y$1048576,25,0)</f>
        <v>2.7</v>
      </c>
      <c r="Z76" s="19" t="n">
        <f aca="false">MROUND(AC76,X76)</f>
        <v>0</v>
      </c>
      <c r="AA76" s="19" t="n">
        <f aca="false">P76+0</f>
        <v>0</v>
      </c>
      <c r="AB76" s="19" t="str">
        <f aca="false">VLOOKUP(A:A,[1]TDSheet!$A$1:$AB$1048576,28,0)</f>
        <v>склад?</v>
      </c>
      <c r="AC76" s="19" t="n">
        <f aca="false">AA76/2.7</f>
        <v>0</v>
      </c>
      <c r="AD76" s="22" t="n">
        <f aca="false">VLOOKUP(A:A,[1]TDSheet!$A$1:$AD$1048576,30,0)</f>
        <v>1</v>
      </c>
      <c r="AE76" s="19" t="n">
        <f aca="false">Z76*Y76*AD76</f>
        <v>0</v>
      </c>
      <c r="AF76" s="19"/>
      <c r="AG76" s="19"/>
    </row>
    <row r="77" s="1" customFormat="true" ht="11.1" hidden="false" customHeight="true" outlineLevel="1" collapsed="false">
      <c r="A77" s="15" t="s">
        <v>107</v>
      </c>
      <c r="B77" s="15" t="s">
        <v>49</v>
      </c>
      <c r="C77" s="16" t="n">
        <v>97.76</v>
      </c>
      <c r="D77" s="16" t="n">
        <v>1205</v>
      </c>
      <c r="E77" s="16" t="n">
        <v>585</v>
      </c>
      <c r="F77" s="16" t="n">
        <v>717.76</v>
      </c>
      <c r="G77" s="1" t="n">
        <f aca="false">VLOOKUP(A:A,[1]TDSheet!$A$1:$G$1048576,7,0)</f>
        <v>1</v>
      </c>
      <c r="H77" s="1" t="e">
        <f aca="false">VLOOKUP(A:A,[1]TDSheet!$A$1:$H$1048576,8,0)</f>
        <v>#VALUE!</v>
      </c>
      <c r="I77" s="19" t="n">
        <f aca="false">VLOOKUP(A:A,[2]TDSheet!$A$1:$F$1048576,6,0)</f>
        <v>720</v>
      </c>
      <c r="J77" s="19" t="n">
        <f aca="false">E77-I77</f>
        <v>-135</v>
      </c>
      <c r="K77" s="19" t="n">
        <v>280</v>
      </c>
      <c r="L77" s="19"/>
      <c r="M77" s="19"/>
      <c r="N77" s="19"/>
      <c r="O77" s="19" t="n">
        <f aca="false">(E77-V77)/5</f>
        <v>117</v>
      </c>
      <c r="P77" s="20" t="n">
        <v>180</v>
      </c>
      <c r="Q77" s="21" t="n">
        <f aca="false">(F77+K77+P77)/O77</f>
        <v>10.0663247863248</v>
      </c>
      <c r="R77" s="19" t="n">
        <f aca="false">F77/O77</f>
        <v>6.13470085470085</v>
      </c>
      <c r="S77" s="19" t="n">
        <f aca="false">VLOOKUP(A:A,[1]TDSheet!$A$1:$T$1048576,20,0)</f>
        <v>75</v>
      </c>
      <c r="T77" s="19" t="n">
        <f aca="false">VLOOKUP(A:A,[1]TDSheet!$A$1:$O$1048576,15,0)</f>
        <v>108.75</v>
      </c>
      <c r="U77" s="19" t="n">
        <f aca="false">VLOOKUP(A:A,[3]TDSheet!$A$1:$D$1048576,4,0)</f>
        <v>170</v>
      </c>
      <c r="V77" s="19" t="n">
        <v>0</v>
      </c>
      <c r="W77" s="19" t="n">
        <f aca="false">VLOOKUP(A:A,[1]TDSheet!$A$1:$W$1048576,23,0)</f>
        <v>84</v>
      </c>
      <c r="X77" s="19" t="n">
        <f aca="false">VLOOKUP(A:A,[1]TDSheet!$A$1:$X$1048576,24,0)</f>
        <v>12</v>
      </c>
      <c r="Y77" s="19" t="n">
        <f aca="false">VLOOKUP(A:A,[1]TDSheet!$A$1:$Y$1048576,25,0)</f>
        <v>5</v>
      </c>
      <c r="Z77" s="19" t="n">
        <f aca="false">MROUND(AC77,X77)</f>
        <v>36</v>
      </c>
      <c r="AA77" s="19" t="n">
        <f aca="false">P77+0</f>
        <v>180</v>
      </c>
      <c r="AB77" s="19" t="e">
        <f aca="false">VLOOKUP(A:A,[1]TDSheet!$A$1:$AB$1048576,28,0)</f>
        <v>#VALUE!</v>
      </c>
      <c r="AC77" s="19" t="n">
        <f aca="false">AA77/5</f>
        <v>36</v>
      </c>
      <c r="AD77" s="22" t="n">
        <f aca="false">VLOOKUP(A:A,[1]TDSheet!$A$1:$AD$1048576,30,0)</f>
        <v>1</v>
      </c>
      <c r="AE77" s="19" t="n">
        <f aca="false">Z77*Y77*AD77</f>
        <v>180</v>
      </c>
      <c r="AF77" s="19"/>
      <c r="AG77" s="19"/>
    </row>
  </sheetData>
  <printOptions headings="false" gridLines="false" gridLinesSet="true" horizontalCentered="false" verticalCentered="false"/>
  <pageMargins left="0.75" right="1" top="0.75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2025-01-16T12:51:26Z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