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ki\pokom_ki\"/>
    </mc:Choice>
  </mc:AlternateContent>
  <xr:revisionPtr revIDLastSave="0" documentId="13_ncr:1_{BA57A3F6-297D-461D-B016-0B0718DC2209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O589" i="1"/>
  <c r="BM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P22" i="1"/>
  <c r="H10" i="1"/>
  <c r="A9" i="1"/>
  <c r="D7" i="1"/>
  <c r="Q6" i="1"/>
  <c r="P2" i="1"/>
  <c r="F10" i="1" l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<sst xmlns="http://schemas.openxmlformats.org/spreadsheetml/2006/main" count="3248" uniqueCount="1114">
  <si>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</si>
  <si>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</si>
  <si>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</si>
  <si>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</si>
  <si>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</si>
  <si>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</si>
  <si>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</si>
  <si>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</si>
  <si>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</si>
  <si>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</si>
  <si>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</si>
  <si>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</si>
  <si>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</si>
  <si>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</si>
  <si>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</si>
  <si>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</si>
  <si>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</si>
  <si>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</si>
  <si>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</si>
  <si>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</si>
  <si>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</si>
  <si>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</si>
  <si>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</si>
  <si>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</si>
  <si>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</si>
  <si>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</si>
  <si>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</si>
  <si>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</si>
  <si>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</si>
  <si>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</si>
  <si>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</si>
  <si>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</si>
  <si>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</si>
  <si>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</si>
  <si>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</si>
  <si>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</si>
  <si>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</si>
  <si>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</si>
  <si>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</si>
  <si>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</si>
  <si>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</si>
  <si>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</si>
  <si>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</si>
  <si>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</si>
  <si>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</si>
  <si>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</si>
  <si>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</si>
  <si>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</si>
  <si>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</si>
  <si>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</si>
  <si>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</si>
  <si>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</si>
  <si>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</si>
  <si>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</si>
  <si>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</si>
  <si>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</si>
  <si>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</si>
  <si>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</si>
  <si>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</si>
  <si>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</si>
  <si>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</si>
  <si>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</si>
  <si>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</si>
  <si>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</si>
  <si>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</si>
  <si>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</si>
  <si>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</si>
  <si>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</si>
  <si>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</si>
  <si>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</si>
  <si>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</si>
  <si>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</si>
  <si>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</si>
  <si>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</si>
  <si>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</si>
  <si>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</si>
  <si>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</si>
  <si>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</si>
  <si>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</si>
  <si>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</si>
  <si>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</si>
  <si>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</si>
  <si>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</si>
  <si>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</si>
  <si>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</si>
  <si>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</si>
  <si>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</si>
  <si>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</si>
  <si>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</si>
  <si>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</si>
  <si>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</si>
  <si>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</si>
  <si>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</si>
  <si>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</si>
  <si>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</si>
  <si>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</si>
  <si>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</si>
  <si>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</si>
  <si>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</si>
  <si>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</si>
  <si>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</si>
  <si>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</si>
  <si>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</si>
  <si>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</si>
  <si>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</si>
  <si>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</si>
  <si>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</si>
  <si>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</si>
  <si>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</si>
  <si>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</si>
  <si>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</si>
  <si>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</si>
  <si>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</si>
  <si>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</si>
  <si>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</si>
  <si>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</si>
  <si>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</si>
  <si>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</si>
  <si>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</si>
  <si>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</si>
  <si>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</si>
  <si>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</si>
  <si>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</si>
  <si>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</si>
  <si>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</si>
  <si>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</si>
  <si>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</si>
  <si>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</si>
  <si>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</si>
  <si>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</si>
  <si>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</si>
  <si>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</si>
  <si>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</si>
  <si>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</si>
  <si>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</si>
  <si>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</si>
  <si>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</si>
  <si>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</si>
  <si>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</si>
  <si>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</si>
  <si>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</si>
  <si>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</si>
  <si>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</si>
  <si>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</si>
  <si>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</si>
  <si>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</si>
  <si>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</si>
  <si>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</si>
  <si>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</si>
  <si>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</si>
  <si>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</si>
  <si>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</si>
  <si>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</si>
  <si>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</si>
  <si>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</si>
  <si>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</si>
  <si>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</si>
  <si>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</si>
  <si>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</si>
  <si>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</si>
  <si>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</si>
  <si>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</si>
  <si>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</si>
  <si>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</si>
  <si>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</si>
  <si>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</si>
  <si>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</si>
  <si>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</si>
  <si>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</si>
  <si>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</si>
  <si>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</si>
  <si>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</si>
  <si>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</si>
  <si>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</si>
  <si>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</si>
  <si>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</si>
  <si>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</si>
  <si>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</si>
  <si>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</si>
  <si>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</si>
  <si>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</si>
  <si>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</si>
  <si>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</si>
  <si>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</si>
  <si>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</si>
  <si>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</si>
  <si>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</si>
  <si>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</si>
  <si>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</si>
  <si>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</si>
  <si>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</si>
  <si>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</si>
  <si>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</si>
  <si>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</si>
  <si>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</si>
  <si>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</si>
  <si>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</si>
  <si>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</si>
  <si>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</si>
  <si>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</si>
  <si>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</si>
  <si>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</si>
  <si>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</si>
  <si>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</si>
  <si>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</si>
  <si>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</si>
  <si>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</si>
  <si>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</si>
  <si>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</si>
  <si>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</si>
  <si>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</si>
  <si>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</si>
  <si>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</si>
  <si>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</si>
  <si>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</si>
  <si>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</si>
  <si>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</si>
  <si>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</si>
  <si>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</si>
  <si>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</si>
  <si>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</si>
  <si>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</si>
  <si>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</si>
  <si>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</si>
  <si>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</si>
  <si>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</si>
  <si>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</si>
  <si>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</si>
  <si>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</si>
  <si>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</si>
  <si>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</si>
  <si>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</si>
  <si>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</si>
  <si>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</si>
  <si>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</si>
  <si>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</si>
  <si>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</si>
  <si>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</si>
  <si>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</si>
  <si>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</si>
  <si>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</si>
  <si>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</si>
  <si>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</si>
  <si>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</si>
  <si>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</si>
  <si>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</si>
  <si>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</si>
  <si>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</si>
  <si>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</si>
  <si>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</si>
  <si>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</si>
  <si>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</si>
  <si>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</si>
  <si>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</si>
  <si>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</si>
  <si>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</si>
  <si>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</si>
  <si>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</si>
  <si>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</si>
  <si>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</si>
  <si>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</si>
  <si>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</si>
  <si>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</si>
  <si>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</si>
  <si>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</si>
  <si>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</si>
  <si>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</si>
  <si>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</si>
  <si>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</si>
  <si>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</si>
  <si>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</si>
  <si>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</si>
  <si>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</si>
  <si>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</si>
  <si>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</si>
  <si>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</si>
  <si>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</si>
  <si>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</si>
  <si>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</si>
  <si>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</si>
  <si>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</si>
  <si>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</si>
  <si>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</si>
  <si>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</si>
  <si>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</si>
  <si>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</si>
  <si>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</si>
  <si>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</si>
  <si>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</si>
  <si>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</si>
  <si>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</si>
  <si>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</si>
  <si>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</si>
  <si>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</si>
  <si>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</si>
  <si>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</si>
  <si>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</si>
  <si>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</si>
  <si>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</si>
  <si>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</si>
  <si>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</si>
  <si>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</si>
  <si>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</si>
  <si>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</si>
  <si>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</si>
  <si>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</si>
  <si>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</si>
  <si>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</si>
  <si>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</si>
  <si>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</si>
  <si>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</si>
  <si>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</si>
  <si>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</si>
  <si>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</si>
  <si>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</si>
  <si>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</si>
  <si>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</si>
  <si>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</si>
  <si>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</si>
  <si>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</si>
  <si>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</si>
  <si>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</si>
  <si>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</si>
  <si>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</si>
  <si>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</si>
  <si>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</si>
  <si>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</si>
  <si>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</si>
  <si>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</si>
  <si>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</si>
  <si>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</si>
  <si>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</si>
  <si>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</si>
  <si>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</si>
  <si>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</si>
  <si>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</si>
  <si>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</si>
  <si>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</si>
  <si>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</si>
  <si>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</si>
  <si>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</si>
  <si>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</si>
  <si>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</si>
  <si>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</si>
  <si>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</si>
  <si>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</si>
  <si>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</si>
  <si>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</si>
  <si>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</si>
  <si>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</si>
  <si>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</si>
  <si>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</si>
  <si>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</si>
  <si>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</si>
  <si>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</si>
  <si>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</si>
  <si>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</si>
  <si>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</si>
  <si>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</si>
  <si>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</si>
  <si>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</si>
  <si>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</si>
  <si>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</si>
  <si>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</si>
  <si>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</si>
  <si>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</si>
  <si>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</si>
  <si>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</si>
  <si>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</si>
  <si>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</si>
  <si>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</si>
  <si>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</si>
  <si>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</si>
  <si>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</si>
  <si>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</si>
  <si>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</si>
  <si>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</si>
  <si>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</si>
  <si>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</si>
  <si>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</si>
  <si>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</si>
  <si>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</si>
  <si>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</si>
  <si>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</si>
  <si>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</si>
  <si>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</si>
  <si>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</si>
  <si>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</si>
  <si>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</si>
  <si>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</si>
  <si>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</si>
  <si>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</si>
  <si>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</si>
  <si>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</si>
  <si>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</si>
  <si>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</si>
  <si>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</si>
  <si>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</si>
  <si>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</si>
  <si>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</si>
  <si>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</si>
  <si>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</si>
  <si>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</si>
  <si>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</si>
  <si>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</si>
  <si>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</si>
  <si>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</si>
  <si>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</si>
  <si>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</si>
  <si>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</si>
  <si>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</si>
  <si>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</si>
  <si>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</si>
  <si>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</si>
  <si>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</si>
  <si>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</si>
  <si>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</si>
  <si>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</si>
  <si>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</si>
  <si>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</si>
  <si>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</si>
  <si>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</si>
  <si>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</si>
  <si>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</si>
  <si>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</si>
  <si>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</si>
  <si>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</si>
  <si>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</si>
  <si>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</si>
  <si>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</si>
  <si>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</si>
  <si>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</si>
  <si>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</si>
  <si>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</si>
  <si>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</si>
  <si>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</si>
  <si>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</si>
  <si>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</si>
  <si>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</si>
  <si>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</si>
  <si>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</si>
  <si>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</si>
  <si>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</si>
  <si>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</si>
  <si>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</si>
  <si>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</si>
  <si>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</si>
  <si>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</si>
  <si>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</si>
  <si>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</si>
  <si>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</si>
  <si>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</si>
  <si>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</si>
  <si>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</si>
  <si>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</si>
  <si>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</si>
  <si>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</si>
  <si>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</si>
  <si>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</si>
  <si>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</si>
  <si>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</si>
  <si>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</si>
  <si>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</si>
  <si>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</si>
  <si>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</si>
  <si>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</si>
  <si>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</si>
  <si>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</si>
  <si>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</si>
  <si>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</si>
  <si>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</si>
  <si>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</si>
  <si>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</si>
  <si>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</si>
  <si>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</si>
  <si>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</si>
  <si>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</si>
  <si>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</si>
  <si>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</si>
  <si>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</si>
  <si>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</si>
  <si>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</si>
  <si>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</si>
  <si>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</si>
  <si>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</si>
  <si>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</si>
  <si>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</si>
  <si>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</si>
  <si>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</si>
  <si>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</si>
  <si>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</si>
  <si>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</si>
  <si>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</si>
  <si>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</si>
  <si>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</si>
  <si>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</si>
  <si>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</si>
  <si>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</si>
  <si>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</si>
  <si>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</si>
  <si>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</si>
  <si>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</si>
  <si>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</si>
  <si>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</si>
  <si>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</si>
  <si>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</si>
  <si>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</si>
  <si>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</si>
  <si>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</si>
  <si>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</si>
  <si>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</si>
  <si>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</si>
  <si>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</si>
  <si>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</si>
  <si>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</si>
  <si>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</si>
  <si>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</si>
  <si>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</si>
  <si>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</si>
  <si>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</si>
  <si>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</si>
  <si>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</si>
  <si>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</si>
  <si>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</si>
  <si>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</si>
  <si>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</si>
  <si>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</si>
  <si>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</si>
  <si>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</si>
  <si>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</si>
  <si>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</si>
  <si>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</si>
  <si>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</si>
  <si>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</si>
  <si>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</si>
  <si>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</si>
  <si>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</si>
  <si>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</si>
  <si>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</si>
  <si>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</si>
  <si>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</si>
  <si>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</si>
  <si>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</si>
  <si>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</si>
  <si>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</si>
  <si>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</si>
  <si>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</si>
  <si>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</si>
  <si>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</si>
  <si>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</si>
  <si>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</si>
  <si>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</si>
  <si>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</si>
  <si>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</si>
  <si>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</si>
  <si>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</si>
  <si>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</si>
  <si>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</si>
  <si>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</si>
  <si>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</si>
  <si>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</si>
  <si>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</si>
  <si>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</si>
  <si>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</si>
  <si>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</si>
  <si>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</si>
  <si>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</si>
  <si>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</si>
  <si>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</si>
  <si>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</si>
  <si>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</si>
  <si>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</si>
  <si>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</si>
  <si>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</si>
  <si>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</si>
  <si>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</si>
  <si>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</si>
  <si>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</si>
  <si>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</si>
  <si>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</si>
  <si>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</si>
  <si>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</si>
  <si>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</si>
  <si>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</si>
  <si>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</si>
  <si>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</si>
  <si>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</si>
  <si>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</si>
  <si>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</si>
  <si>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</si>
  <si>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</si>
  <si>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</si>
  <si>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</si>
  <si>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</si>
  <si>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</si>
  <si>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</si>
  <si>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</si>
  <si>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</si>
  <si>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</si>
  <si>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</si>
  <si>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</si>
  <si>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</si>
  <si>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</si>
  <si>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</si>
  <si>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</si>
  <si>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</si>
  <si>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</si>
  <si>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</si>
  <si>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</si>
  <si>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</si>
  <si>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</si>
  <si>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</si>
  <si>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</si>
  <si>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</si>
  <si>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</si>
  <si>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</si>
  <si>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</si>
  <si>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</si>
  <si>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</si>
  <si>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</si>
  <si>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</si>
  <si>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</si>
  <si>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</si>
  <si>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</si>
  <si>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</si>
  <si>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</si>
  <si>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</si>
  <si>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</si>
  <si>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</si>
  <si>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</si>
  <si>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</si>
  <si>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</si>
  <si>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</si>
  <si>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</si>
  <si>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</si>
  <si>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</si>
  <si>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</si>
  <si>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</si>
  <si>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</si>
  <si>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</si>
  <si>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</si>
  <si>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</si>
  <si>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</si>
  <si>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</si>
  <si>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</si>
  <si>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</si>
  <si>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</si>
  <si>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</si>
  <si>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</si>
  <si>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</si>
  <si>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</si>
  <si>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</si>
  <si>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</si>
  <si>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</si>
  <si>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</si>
  <si>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</si>
  <si>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</si>
  <si>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</si>
  <si>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</si>
  <si>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</si>
  <si>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</si>
  <si>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</si>
  <si>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</si>
  <si>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</si>
  <si>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</si>
  <si>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</si>
  <si>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</si>
  <si>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</si>
  <si>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</si>
  <si>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</si>
  <si>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</si>
  <si>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</si>
  <si>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</si>
  <si>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</si>
  <si>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</si>
  <si>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</si>
  <si>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</si>
  <si>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</si>
  <si>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</si>
  <si>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</si>
  <si>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</si>
  <si>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</si>
  <si>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</si>
  <si>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</si>
  <si>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</si>
  <si>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</si>
  <si>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</si>
  <si>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</si>
  <si>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</si>
  <si>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</si>
  <si>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</si>
  <si>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</si>
  <si>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</si>
  <si>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</si>
  <si>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</si>
  <si>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</si>
  <si>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</si>
  <si>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</si>
  <si>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</si>
  <si>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</si>
  <si>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</si>
  <si>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</si>
  <si>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</si>
  <si>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</si>
  <si>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</si>
  <si>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</si>
  <si>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</si>
  <si>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</si>
  <si>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</si>
  <si>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</si>
  <si>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</si>
  <si>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</si>
  <si>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</si>
  <si>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</si>
  <si>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</si>
  <si>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</si>
  <si>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</si>
  <si>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</si>
  <si>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</si>
  <si>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</si>
  <si>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</si>
  <si>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</si>
  <si>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</si>
  <si>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</si>
  <si>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</si>
  <si>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</si>
  <si>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</si>
  <si>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</si>
  <si>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</si>
  <si>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</si>
  <si>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</si>
  <si>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</si>
  <si>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</si>
  <si>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</si>
  <si>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</si>
  <si>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</si>
  <si>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</si>
  <si>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</si>
  <si>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</si>
  <si>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</si>
  <si>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</si>
  <si>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</si>
  <si>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</si>
  <si>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</si>
  <si>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</si>
  <si>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</si>
  <si>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</si>
  <si>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</si>
  <si>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</si>
  <si>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</si>
  <si>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</si>
  <si>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</si>
  <si>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</si>
  <si>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</si>
  <si>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</si>
  <si>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</si>
  <si>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</si>
  <si>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</si>
  <si>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</si>
  <si>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</si>
  <si>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</si>
  <si>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</si>
  <si>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</si>
  <si>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</si>
  <si>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</si>
  <si>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</si>
  <si>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</si>
  <si>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</si>
  <si>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</si>
  <si>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</si>
  <si>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</si>
  <si>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</si>
  <si>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</si>
  <si>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</si>
  <si>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</si>
  <si>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</si>
  <si>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</si>
  <si>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</si>
  <si>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</si>
  <si>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</si>
  <si>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</si>
  <si>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</si>
  <si>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</si>
  <si>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</si>
  <si>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</si>
  <si>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</si>
  <si>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</si>
  <si>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</si>
  <si>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</si>
  <si>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</si>
  <si>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</si>
  <si>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</si>
  <si>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</si>
  <si>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</si>
  <si>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</si>
  <si>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</si>
  <si>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</si>
  <si>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</si>
  <si>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</si>
  <si>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</si>
  <si>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</si>
  <si>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</si>
  <si>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</si>
  <si>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</si>
  <si>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</si>
  <si>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</si>
  <si>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</si>
  <si>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</si>
  <si>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</si>
  <si>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</si>
  <si>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</si>
  <si>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</si>
  <si>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</si>
  <si>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</si>
  <si>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</si>
  <si>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</si>
  <si>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</si>
  <si>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</si>
  <si>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</si>
  <si>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</si>
  <si>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</si>
  <si>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</si>
  <si>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</si>
  <si>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</si>
  <si>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</si>
  <si>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</si>
  <si>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</si>
  <si>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</si>
  <si>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</si>
  <si>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</si>
  <si>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</si>
  <si>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15.01.2025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</si>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</sst>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3" zoomScale="85" zoomScaleNormal="85" zoomScaleSheetLayoutView="100" workbookViewId="0">
      <selection activeCell="Z690" sqref="Z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0.375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804">
        <v>4607091385670</v>
      </c>
      <c r="E47" s="805"/>
      <c r="F47" s="796">
        <v>1.35</v>
      </c>
      <c r="G47" s="32">
        <v>8</v>
      </c>
      <c r="H47" s="796">
        <v>10.8</v>
      </c>
      <c r="I47" s="79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9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2"/>
      <c r="R47" s="802"/>
      <c r="S47" s="802"/>
      <c r="T47" s="803"/>
      <c r="U47" s="34"/>
      <c r="V47" s="34"/>
      <c r="W47" s="35" t="s">
        <v>69</v>
      </c>
      <c r="X47" s="797">
        <v>150</v>
      </c>
      <c r="Y47" s="798">
        <f t="shared" ref="Y47:Y52" si="6">IFERROR(IF(X47="",0,CEILING((X47/$H47),1)*$H47),"")</f>
        <v>151.20000000000002</v>
      </c>
      <c r="Z47" s="36">
        <f>IFERROR(IF(Y47=0,"",ROUNDUP(Y47/H47,0)*0.02175),"")</f>
        <v>0.30449999999999999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156.66666666666666</v>
      </c>
      <c r="BN47" s="64">
        <f t="shared" ref="BN47:BN52" si="8">IFERROR(Y47*I47/H47,"0")</f>
        <v>157.91999999999999</v>
      </c>
      <c r="BO47" s="64">
        <f t="shared" ref="BO47:BO52" si="9">IFERROR(1/J47*(X47/H47),"0")</f>
        <v>0.24801587301587297</v>
      </c>
      <c r="BP47" s="64">
        <f t="shared" ref="BP47:BP52" si="10">IFERROR(1/J47*(Y47/H47),"0")</f>
        <v>0.25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804">
        <v>4607091385670</v>
      </c>
      <c r="E48" s="805"/>
      <c r="F48" s="796">
        <v>1.4</v>
      </c>
      <c r="G48" s="32">
        <v>8</v>
      </c>
      <c r="H48" s="796">
        <v>11.2</v>
      </c>
      <c r="I48" s="79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3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804">
        <v>4607091385687</v>
      </c>
      <c r="E50" s="805"/>
      <c r="F50" s="796">
        <v>0.4</v>
      </c>
      <c r="G50" s="32">
        <v>10</v>
      </c>
      <c r="H50" s="796">
        <v>4</v>
      </c>
      <c r="I50" s="79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2"/>
      <c r="R50" s="802"/>
      <c r="S50" s="802"/>
      <c r="T50" s="803"/>
      <c r="U50" s="34"/>
      <c r="V50" s="34"/>
      <c r="W50" s="35" t="s">
        <v>69</v>
      </c>
      <c r="X50" s="797">
        <v>320</v>
      </c>
      <c r="Y50" s="798">
        <f t="shared" si="6"/>
        <v>320</v>
      </c>
      <c r="Z50" s="36">
        <f>IFERROR(IF(Y50=0,"",ROUNDUP(Y50/H50,0)*0.00902),"")</f>
        <v>0.72160000000000002</v>
      </c>
      <c r="AA50" s="56"/>
      <c r="AB50" s="57"/>
      <c r="AC50" s="97" t="s">
        <v>118</v>
      </c>
      <c r="AG50" s="64"/>
      <c r="AJ50" s="68" t="s">
        <v>128</v>
      </c>
      <c r="AK50" s="68">
        <v>528</v>
      </c>
      <c r="BB50" s="98" t="s">
        <v>1</v>
      </c>
      <c r="BM50" s="64">
        <f t="shared" si="7"/>
        <v>336.8</v>
      </c>
      <c r="BN50" s="64">
        <f t="shared" si="8"/>
        <v>336.8</v>
      </c>
      <c r="BO50" s="64">
        <f t="shared" si="9"/>
        <v>0.60606060606060608</v>
      </c>
      <c r="BP50" s="64">
        <f t="shared" si="10"/>
        <v>0.60606060606060608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804">
        <v>4680115882539</v>
      </c>
      <c r="E51" s="805"/>
      <c r="F51" s="796">
        <v>0.37</v>
      </c>
      <c r="G51" s="32">
        <v>10</v>
      </c>
      <c r="H51" s="796">
        <v>3.7</v>
      </c>
      <c r="I51" s="796">
        <v>3.91</v>
      </c>
      <c r="J51" s="32">
        <v>132</v>
      </c>
      <c r="K51" s="32" t="s">
        <v>126</v>
      </c>
      <c r="L51" s="32"/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93.888888888888886</v>
      </c>
      <c r="Y53" s="799">
        <f>IFERROR(Y47/H47,"0")+IFERROR(Y48/H48,"0")+IFERROR(Y49/H49,"0")+IFERROR(Y50/H50,"0")+IFERROR(Y51/H51,"0")+IFERROR(Y52/H52,"0")</f>
        <v>94</v>
      </c>
      <c r="Z53" s="799">
        <f>IFERROR(IF(Z47="",0,Z47),"0")+IFERROR(IF(Z48="",0,Z48),"0")+IFERROR(IF(Z49="",0,Z49),"0")+IFERROR(IF(Z50="",0,Z50),"0")+IFERROR(IF(Z51="",0,Z51),"0")+IFERROR(IF(Z52="",0,Z52),"0")</f>
        <v>1.0261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470</v>
      </c>
      <c r="Y54" s="799">
        <f>IFERROR(SUM(Y47:Y52),"0")</f>
        <v>471.20000000000005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56</v>
      </c>
      <c r="K63" s="32" t="s">
        <v>116</v>
      </c>
      <c r="L63" s="32" t="s">
        <v>127</v>
      </c>
      <c r="M63" s="33" t="s">
        <v>117</v>
      </c>
      <c r="N63" s="33"/>
      <c r="O63" s="32">
        <v>50</v>
      </c>
      <c r="P63" s="92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400</v>
      </c>
      <c r="Y63" s="798">
        <f t="shared" si="11"/>
        <v>410.40000000000003</v>
      </c>
      <c r="Z63" s="36">
        <f>IFERROR(IF(Y63=0,"",ROUNDUP(Y63/H63,0)*0.02175),"")</f>
        <v>0.8264999999999999</v>
      </c>
      <c r="AA63" s="56"/>
      <c r="AB63" s="57"/>
      <c r="AC63" s="109" t="s">
        <v>145</v>
      </c>
      <c r="AG63" s="64"/>
      <c r="AJ63" s="68" t="s">
        <v>128</v>
      </c>
      <c r="AK63" s="68">
        <v>604.79999999999995</v>
      </c>
      <c r="BB63" s="110" t="s">
        <v>1</v>
      </c>
      <c r="BM63" s="64">
        <f t="shared" si="12"/>
        <v>417.77777777777777</v>
      </c>
      <c r="BN63" s="64">
        <f t="shared" si="13"/>
        <v>428.64</v>
      </c>
      <c r="BO63" s="64">
        <f t="shared" si="14"/>
        <v>0.66137566137566139</v>
      </c>
      <c r="BP63" s="64">
        <f t="shared" si="15"/>
        <v>0.67857142857142849</v>
      </c>
    </row>
    <row r="64" spans="1:68" ht="27" customHeight="1" x14ac:dyDescent="0.25">
      <c r="A64" s="54" t="s">
        <v>143</v>
      </c>
      <c r="B64" s="54" t="s">
        <v>146</v>
      </c>
      <c r="C64" s="31">
        <v>4301011948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48</v>
      </c>
      <c r="K64" s="32" t="s">
        <v>116</v>
      </c>
      <c r="L64" s="32"/>
      <c r="M64" s="33" t="s">
        <v>147</v>
      </c>
      <c r="N64" s="33"/>
      <c r="O64" s="32">
        <v>55</v>
      </c>
      <c r="P64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149</v>
      </c>
      <c r="B65" s="54" t="s">
        <v>150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151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152</v>
      </c>
      <c r="B66" s="54" t="s">
        <v>153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155</v>
      </c>
      <c r="B67" s="54" t="s">
        <v>156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159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160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117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360</v>
      </c>
      <c r="Y69" s="798">
        <f t="shared" si="11"/>
        <v>360</v>
      </c>
      <c r="Z69" s="36">
        <f>IFERROR(IF(Y69=0,"",ROUNDUP(Y69/H69,0)*0.00902),"")</f>
        <v>0.72160000000000002</v>
      </c>
      <c r="AA69" s="56"/>
      <c r="AB69" s="57"/>
      <c r="AC69" s="121" t="s">
        <v>145</v>
      </c>
      <c r="AG69" s="64"/>
      <c r="AJ69" s="68" t="s">
        <v>128</v>
      </c>
      <c r="AK69" s="68">
        <v>594</v>
      </c>
      <c r="BB69" s="122" t="s">
        <v>1</v>
      </c>
      <c r="BM69" s="64">
        <f t="shared" si="12"/>
        <v>376.79999999999995</v>
      </c>
      <c r="BN69" s="64">
        <f t="shared" si="13"/>
        <v>376.79999999999995</v>
      </c>
      <c r="BO69" s="64">
        <f t="shared" si="14"/>
        <v>0.60606060606060608</v>
      </c>
      <c r="BP69" s="64">
        <f t="shared" si="15"/>
        <v>0.60606060606060608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117.03703703703704</v>
      </c>
      <c r="Y70" s="799">
        <f>IFERROR(Y62/H62,"0")+IFERROR(Y63/H63,"0")+IFERROR(Y64/H64,"0")+IFERROR(Y65/H65,"0")+IFERROR(Y66/H66,"0")+IFERROR(Y67/H67,"0")+IFERROR(Y68/H68,"0")+IFERROR(Y69/H69,"0")</f>
        <v>118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1.5480999999999998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760</v>
      </c>
      <c r="Y71" s="799">
        <f>IFERROR(SUM(Y62:Y69),"0")</f>
        <v>770.40000000000009</v>
      </c>
      <c r="Z71" s="37"/>
      <c r="AA71" s="800"/>
      <c r="AB71" s="800"/>
      <c r="AC71" s="800"/>
    </row>
    <row r="72" spans="1:68" ht="14.25" customHeight="1" x14ac:dyDescent="0.25">
      <c r="A72" s="824" t="s">
        <v>163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60</v>
      </c>
      <c r="Y73" s="798">
        <f>IFERROR(IF(X73="",0,CEILING((X73/$H73),1)*$H73),"")</f>
        <v>64.800000000000011</v>
      </c>
      <c r="Z73" s="36">
        <f>IFERROR(IF(Y73=0,"",ROUNDUP(Y73/H73,0)*0.02175),"")</f>
        <v>0.1305</v>
      </c>
      <c r="AA73" s="56"/>
      <c r="AB73" s="57"/>
      <c r="AC73" s="123" t="s">
        <v>166</v>
      </c>
      <c r="AG73" s="64"/>
      <c r="AJ73" s="68"/>
      <c r="AK73" s="68">
        <v>0</v>
      </c>
      <c r="BB73" s="124" t="s">
        <v>1</v>
      </c>
      <c r="BM73" s="64">
        <f>IFERROR(X73*I73/H73,"0")</f>
        <v>62.666666666666657</v>
      </c>
      <c r="BN73" s="64">
        <f>IFERROR(Y73*I73/H73,"0")</f>
        <v>67.680000000000007</v>
      </c>
      <c r="BO73" s="64">
        <f>IFERROR(1/J73*(X73/H73),"0")</f>
        <v>9.9206349206349201E-2</v>
      </c>
      <c r="BP73" s="64">
        <f>IFERROR(1/J73*(Y73/H73),"0")</f>
        <v>0.10714285714285715</v>
      </c>
    </row>
    <row r="74" spans="1:68" ht="27" customHeight="1" x14ac:dyDescent="0.25">
      <c r="A74" s="54" t="s">
        <v>167</v>
      </c>
      <c r="B74" s="54" t="s">
        <v>168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117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169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170</v>
      </c>
      <c r="B75" s="54" t="s">
        <v>171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117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112.5</v>
      </c>
      <c r="Y76" s="798">
        <f>IFERROR(IF(X76="",0,CEILING((X76/$H76),1)*$H76),"")</f>
        <v>113.4</v>
      </c>
      <c r="Z76" s="36">
        <f>IFERROR(IF(Y76=0,"",ROUNDUP(Y76/H76,0)*0.00651),"")</f>
        <v>0.27342</v>
      </c>
      <c r="AA76" s="56"/>
      <c r="AB76" s="57"/>
      <c r="AC76" s="129" t="s">
        <v>166</v>
      </c>
      <c r="AG76" s="64"/>
      <c r="AJ76" s="68" t="s">
        <v>128</v>
      </c>
      <c r="AK76" s="68">
        <v>491.4</v>
      </c>
      <c r="BB76" s="130" t="s">
        <v>1</v>
      </c>
      <c r="BM76" s="64">
        <f>IFERROR(X76*I76/H76,"0")</f>
        <v>119.99999999999999</v>
      </c>
      <c r="BN76" s="64">
        <f>IFERROR(Y76*I76/H76,"0")</f>
        <v>120.95999999999998</v>
      </c>
      <c r="BO76" s="64">
        <f>IFERROR(1/J76*(X76/H76),"0")</f>
        <v>0.22893772893772893</v>
      </c>
      <c r="BP76" s="64">
        <f>IFERROR(1/J76*(Y76/H76),"0")</f>
        <v>0.23076923076923078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47.222222222222221</v>
      </c>
      <c r="Y77" s="799">
        <f>IFERROR(Y73/H73,"0")+IFERROR(Y74/H74,"0")+IFERROR(Y75/H75,"0")+IFERROR(Y76/H76,"0")</f>
        <v>48</v>
      </c>
      <c r="Z77" s="799">
        <f>IFERROR(IF(Z73="",0,Z73),"0")+IFERROR(IF(Z74="",0,Z74),"0")+IFERROR(IF(Z75="",0,Z75),"0")+IFERROR(IF(Z76="",0,Z76),"0")</f>
        <v>0.40392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172.5</v>
      </c>
      <c r="Y78" s="799">
        <f>IFERROR(SUM(Y73:Y76),"0")</f>
        <v>178.20000000000002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174</v>
      </c>
      <c r="B80" s="54" t="s">
        <v>175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176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177</v>
      </c>
      <c r="B81" s="54" t="s">
        <v>178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176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187</v>
      </c>
      <c r="B85" s="54" t="s">
        <v>188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189</v>
      </c>
      <c r="B89" s="54" t="s">
        <v>190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194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195</v>
      </c>
      <c r="B91" s="54" t="s">
        <v>196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198</v>
      </c>
      <c r="B92" s="54" t="s">
        <v>199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200</v>
      </c>
      <c r="B93" s="54" t="s">
        <v>201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202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203</v>
      </c>
      <c r="B94" s="54" t="s">
        <v>204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205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206</v>
      </c>
      <c r="B98" s="54" t="s">
        <v>207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206</v>
      </c>
      <c r="B99" s="54" t="s">
        <v>209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208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210</v>
      </c>
      <c r="B100" s="54" t="s">
        <v>211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212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213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214</v>
      </c>
      <c r="B105" s="54" t="s">
        <v>215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159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100</v>
      </c>
      <c r="Y105" s="798">
        <f>IFERROR(IF(X105="",0,CEILING((X105/$H105),1)*$H105),"")</f>
        <v>108</v>
      </c>
      <c r="Z105" s="36">
        <f>IFERROR(IF(Y105=0,"",ROUNDUP(Y105/H105,0)*0.02175),"")</f>
        <v>0.21749999999999997</v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104.44444444444444</v>
      </c>
      <c r="BN105" s="64">
        <f>IFERROR(Y105*I105/H105,"0")</f>
        <v>112.8</v>
      </c>
      <c r="BO105" s="64">
        <f>IFERROR(1/J105*(X105/H105),"0")</f>
        <v>0.16534391534391535</v>
      </c>
      <c r="BP105" s="64">
        <f>IFERROR(1/J105*(Y105/H105),"0")</f>
        <v>0.17857142857142855</v>
      </c>
    </row>
    <row r="106" spans="1:68" ht="16.5" customHeight="1" x14ac:dyDescent="0.25">
      <c r="A106" s="54" t="s">
        <v>217</v>
      </c>
      <c r="B106" s="54" t="s">
        <v>218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216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159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675</v>
      </c>
      <c r="Y107" s="798">
        <f>IFERROR(IF(X107="",0,CEILING((X107/$H107),1)*$H107),"")</f>
        <v>675</v>
      </c>
      <c r="Z107" s="36">
        <f>IFERROR(IF(Y107=0,"",ROUNDUP(Y107/H107,0)*0.00902),"")</f>
        <v>1.353</v>
      </c>
      <c r="AA107" s="56"/>
      <c r="AB107" s="57"/>
      <c r="AC107" s="165" t="s">
        <v>221</v>
      </c>
      <c r="AG107" s="64"/>
      <c r="AJ107" s="68" t="s">
        <v>128</v>
      </c>
      <c r="AK107" s="68">
        <v>594</v>
      </c>
      <c r="BB107" s="166" t="s">
        <v>1</v>
      </c>
      <c r="BM107" s="64">
        <f>IFERROR(X107*I107/H107,"0")</f>
        <v>706.5</v>
      </c>
      <c r="BN107" s="64">
        <f>IFERROR(Y107*I107/H107,"0")</f>
        <v>706.5</v>
      </c>
      <c r="BO107" s="64">
        <f>IFERROR(1/J107*(X107/H107),"0")</f>
        <v>1.1363636363636365</v>
      </c>
      <c r="BP107" s="64">
        <f>IFERROR(1/J107*(Y107/H107),"0")</f>
        <v>1.1363636363636365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159.25925925925927</v>
      </c>
      <c r="Y108" s="799">
        <f>IFERROR(Y105/H105,"0")+IFERROR(Y106/H106,"0")+IFERROR(Y107/H107,"0")</f>
        <v>160</v>
      </c>
      <c r="Z108" s="799">
        <f>IFERROR(IF(Z105="",0,Z105),"0")+IFERROR(IF(Z106="",0,Z106),"0")+IFERROR(IF(Z107="",0,Z107),"0")</f>
        <v>1.5705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775</v>
      </c>
      <c r="Y109" s="799">
        <f>IFERROR(SUM(Y105:Y107),"0")</f>
        <v>783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222</v>
      </c>
      <c r="B111" s="54" t="s">
        <v>223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222</v>
      </c>
      <c r="B112" s="54" t="s">
        <v>225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100</v>
      </c>
      <c r="Y112" s="798">
        <f t="shared" si="26"/>
        <v>100.80000000000001</v>
      </c>
      <c r="Z112" s="36">
        <f>IFERROR(IF(Y112=0,"",ROUNDUP(Y112/H112,0)*0.02175),"")</f>
        <v>0.26100000000000001</v>
      </c>
      <c r="AA112" s="56"/>
      <c r="AB112" s="57"/>
      <c r="AC112" s="169" t="s">
        <v>224</v>
      </c>
      <c r="AG112" s="64"/>
      <c r="AJ112" s="68"/>
      <c r="AK112" s="68">
        <v>0</v>
      </c>
      <c r="BB112" s="170" t="s">
        <v>1</v>
      </c>
      <c r="BM112" s="64">
        <f t="shared" si="27"/>
        <v>106.71428571428572</v>
      </c>
      <c r="BN112" s="64">
        <f t="shared" si="28"/>
        <v>107.56800000000001</v>
      </c>
      <c r="BO112" s="64">
        <f t="shared" si="29"/>
        <v>0.21258503401360543</v>
      </c>
      <c r="BP112" s="64">
        <f t="shared" si="30"/>
        <v>0.21428571428571427</v>
      </c>
    </row>
    <row r="113" spans="1:68" ht="27" customHeight="1" x14ac:dyDescent="0.25">
      <c r="A113" s="54" t="s">
        <v>226</v>
      </c>
      <c r="B113" s="54" t="s">
        <v>227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127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675</v>
      </c>
      <c r="Y113" s="798">
        <f t="shared" si="26"/>
        <v>675</v>
      </c>
      <c r="Z113" s="36">
        <f>IFERROR(IF(Y113=0,"",ROUNDUP(Y113/H113,0)*0.00651),"")</f>
        <v>1.6274999999999999</v>
      </c>
      <c r="AA113" s="56"/>
      <c r="AB113" s="57"/>
      <c r="AC113" s="171" t="s">
        <v>224</v>
      </c>
      <c r="AG113" s="64"/>
      <c r="AJ113" s="68" t="s">
        <v>128</v>
      </c>
      <c r="AK113" s="68">
        <v>491.4</v>
      </c>
      <c r="BB113" s="172" t="s">
        <v>1</v>
      </c>
      <c r="BM113" s="64">
        <f t="shared" si="27"/>
        <v>737.99999999999989</v>
      </c>
      <c r="BN113" s="64">
        <f t="shared" si="28"/>
        <v>737.99999999999989</v>
      </c>
      <c r="BO113" s="64">
        <f t="shared" si="29"/>
        <v>1.3736263736263736</v>
      </c>
      <c r="BP113" s="64">
        <f t="shared" si="30"/>
        <v>1.3736263736263736</v>
      </c>
    </row>
    <row r="114" spans="1:68" ht="16.5" customHeight="1" x14ac:dyDescent="0.25">
      <c r="A114" s="54" t="s">
        <v>228</v>
      </c>
      <c r="B114" s="54" t="s">
        <v>229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231</v>
      </c>
      <c r="B115" s="54" t="s">
        <v>232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231</v>
      </c>
      <c r="B116" s="54" t="s">
        <v>233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234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230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261.90476190476187</v>
      </c>
      <c r="Y117" s="799">
        <f>IFERROR(Y111/H111,"0")+IFERROR(Y112/H112,"0")+IFERROR(Y113/H113,"0")+IFERROR(Y114/H114,"0")+IFERROR(Y115/H115,"0")+IFERROR(Y116/H116,"0")</f>
        <v>262</v>
      </c>
      <c r="Z117" s="799">
        <f>IFERROR(IF(Z111="",0,Z111),"0")+IFERROR(IF(Z112="",0,Z112),"0")+IFERROR(IF(Z113="",0,Z113),"0")+IFERROR(IF(Z114="",0,Z114),"0")+IFERROR(IF(Z115="",0,Z115),"0")+IFERROR(IF(Z116="",0,Z116),"0")</f>
        <v>1.8885000000000001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775</v>
      </c>
      <c r="Y118" s="799">
        <f>IFERROR(SUM(Y111:Y116),"0")</f>
        <v>775.8</v>
      </c>
      <c r="Z118" s="37"/>
      <c r="AA118" s="800"/>
      <c r="AB118" s="800"/>
      <c r="AC118" s="800"/>
    </row>
    <row r="119" spans="1:68" ht="16.5" customHeight="1" x14ac:dyDescent="0.25">
      <c r="A119" s="849" t="s">
        <v>235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236</v>
      </c>
      <c r="B121" s="54" t="s">
        <v>237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236</v>
      </c>
      <c r="B122" s="54" t="s">
        <v>239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100</v>
      </c>
      <c r="Y122" s="798">
        <f>IFERROR(IF(X122="",0,CEILING((X122/$H122),1)*$H122),"")</f>
        <v>100.8</v>
      </c>
      <c r="Z122" s="36">
        <f>IFERROR(IF(Y122=0,"",ROUNDUP(Y122/H122,0)*0.02175),"")</f>
        <v>0.19574999999999998</v>
      </c>
      <c r="AA122" s="56"/>
      <c r="AB122" s="57"/>
      <c r="AC122" s="181" t="s">
        <v>238</v>
      </c>
      <c r="AG122" s="64"/>
      <c r="AJ122" s="68"/>
      <c r="AK122" s="68">
        <v>0</v>
      </c>
      <c r="BB122" s="182" t="s">
        <v>1</v>
      </c>
      <c r="BM122" s="64">
        <f>IFERROR(X122*I122/H122,"0")</f>
        <v>104.28571428571429</v>
      </c>
      <c r="BN122" s="64">
        <f>IFERROR(Y122*I122/H122,"0")</f>
        <v>105.12</v>
      </c>
      <c r="BO122" s="64">
        <f>IFERROR(1/J122*(X122/H122),"0")</f>
        <v>0.15943877551020408</v>
      </c>
      <c r="BP122" s="64">
        <f>IFERROR(1/J122*(Y122/H122),"0")</f>
        <v>0.1607142857142857</v>
      </c>
    </row>
    <row r="123" spans="1:68" ht="27" customHeight="1" x14ac:dyDescent="0.25">
      <c r="A123" s="54" t="s">
        <v>240</v>
      </c>
      <c r="B123" s="54" t="s">
        <v>241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/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243</v>
      </c>
      <c r="B124" s="54" t="s">
        <v>244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540</v>
      </c>
      <c r="Y124" s="798">
        <f>IFERROR(IF(X124="",0,CEILING((X124/$H124),1)*$H124),"")</f>
        <v>540</v>
      </c>
      <c r="Z124" s="36">
        <f>IFERROR(IF(Y124=0,"",ROUNDUP(Y124/H124,0)*0.00902),"")</f>
        <v>1.0824</v>
      </c>
      <c r="AA124" s="56"/>
      <c r="AB124" s="57"/>
      <c r="AC124" s="185" t="s">
        <v>242</v>
      </c>
      <c r="AG124" s="64"/>
      <c r="AJ124" s="68"/>
      <c r="AK124" s="68">
        <v>0</v>
      </c>
      <c r="BB124" s="186" t="s">
        <v>1</v>
      </c>
      <c r="BM124" s="64">
        <f>IFERROR(X124*I124/H124,"0")</f>
        <v>565.20000000000005</v>
      </c>
      <c r="BN124" s="64">
        <f>IFERROR(Y124*I124/H124,"0")</f>
        <v>565.20000000000005</v>
      </c>
      <c r="BO124" s="64">
        <f>IFERROR(1/J124*(X124/H124),"0")</f>
        <v>0.90909090909090917</v>
      </c>
      <c r="BP124" s="64">
        <f>IFERROR(1/J124*(Y124/H124),"0")</f>
        <v>0.90909090909090917</v>
      </c>
    </row>
    <row r="125" spans="1:68" ht="16.5" customHeight="1" x14ac:dyDescent="0.25">
      <c r="A125" s="54" t="s">
        <v>245</v>
      </c>
      <c r="B125" s="54" t="s">
        <v>246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238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128.92857142857142</v>
      </c>
      <c r="Y126" s="799">
        <f>IFERROR(Y121/H121,"0")+IFERROR(Y122/H122,"0")+IFERROR(Y123/H123,"0")+IFERROR(Y124/H124,"0")+IFERROR(Y125/H125,"0")</f>
        <v>129</v>
      </c>
      <c r="Z126" s="799">
        <f>IFERROR(IF(Z121="",0,Z121),"0")+IFERROR(IF(Z122="",0,Z122),"0")+IFERROR(IF(Z123="",0,Z123),"0")+IFERROR(IF(Z124="",0,Z124),"0")+IFERROR(IF(Z125="",0,Z125),"0")</f>
        <v>1.2781500000000001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640</v>
      </c>
      <c r="Y127" s="799">
        <f>IFERROR(SUM(Y121:Y125),"0")</f>
        <v>640.79999999999995</v>
      </c>
      <c r="Z127" s="37"/>
      <c r="AA127" s="800"/>
      <c r="AB127" s="800"/>
      <c r="AC127" s="800"/>
    </row>
    <row r="128" spans="1:68" ht="14.25" customHeight="1" x14ac:dyDescent="0.25">
      <c r="A128" s="824" t="s">
        <v>163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247</v>
      </c>
      <c r="B129" s="54" t="s">
        <v>248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250</v>
      </c>
      <c r="B130" s="54" t="s">
        <v>251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252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250</v>
      </c>
      <c r="B131" s="54" t="s">
        <v>253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117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249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254</v>
      </c>
      <c r="B132" s="54" t="s">
        <v>255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117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37.5" customHeight="1" x14ac:dyDescent="0.25">
      <c r="A136" s="54" t="s">
        <v>256</v>
      </c>
      <c r="B136" s="54" t="s">
        <v>257</v>
      </c>
      <c r="C136" s="31">
        <v>4301051360</v>
      </c>
      <c r="D136" s="804">
        <v>4607091385168</v>
      </c>
      <c r="E136" s="805"/>
      <c r="F136" s="796">
        <v>1.35</v>
      </c>
      <c r="G136" s="32">
        <v>6</v>
      </c>
      <c r="H136" s="796">
        <v>8.1</v>
      </c>
      <c r="I136" s="796">
        <v>8.6579999999999995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258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27" customHeight="1" x14ac:dyDescent="0.25">
      <c r="A137" s="54" t="s">
        <v>256</v>
      </c>
      <c r="B137" s="54" t="s">
        <v>259</v>
      </c>
      <c r="C137" s="31">
        <v>4301051625</v>
      </c>
      <c r="D137" s="804">
        <v>4607091385168</v>
      </c>
      <c r="E137" s="805"/>
      <c r="F137" s="796">
        <v>1.4</v>
      </c>
      <c r="G137" s="32">
        <v>6</v>
      </c>
      <c r="H137" s="796">
        <v>8.4</v>
      </c>
      <c r="I137" s="79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500</v>
      </c>
      <c r="Y137" s="798">
        <f t="shared" si="31"/>
        <v>504</v>
      </c>
      <c r="Z137" s="36">
        <f>IFERROR(IF(Y137=0,"",ROUNDUP(Y137/H137,0)*0.02175),"")</f>
        <v>1.3049999999999999</v>
      </c>
      <c r="AA137" s="56"/>
      <c r="AB137" s="57"/>
      <c r="AC137" s="199" t="s">
        <v>260</v>
      </c>
      <c r="AG137" s="64"/>
      <c r="AJ137" s="68"/>
      <c r="AK137" s="68">
        <v>0</v>
      </c>
      <c r="BB137" s="200" t="s">
        <v>1</v>
      </c>
      <c r="BM137" s="64">
        <f t="shared" si="32"/>
        <v>533.21428571428567</v>
      </c>
      <c r="BN137" s="64">
        <f t="shared" si="33"/>
        <v>537.48</v>
      </c>
      <c r="BO137" s="64">
        <f t="shared" si="34"/>
        <v>1.0629251700680271</v>
      </c>
      <c r="BP137" s="64">
        <f t="shared" si="35"/>
        <v>1.0714285714285714</v>
      </c>
    </row>
    <row r="138" spans="1:68" ht="27" customHeight="1" x14ac:dyDescent="0.25">
      <c r="A138" s="54" t="s">
        <v>261</v>
      </c>
      <c r="B138" s="54" t="s">
        <v>262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263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264</v>
      </c>
      <c r="B139" s="54" t="s">
        <v>265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258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266</v>
      </c>
      <c r="B140" s="54" t="s">
        <v>267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127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675</v>
      </c>
      <c r="Y140" s="798">
        <f t="shared" si="31"/>
        <v>675</v>
      </c>
      <c r="Z140" s="36">
        <f>IFERROR(IF(Y140=0,"",ROUNDUP(Y140/H140,0)*0.00651),"")</f>
        <v>1.6274999999999999</v>
      </c>
      <c r="AA140" s="56"/>
      <c r="AB140" s="57"/>
      <c r="AC140" s="205" t="s">
        <v>258</v>
      </c>
      <c r="AG140" s="64"/>
      <c r="AJ140" s="68" t="s">
        <v>128</v>
      </c>
      <c r="AK140" s="68">
        <v>491.4</v>
      </c>
      <c r="BB140" s="206" t="s">
        <v>1</v>
      </c>
      <c r="BM140" s="64">
        <f t="shared" si="32"/>
        <v>737.99999999999989</v>
      </c>
      <c r="BN140" s="64">
        <f t="shared" si="33"/>
        <v>737.99999999999989</v>
      </c>
      <c r="BO140" s="64">
        <f t="shared" si="34"/>
        <v>1.3736263736263736</v>
      </c>
      <c r="BP140" s="64">
        <f t="shared" si="35"/>
        <v>1.3736263736263736</v>
      </c>
    </row>
    <row r="141" spans="1:68" ht="27" customHeight="1" x14ac:dyDescent="0.25">
      <c r="A141" s="54" t="s">
        <v>268</v>
      </c>
      <c r="B141" s="54" t="s">
        <v>269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66</v>
      </c>
      <c r="Y141" s="798">
        <f t="shared" si="31"/>
        <v>66.600000000000009</v>
      </c>
      <c r="Z141" s="36">
        <f>IFERROR(IF(Y141=0,"",ROUNDUP(Y141/H141,0)*0.00651),"")</f>
        <v>0.24087</v>
      </c>
      <c r="AA141" s="56"/>
      <c r="AB141" s="57"/>
      <c r="AC141" s="207" t="s">
        <v>263</v>
      </c>
      <c r="AG141" s="64"/>
      <c r="AJ141" s="68"/>
      <c r="AK141" s="68">
        <v>0</v>
      </c>
      <c r="BB141" s="208" t="s">
        <v>1</v>
      </c>
      <c r="BM141" s="64">
        <f t="shared" si="32"/>
        <v>72.600000000000009</v>
      </c>
      <c r="BN141" s="64">
        <f t="shared" si="33"/>
        <v>73.260000000000005</v>
      </c>
      <c r="BO141" s="64">
        <f t="shared" si="34"/>
        <v>0.20146520146520147</v>
      </c>
      <c r="BP141" s="64">
        <f t="shared" si="35"/>
        <v>0.20329670329670335</v>
      </c>
    </row>
    <row r="142" spans="1:68" ht="37.5" customHeight="1" x14ac:dyDescent="0.25">
      <c r="A142" s="54" t="s">
        <v>270</v>
      </c>
      <c r="B142" s="54" t="s">
        <v>271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272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346.1904761904762</v>
      </c>
      <c r="Y143" s="799">
        <f>IFERROR(Y136/H136,"0")+IFERROR(Y137/H137,"0")+IFERROR(Y138/H138,"0")+IFERROR(Y139/H139,"0")+IFERROR(Y140/H140,"0")+IFERROR(Y141/H141,"0")+IFERROR(Y142/H142,"0")</f>
        <v>347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3.1733700000000002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1241</v>
      </c>
      <c r="Y144" s="799">
        <f>IFERROR(SUM(Y136:Y142),"0")</f>
        <v>1245.5999999999999</v>
      </c>
      <c r="Z144" s="37"/>
      <c r="AA144" s="800"/>
      <c r="AB144" s="800"/>
      <c r="AC144" s="800"/>
    </row>
    <row r="145" spans="1:68" ht="14.25" customHeight="1" x14ac:dyDescent="0.25">
      <c r="A145" s="824" t="s">
        <v>205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273</v>
      </c>
      <c r="B146" s="54" t="s">
        <v>274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275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276</v>
      </c>
      <c r="B147" s="54" t="s">
        <v>277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29.7</v>
      </c>
      <c r="Y147" s="798">
        <f>IFERROR(IF(X147="",0,CEILING((X147/$H147),1)*$H147),"")</f>
        <v>29.7</v>
      </c>
      <c r="Z147" s="36">
        <f>IFERROR(IF(Y147=0,"",ROUNDUP(Y147/H147,0)*0.00651),"")</f>
        <v>9.7650000000000001E-2</v>
      </c>
      <c r="AA147" s="56"/>
      <c r="AB147" s="57"/>
      <c r="AC147" s="213" t="s">
        <v>278</v>
      </c>
      <c r="AG147" s="64"/>
      <c r="AJ147" s="68"/>
      <c r="AK147" s="68">
        <v>0</v>
      </c>
      <c r="BB147" s="214" t="s">
        <v>1</v>
      </c>
      <c r="BM147" s="64">
        <f>IFERROR(X147*I147/H147,"0")</f>
        <v>33.57</v>
      </c>
      <c r="BN147" s="64">
        <f>IFERROR(Y147*I147/H147,"0")</f>
        <v>33.57</v>
      </c>
      <c r="BO147" s="64">
        <f>IFERROR(1/J147*(X147/H147),"0")</f>
        <v>8.241758241758243E-2</v>
      </c>
      <c r="BP147" s="64">
        <f>IFERROR(1/J147*(Y147/H147),"0")</f>
        <v>8.241758241758243E-2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15</v>
      </c>
      <c r="Y148" s="799">
        <f>IFERROR(Y146/H146,"0")+IFERROR(Y147/H147,"0")</f>
        <v>15</v>
      </c>
      <c r="Z148" s="799">
        <f>IFERROR(IF(Z146="",0,Z146),"0")+IFERROR(IF(Z147="",0,Z147),"0")</f>
        <v>9.7650000000000001E-2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29.7</v>
      </c>
      <c r="Y149" s="799">
        <f>IFERROR(SUM(Y146:Y147),"0")</f>
        <v>29.7</v>
      </c>
      <c r="Z149" s="37"/>
      <c r="AA149" s="800"/>
      <c r="AB149" s="800"/>
      <c r="AC149" s="800"/>
    </row>
    <row r="150" spans="1:68" ht="16.5" customHeight="1" x14ac:dyDescent="0.25">
      <c r="A150" s="849" t="s">
        <v>279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280</v>
      </c>
      <c r="B152" s="54" t="s">
        <v>281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282</v>
      </c>
      <c r="N152" s="33"/>
      <c r="O152" s="32">
        <v>90</v>
      </c>
      <c r="P152" s="844" t="s">
        <v>283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285</v>
      </c>
      <c r="B153" s="54" t="s">
        <v>286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64</v>
      </c>
      <c r="Y153" s="798">
        <f>IFERROR(IF(X153="",0,CEILING((X153/$H153),1)*$H153),"")</f>
        <v>64</v>
      </c>
      <c r="Z153" s="36">
        <f>IFERROR(IF(Y153=0,"",ROUNDUP(Y153/H153,0)*0.00651),"")</f>
        <v>0.13020000000000001</v>
      </c>
      <c r="AA153" s="56"/>
      <c r="AB153" s="57"/>
      <c r="AC153" s="217" t="s">
        <v>287</v>
      </c>
      <c r="AG153" s="64"/>
      <c r="AJ153" s="68"/>
      <c r="AK153" s="68">
        <v>0</v>
      </c>
      <c r="BB153" s="218" t="s">
        <v>1</v>
      </c>
      <c r="BM153" s="64">
        <f>IFERROR(X153*I153/H153,"0")</f>
        <v>67.599999999999994</v>
      </c>
      <c r="BN153" s="64">
        <f>IFERROR(Y153*I153/H153,"0")</f>
        <v>67.599999999999994</v>
      </c>
      <c r="BO153" s="64">
        <f>IFERROR(1/J153*(X153/H153),"0")</f>
        <v>0.1098901098901099</v>
      </c>
      <c r="BP153" s="64">
        <f>IFERROR(1/J153*(Y153/H153),"0")</f>
        <v>0.1098901098901099</v>
      </c>
    </row>
    <row r="154" spans="1:68" ht="27" customHeight="1" x14ac:dyDescent="0.25">
      <c r="A154" s="54" t="s">
        <v>285</v>
      </c>
      <c r="B154" s="54" t="s">
        <v>288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287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20</v>
      </c>
      <c r="Y155" s="799">
        <f>IFERROR(Y152/H152,"0")+IFERROR(Y153/H153,"0")+IFERROR(Y154/H154,"0")</f>
        <v>20</v>
      </c>
      <c r="Z155" s="799">
        <f>IFERROR(IF(Z152="",0,Z152),"0")+IFERROR(IF(Z153="",0,Z153),"0")+IFERROR(IF(Z154="",0,Z154),"0")</f>
        <v>0.13020000000000001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64</v>
      </c>
      <c r="Y156" s="799">
        <f>IFERROR(SUM(Y152:Y154),"0")</f>
        <v>64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289</v>
      </c>
      <c r="B158" s="54" t="s">
        <v>290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289</v>
      </c>
      <c r="B159" s="54" t="s">
        <v>292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45.5</v>
      </c>
      <c r="Y159" s="798">
        <f>IFERROR(IF(X159="",0,CEILING((X159/$H159),1)*$H159),"")</f>
        <v>47.599999999999994</v>
      </c>
      <c r="Z159" s="36">
        <f>IFERROR(IF(Y159=0,"",ROUNDUP(Y159/H159,0)*0.00651),"")</f>
        <v>0.11067</v>
      </c>
      <c r="AA159" s="56"/>
      <c r="AB159" s="57"/>
      <c r="AC159" s="223" t="s">
        <v>291</v>
      </c>
      <c r="AG159" s="64"/>
      <c r="AJ159" s="68"/>
      <c r="AK159" s="68">
        <v>0</v>
      </c>
      <c r="BB159" s="224" t="s">
        <v>1</v>
      </c>
      <c r="BM159" s="64">
        <f>IFERROR(X159*I159/H159,"0")</f>
        <v>49.855000000000004</v>
      </c>
      <c r="BN159" s="64">
        <f>IFERROR(Y159*I159/H159,"0")</f>
        <v>52.156000000000006</v>
      </c>
      <c r="BO159" s="64">
        <f>IFERROR(1/J159*(X159/H159),"0")</f>
        <v>8.9285714285714288E-2</v>
      </c>
      <c r="BP159" s="64">
        <f>IFERROR(1/J159*(Y159/H159),"0")</f>
        <v>9.3406593406593408E-2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16.25</v>
      </c>
      <c r="Y160" s="799">
        <f>IFERROR(Y158/H158,"0")+IFERROR(Y159/H159,"0")</f>
        <v>17</v>
      </c>
      <c r="Z160" s="799">
        <f>IFERROR(IF(Z158="",0,Z158),"0")+IFERROR(IF(Z159="",0,Z159),"0")</f>
        <v>0.11067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45.5</v>
      </c>
      <c r="Y161" s="799">
        <f>IFERROR(SUM(Y158:Y159),"0")</f>
        <v>47.599999999999994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293</v>
      </c>
      <c r="B163" s="54" t="s">
        <v>294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282</v>
      </c>
      <c r="N163" s="33"/>
      <c r="O163" s="32">
        <v>45</v>
      </c>
      <c r="P163" s="1000" t="s">
        <v>295</v>
      </c>
      <c r="Q163" s="802"/>
      <c r="R163" s="802"/>
      <c r="S163" s="802"/>
      <c r="T163" s="803"/>
      <c r="U163" s="34"/>
      <c r="V163" s="34"/>
      <c r="W163" s="35" t="s">
        <v>69</v>
      </c>
      <c r="X163" s="797">
        <v>40</v>
      </c>
      <c r="Y163" s="798">
        <f>IFERROR(IF(X163="",0,CEILING((X163/$H163),1)*$H163),"")</f>
        <v>40</v>
      </c>
      <c r="Z163" s="36">
        <f>IFERROR(IF(Y163=0,"",ROUNDUP(Y163/H163,0)*0.00937),"")</f>
        <v>9.3700000000000006E-2</v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56.900000000000006</v>
      </c>
      <c r="BN163" s="64">
        <f>IFERROR(Y163*I163/H163,"0")</f>
        <v>56.900000000000006</v>
      </c>
      <c r="BO163" s="64">
        <f>IFERROR(1/J163*(X163/H163),"0")</f>
        <v>8.3333333333333329E-2</v>
      </c>
      <c r="BP163" s="64">
        <f>IFERROR(1/J163*(Y163/H163),"0")</f>
        <v>8.3333333333333329E-2</v>
      </c>
    </row>
    <row r="164" spans="1:68" ht="16.5" customHeight="1" x14ac:dyDescent="0.25">
      <c r="A164" s="54" t="s">
        <v>296</v>
      </c>
      <c r="B164" s="54" t="s">
        <v>297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287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296</v>
      </c>
      <c r="B165" s="54" t="s">
        <v>298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29.7</v>
      </c>
      <c r="Y165" s="798">
        <f>IFERROR(IF(X165="",0,CEILING((X165/$H165),1)*$H165),"")</f>
        <v>31.68</v>
      </c>
      <c r="Z165" s="36">
        <f>IFERROR(IF(Y165=0,"",ROUNDUP(Y165/H165,0)*0.00651),"")</f>
        <v>7.8119999999999995E-2</v>
      </c>
      <c r="AA165" s="56"/>
      <c r="AB165" s="57"/>
      <c r="AC165" s="229" t="s">
        <v>287</v>
      </c>
      <c r="AG165" s="64"/>
      <c r="AJ165" s="68"/>
      <c r="AK165" s="68">
        <v>0</v>
      </c>
      <c r="BB165" s="230" t="s">
        <v>1</v>
      </c>
      <c r="BM165" s="64">
        <f>IFERROR(X165*I165/H165,"0")</f>
        <v>32.714999999999996</v>
      </c>
      <c r="BN165" s="64">
        <f>IFERROR(Y165*I165/H165,"0")</f>
        <v>34.896000000000001</v>
      </c>
      <c r="BO165" s="64">
        <f>IFERROR(1/J165*(X165/H165),"0")</f>
        <v>6.1813186813186816E-2</v>
      </c>
      <c r="BP165" s="64">
        <f>IFERROR(1/J165*(Y165/H165),"0")</f>
        <v>6.5934065934065936E-2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21.25</v>
      </c>
      <c r="Y166" s="799">
        <f>IFERROR(Y163/H163,"0")+IFERROR(Y164/H164,"0")+IFERROR(Y165/H165,"0")</f>
        <v>22</v>
      </c>
      <c r="Z166" s="799">
        <f>IFERROR(IF(Z163="",0,Z163),"0")+IFERROR(IF(Z164="",0,Z164),"0")+IFERROR(IF(Z165="",0,Z165),"0")</f>
        <v>0.17182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69.7</v>
      </c>
      <c r="Y167" s="799">
        <f>IFERROR(SUM(Y163:Y165),"0")</f>
        <v>71.680000000000007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299</v>
      </c>
      <c r="B170" s="54" t="s">
        <v>300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302</v>
      </c>
      <c r="B174" s="54" t="s">
        <v>303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304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307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308</v>
      </c>
      <c r="B176" s="54" t="s">
        <v>309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310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311</v>
      </c>
      <c r="B177" s="54" t="s">
        <v>312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313</v>
      </c>
      <c r="B178" s="54" t="s">
        <v>314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315</v>
      </c>
      <c r="B182" s="54" t="s">
        <v>316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317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318</v>
      </c>
      <c r="B183" s="54" t="s">
        <v>319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320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321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322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163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323</v>
      </c>
      <c r="B189" s="54" t="s">
        <v>324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325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326</v>
      </c>
      <c r="B193" s="54" t="s">
        <v>327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100</v>
      </c>
      <c r="Y193" s="798">
        <f t="shared" ref="Y193:Y200" si="36">IFERROR(IF(X193="",0,CEILING((X193/$H193),1)*$H193),"")</f>
        <v>100.80000000000001</v>
      </c>
      <c r="Z193" s="36">
        <f>IFERROR(IF(Y193=0,"",ROUNDUP(Y193/H193,0)*0.00902),"")</f>
        <v>0.21648000000000001</v>
      </c>
      <c r="AA193" s="56"/>
      <c r="AB193" s="57"/>
      <c r="AC193" s="249" t="s">
        <v>328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106.42857142857143</v>
      </c>
      <c r="BN193" s="64">
        <f t="shared" ref="BN193:BN200" si="38">IFERROR(Y193*I193/H193,"0")</f>
        <v>107.28</v>
      </c>
      <c r="BO193" s="64">
        <f t="shared" ref="BO193:BO200" si="39">IFERROR(1/J193*(X193/H193),"0")</f>
        <v>0.18037518037518038</v>
      </c>
      <c r="BP193" s="64">
        <f t="shared" ref="BP193:BP200" si="40">IFERROR(1/J193*(Y193/H193),"0")</f>
        <v>0.18181818181818182</v>
      </c>
    </row>
    <row r="194" spans="1:68" ht="27" customHeight="1" x14ac:dyDescent="0.25">
      <c r="A194" s="54" t="s">
        <v>329</v>
      </c>
      <c r="B194" s="54" t="s">
        <v>330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30</v>
      </c>
      <c r="Y194" s="798">
        <f t="shared" si="36"/>
        <v>33.6</v>
      </c>
      <c r="Z194" s="36">
        <f>IFERROR(IF(Y194=0,"",ROUNDUP(Y194/H194,0)*0.00902),"")</f>
        <v>7.2160000000000002E-2</v>
      </c>
      <c r="AA194" s="56"/>
      <c r="AB194" s="57"/>
      <c r="AC194" s="251" t="s">
        <v>331</v>
      </c>
      <c r="AG194" s="64"/>
      <c r="AJ194" s="68"/>
      <c r="AK194" s="68">
        <v>0</v>
      </c>
      <c r="BB194" s="252" t="s">
        <v>1</v>
      </c>
      <c r="BM194" s="64">
        <f t="shared" si="37"/>
        <v>31.928571428571427</v>
      </c>
      <c r="BN194" s="64">
        <f t="shared" si="38"/>
        <v>35.76</v>
      </c>
      <c r="BO194" s="64">
        <f t="shared" si="39"/>
        <v>5.4112554112554112E-2</v>
      </c>
      <c r="BP194" s="64">
        <f t="shared" si="40"/>
        <v>6.0606060606060608E-2</v>
      </c>
    </row>
    <row r="195" spans="1:68" ht="27" customHeight="1" x14ac:dyDescent="0.25">
      <c r="A195" s="54" t="s">
        <v>332</v>
      </c>
      <c r="B195" s="54" t="s">
        <v>333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334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335</v>
      </c>
      <c r="B196" s="54" t="s">
        <v>336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122.5</v>
      </c>
      <c r="Y196" s="798">
        <f t="shared" si="36"/>
        <v>123.9</v>
      </c>
      <c r="Z196" s="36">
        <f>IFERROR(IF(Y196=0,"",ROUNDUP(Y196/H196,0)*0.00502),"")</f>
        <v>0.29618</v>
      </c>
      <c r="AA196" s="56"/>
      <c r="AB196" s="57"/>
      <c r="AC196" s="255" t="s">
        <v>328</v>
      </c>
      <c r="AG196" s="64"/>
      <c r="AJ196" s="68"/>
      <c r="AK196" s="68">
        <v>0</v>
      </c>
      <c r="BB196" s="256" t="s">
        <v>1</v>
      </c>
      <c r="BM196" s="64">
        <f t="shared" si="37"/>
        <v>130.08333333333334</v>
      </c>
      <c r="BN196" s="64">
        <f t="shared" si="38"/>
        <v>131.57</v>
      </c>
      <c r="BO196" s="64">
        <f t="shared" si="39"/>
        <v>0.2492877492877493</v>
      </c>
      <c r="BP196" s="64">
        <f t="shared" si="40"/>
        <v>0.25213675213675218</v>
      </c>
    </row>
    <row r="197" spans="1:68" ht="27" customHeight="1" x14ac:dyDescent="0.25">
      <c r="A197" s="54" t="s">
        <v>337</v>
      </c>
      <c r="B197" s="54" t="s">
        <v>338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105</v>
      </c>
      <c r="Y197" s="798">
        <f t="shared" si="36"/>
        <v>105</v>
      </c>
      <c r="Z197" s="36">
        <f>IFERROR(IF(Y197=0,"",ROUNDUP(Y197/H197,0)*0.00502),"")</f>
        <v>0.251</v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111.5</v>
      </c>
      <c r="BN197" s="64">
        <f t="shared" si="38"/>
        <v>111.5</v>
      </c>
      <c r="BO197" s="64">
        <f t="shared" si="39"/>
        <v>0.21367521367521369</v>
      </c>
      <c r="BP197" s="64">
        <f t="shared" si="40"/>
        <v>0.21367521367521369</v>
      </c>
    </row>
    <row r="198" spans="1:68" ht="27" customHeight="1" x14ac:dyDescent="0.25">
      <c r="A198" s="54" t="s">
        <v>339</v>
      </c>
      <c r="B198" s="54" t="s">
        <v>340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175</v>
      </c>
      <c r="Y198" s="798">
        <f t="shared" si="36"/>
        <v>176.4</v>
      </c>
      <c r="Z198" s="36">
        <f>IFERROR(IF(Y198=0,"",ROUNDUP(Y198/H198,0)*0.00502),"")</f>
        <v>0.42168</v>
      </c>
      <c r="AA198" s="56"/>
      <c r="AB198" s="57"/>
      <c r="AC198" s="259" t="s">
        <v>334</v>
      </c>
      <c r="AG198" s="64"/>
      <c r="AJ198" s="68"/>
      <c r="AK198" s="68">
        <v>0</v>
      </c>
      <c r="BB198" s="260" t="s">
        <v>1</v>
      </c>
      <c r="BM198" s="64">
        <f t="shared" si="37"/>
        <v>183.33333333333334</v>
      </c>
      <c r="BN198" s="64">
        <f t="shared" si="38"/>
        <v>184.8</v>
      </c>
      <c r="BO198" s="64">
        <f t="shared" si="39"/>
        <v>0.35612535612535612</v>
      </c>
      <c r="BP198" s="64">
        <f t="shared" si="40"/>
        <v>0.35897435897435903</v>
      </c>
    </row>
    <row r="199" spans="1:68" ht="27" customHeight="1" x14ac:dyDescent="0.25">
      <c r="A199" s="54" t="s">
        <v>341</v>
      </c>
      <c r="B199" s="54" t="s">
        <v>342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334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343</v>
      </c>
      <c r="B200" s="54" t="s">
        <v>344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222.61904761904759</v>
      </c>
      <c r="Y201" s="799">
        <f>IFERROR(Y193/H193,"0")+IFERROR(Y194/H194,"0")+IFERROR(Y195/H195,"0")+IFERROR(Y196/H196,"0")+IFERROR(Y197/H197,"0")+IFERROR(Y198/H198,"0")+IFERROR(Y199/H199,"0")+IFERROR(Y200/H200,"0")</f>
        <v>225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1.2575000000000001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532.5</v>
      </c>
      <c r="Y202" s="799">
        <f>IFERROR(SUM(Y193:Y200),"0")</f>
        <v>539.70000000000005</v>
      </c>
      <c r="Z202" s="37"/>
      <c r="AA202" s="800"/>
      <c r="AB202" s="800"/>
      <c r="AC202" s="800"/>
    </row>
    <row r="203" spans="1:68" ht="16.5" customHeight="1" x14ac:dyDescent="0.25">
      <c r="A203" s="849" t="s">
        <v>346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347</v>
      </c>
      <c r="B205" s="54" t="s">
        <v>348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349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350</v>
      </c>
      <c r="B206" s="54" t="s">
        <v>351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352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163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353</v>
      </c>
      <c r="B210" s="54" t="s">
        <v>354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355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356</v>
      </c>
      <c r="B211" s="54" t="s">
        <v>357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358</v>
      </c>
      <c r="B215" s="54" t="s">
        <v>359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200</v>
      </c>
      <c r="Y215" s="798">
        <f t="shared" ref="Y215:Y222" si="41">IFERROR(IF(X215="",0,CEILING((X215/$H215),1)*$H215),"")</f>
        <v>205.20000000000002</v>
      </c>
      <c r="Z215" s="36">
        <f>IFERROR(IF(Y215=0,"",ROUNDUP(Y215/H215,0)*0.00902),"")</f>
        <v>0.34276000000000001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207.77777777777777</v>
      </c>
      <c r="BN215" s="64">
        <f t="shared" ref="BN215:BN222" si="43">IFERROR(Y215*I215/H215,"0")</f>
        <v>213.18000000000004</v>
      </c>
      <c r="BO215" s="64">
        <f t="shared" ref="BO215:BO222" si="44">IFERROR(1/J215*(X215/H215),"0")</f>
        <v>0.28058361391694725</v>
      </c>
      <c r="BP215" s="64">
        <f t="shared" ref="BP215:BP222" si="45">IFERROR(1/J215*(Y215/H215),"0")</f>
        <v>0.2878787878787879</v>
      </c>
    </row>
    <row r="216" spans="1:68" ht="27" customHeight="1" x14ac:dyDescent="0.25">
      <c r="A216" s="54" t="s">
        <v>361</v>
      </c>
      <c r="B216" s="54" t="s">
        <v>362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363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364</v>
      </c>
      <c r="B217" s="54" t="s">
        <v>365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150</v>
      </c>
      <c r="Y217" s="798">
        <f t="shared" si="41"/>
        <v>151.20000000000002</v>
      </c>
      <c r="Z217" s="36">
        <f>IFERROR(IF(Y217=0,"",ROUNDUP(Y217/H217,0)*0.00902),"")</f>
        <v>0.25256000000000001</v>
      </c>
      <c r="AA217" s="56"/>
      <c r="AB217" s="57"/>
      <c r="AC217" s="277" t="s">
        <v>366</v>
      </c>
      <c r="AG217" s="64"/>
      <c r="AJ217" s="68"/>
      <c r="AK217" s="68">
        <v>0</v>
      </c>
      <c r="BB217" s="278" t="s">
        <v>1</v>
      </c>
      <c r="BM217" s="64">
        <f t="shared" si="42"/>
        <v>155.83333333333331</v>
      </c>
      <c r="BN217" s="64">
        <f t="shared" si="43"/>
        <v>157.08000000000001</v>
      </c>
      <c r="BO217" s="64">
        <f t="shared" si="44"/>
        <v>0.21043771043771042</v>
      </c>
      <c r="BP217" s="64">
        <f t="shared" si="45"/>
        <v>0.21212121212121213</v>
      </c>
    </row>
    <row r="218" spans="1:68" ht="27" customHeight="1" x14ac:dyDescent="0.25">
      <c r="A218" s="54" t="s">
        <v>367</v>
      </c>
      <c r="B218" s="54" t="s">
        <v>368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100</v>
      </c>
      <c r="Y218" s="79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369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customHeight="1" x14ac:dyDescent="0.25">
      <c r="A219" s="54" t="s">
        <v>370</v>
      </c>
      <c r="B219" s="54" t="s">
        <v>371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18</v>
      </c>
      <c r="Y219" s="798">
        <f t="shared" si="41"/>
        <v>18</v>
      </c>
      <c r="Z219" s="36">
        <f>IFERROR(IF(Y219=0,"",ROUNDUP(Y219/H219,0)*0.00502),"")</f>
        <v>5.0200000000000002E-2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19.3</v>
      </c>
      <c r="BN219" s="64">
        <f t="shared" si="43"/>
        <v>19.3</v>
      </c>
      <c r="BO219" s="64">
        <f t="shared" si="44"/>
        <v>4.2735042735042736E-2</v>
      </c>
      <c r="BP219" s="64">
        <f t="shared" si="45"/>
        <v>4.2735042735042736E-2</v>
      </c>
    </row>
    <row r="220" spans="1:68" ht="27" customHeight="1" x14ac:dyDescent="0.25">
      <c r="A220" s="54" t="s">
        <v>372</v>
      </c>
      <c r="B220" s="54" t="s">
        <v>373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15</v>
      </c>
      <c r="Y220" s="798">
        <f t="shared" si="41"/>
        <v>16.2</v>
      </c>
      <c r="Z220" s="36">
        <f>IFERROR(IF(Y220=0,"",ROUNDUP(Y220/H220,0)*0.00502),"")</f>
        <v>4.5179999999999998E-2</v>
      </c>
      <c r="AA220" s="56"/>
      <c r="AB220" s="57"/>
      <c r="AC220" s="283" t="s">
        <v>363</v>
      </c>
      <c r="AG220" s="64"/>
      <c r="AJ220" s="68"/>
      <c r="AK220" s="68">
        <v>0</v>
      </c>
      <c r="BB220" s="284" t="s">
        <v>1</v>
      </c>
      <c r="BM220" s="64">
        <f t="shared" si="42"/>
        <v>15.833333333333332</v>
      </c>
      <c r="BN220" s="64">
        <f t="shared" si="43"/>
        <v>17.099999999999998</v>
      </c>
      <c r="BO220" s="64">
        <f t="shared" si="44"/>
        <v>3.561253561253562E-2</v>
      </c>
      <c r="BP220" s="64">
        <f t="shared" si="45"/>
        <v>3.8461538461538464E-2</v>
      </c>
    </row>
    <row r="221" spans="1:68" ht="27" customHeight="1" x14ac:dyDescent="0.25">
      <c r="A221" s="54" t="s">
        <v>374</v>
      </c>
      <c r="B221" s="54" t="s">
        <v>375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18</v>
      </c>
      <c r="Y221" s="798">
        <f t="shared" si="41"/>
        <v>18</v>
      </c>
      <c r="Z221" s="36">
        <f>IFERROR(IF(Y221=0,"",ROUNDUP(Y221/H221,0)*0.00502),"")</f>
        <v>5.0200000000000002E-2</v>
      </c>
      <c r="AA221" s="56"/>
      <c r="AB221" s="57"/>
      <c r="AC221" s="285" t="s">
        <v>366</v>
      </c>
      <c r="AG221" s="64"/>
      <c r="AJ221" s="68"/>
      <c r="AK221" s="68">
        <v>0</v>
      </c>
      <c r="BB221" s="286" t="s">
        <v>1</v>
      </c>
      <c r="BM221" s="64">
        <f t="shared" si="42"/>
        <v>18.999999999999996</v>
      </c>
      <c r="BN221" s="64">
        <f t="shared" si="43"/>
        <v>18.999999999999996</v>
      </c>
      <c r="BO221" s="64">
        <f t="shared" si="44"/>
        <v>4.2735042735042736E-2</v>
      </c>
      <c r="BP221" s="64">
        <f t="shared" si="45"/>
        <v>4.2735042735042736E-2</v>
      </c>
    </row>
    <row r="222" spans="1:68" ht="27" customHeight="1" x14ac:dyDescent="0.25">
      <c r="A222" s="54" t="s">
        <v>376</v>
      </c>
      <c r="B222" s="54" t="s">
        <v>377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18</v>
      </c>
      <c r="Y222" s="798">
        <f t="shared" si="41"/>
        <v>18</v>
      </c>
      <c r="Z222" s="36">
        <f>IFERROR(IF(Y222=0,"",ROUNDUP(Y222/H222,0)*0.00502),"")</f>
        <v>5.0200000000000002E-2</v>
      </c>
      <c r="AA222" s="56"/>
      <c r="AB222" s="57"/>
      <c r="AC222" s="287" t="s">
        <v>369</v>
      </c>
      <c r="AG222" s="64"/>
      <c r="AJ222" s="68"/>
      <c r="AK222" s="68">
        <v>0</v>
      </c>
      <c r="BB222" s="288" t="s">
        <v>1</v>
      </c>
      <c r="BM222" s="64">
        <f t="shared" si="42"/>
        <v>18.999999999999996</v>
      </c>
      <c r="BN222" s="64">
        <f t="shared" si="43"/>
        <v>18.999999999999996</v>
      </c>
      <c r="BO222" s="64">
        <f t="shared" si="44"/>
        <v>4.2735042735042736E-2</v>
      </c>
      <c r="BP222" s="64">
        <f t="shared" si="45"/>
        <v>4.2735042735042736E-2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121.66666666666666</v>
      </c>
      <c r="Y223" s="799">
        <f>IFERROR(Y215/H215,"0")+IFERROR(Y216/H216,"0")+IFERROR(Y217/H217,"0")+IFERROR(Y218/H218,"0")+IFERROR(Y219/H219,"0")+IFERROR(Y220/H220,"0")+IFERROR(Y221/H221,"0")+IFERROR(Y222/H222,"0")</f>
        <v>124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0.96248000000000011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519</v>
      </c>
      <c r="Y224" s="799">
        <f>IFERROR(SUM(Y215:Y222),"0")</f>
        <v>529.20000000000005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378</v>
      </c>
      <c r="B226" s="54" t="s">
        <v>379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381</v>
      </c>
      <c r="B227" s="54" t="s">
        <v>382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383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384</v>
      </c>
      <c r="B228" s="54" t="s">
        <v>385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386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50</v>
      </c>
      <c r="Y229" s="798">
        <f t="shared" si="46"/>
        <v>52.199999999999996</v>
      </c>
      <c r="Z229" s="36">
        <f>IFERROR(IF(Y229=0,"",ROUNDUP(Y229/H229,0)*0.02175),"")</f>
        <v>0.1305</v>
      </c>
      <c r="AA229" s="56"/>
      <c r="AB229" s="57"/>
      <c r="AC229" s="295" t="s">
        <v>389</v>
      </c>
      <c r="AG229" s="64"/>
      <c r="AJ229" s="68"/>
      <c r="AK229" s="68">
        <v>0</v>
      </c>
      <c r="BB229" s="296" t="s">
        <v>1</v>
      </c>
      <c r="BM229" s="64">
        <f t="shared" si="47"/>
        <v>53.241379310344833</v>
      </c>
      <c r="BN229" s="64">
        <f t="shared" si="48"/>
        <v>55.583999999999996</v>
      </c>
      <c r="BO229" s="64">
        <f t="shared" si="49"/>
        <v>0.10262725779967159</v>
      </c>
      <c r="BP229" s="64">
        <f t="shared" si="50"/>
        <v>0.10714285714285714</v>
      </c>
    </row>
    <row r="230" spans="1:68" ht="37.5" customHeight="1" x14ac:dyDescent="0.25">
      <c r="A230" s="54" t="s">
        <v>390</v>
      </c>
      <c r="B230" s="54" t="s">
        <v>391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200</v>
      </c>
      <c r="Y230" s="798">
        <f t="shared" si="46"/>
        <v>201.6</v>
      </c>
      <c r="Z230" s="36">
        <f t="shared" ref="Z230:Z236" si="51">IFERROR(IF(Y230=0,"",ROUNDUP(Y230/H230,0)*0.00651),"")</f>
        <v>0.54683999999999999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222.5</v>
      </c>
      <c r="BN230" s="64">
        <f t="shared" si="48"/>
        <v>224.27999999999997</v>
      </c>
      <c r="BO230" s="64">
        <f t="shared" si="49"/>
        <v>0.45787545787545797</v>
      </c>
      <c r="BP230" s="64">
        <f t="shared" si="50"/>
        <v>0.46153846153846156</v>
      </c>
    </row>
    <row r="231" spans="1:68" ht="37.5" customHeight="1" x14ac:dyDescent="0.25">
      <c r="A231" s="54" t="s">
        <v>392</v>
      </c>
      <c r="B231" s="54" t="s">
        <v>393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159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395</v>
      </c>
      <c r="B232" s="54" t="s">
        <v>396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320</v>
      </c>
      <c r="Y232" s="798">
        <f t="shared" si="46"/>
        <v>321.59999999999997</v>
      </c>
      <c r="Z232" s="36">
        <f t="shared" si="51"/>
        <v>0.87234</v>
      </c>
      <c r="AA232" s="56"/>
      <c r="AB232" s="57"/>
      <c r="AC232" s="301" t="s">
        <v>397</v>
      </c>
      <c r="AG232" s="64"/>
      <c r="AJ232" s="68"/>
      <c r="AK232" s="68">
        <v>0</v>
      </c>
      <c r="BB232" s="302" t="s">
        <v>1</v>
      </c>
      <c r="BM232" s="64">
        <f t="shared" si="47"/>
        <v>353.60000000000008</v>
      </c>
      <c r="BN232" s="64">
        <f t="shared" si="48"/>
        <v>355.36799999999999</v>
      </c>
      <c r="BO232" s="64">
        <f t="shared" si="49"/>
        <v>0.73260073260073266</v>
      </c>
      <c r="BP232" s="64">
        <f t="shared" si="50"/>
        <v>0.73626373626373631</v>
      </c>
    </row>
    <row r="233" spans="1:68" ht="27" customHeight="1" x14ac:dyDescent="0.25">
      <c r="A233" s="54" t="s">
        <v>398</v>
      </c>
      <c r="B233" s="54" t="s">
        <v>399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389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383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80</v>
      </c>
      <c r="Y235" s="798">
        <f t="shared" si="46"/>
        <v>81.599999999999994</v>
      </c>
      <c r="Z235" s="36">
        <f t="shared" si="51"/>
        <v>0.22134000000000001</v>
      </c>
      <c r="AA235" s="56"/>
      <c r="AB235" s="57"/>
      <c r="AC235" s="307" t="s">
        <v>383</v>
      </c>
      <c r="AG235" s="64"/>
      <c r="AJ235" s="68"/>
      <c r="AK235" s="68">
        <v>0</v>
      </c>
      <c r="BB235" s="308" t="s">
        <v>1</v>
      </c>
      <c r="BM235" s="64">
        <f t="shared" si="47"/>
        <v>88.40000000000002</v>
      </c>
      <c r="BN235" s="64">
        <f t="shared" si="48"/>
        <v>90.168000000000006</v>
      </c>
      <c r="BO235" s="64">
        <f t="shared" si="49"/>
        <v>0.18315018315018317</v>
      </c>
      <c r="BP235" s="64">
        <f t="shared" si="50"/>
        <v>0.18681318681318682</v>
      </c>
    </row>
    <row r="236" spans="1:68" ht="27" customHeight="1" x14ac:dyDescent="0.25">
      <c r="A236" s="54" t="s">
        <v>404</v>
      </c>
      <c r="B236" s="54" t="s">
        <v>405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280</v>
      </c>
      <c r="Y236" s="798">
        <f t="shared" si="46"/>
        <v>280.8</v>
      </c>
      <c r="Z236" s="36">
        <f t="shared" si="51"/>
        <v>0.76167000000000007</v>
      </c>
      <c r="AA236" s="56"/>
      <c r="AB236" s="57"/>
      <c r="AC236" s="309" t="s">
        <v>406</v>
      </c>
      <c r="AG236" s="64"/>
      <c r="AJ236" s="68"/>
      <c r="AK236" s="68">
        <v>0</v>
      </c>
      <c r="BB236" s="310" t="s">
        <v>1</v>
      </c>
      <c r="BM236" s="64">
        <f t="shared" si="47"/>
        <v>310.10000000000002</v>
      </c>
      <c r="BN236" s="64">
        <f t="shared" si="48"/>
        <v>310.98599999999999</v>
      </c>
      <c r="BO236" s="64">
        <f t="shared" si="49"/>
        <v>0.64102564102564108</v>
      </c>
      <c r="BP236" s="64">
        <f t="shared" si="50"/>
        <v>0.64285714285714302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372.41379310344831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375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2.5326900000000001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930</v>
      </c>
      <c r="Y238" s="799">
        <f>IFERROR(SUM(Y226:Y236),"0")</f>
        <v>937.8</v>
      </c>
      <c r="Z238" s="37"/>
      <c r="AA238" s="800"/>
      <c r="AB238" s="800"/>
      <c r="AC238" s="800"/>
    </row>
    <row r="239" spans="1:68" ht="14.25" customHeight="1" x14ac:dyDescent="0.25">
      <c r="A239" s="824" t="s">
        <v>205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407</v>
      </c>
      <c r="B240" s="54" t="s">
        <v>408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409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407</v>
      </c>
      <c r="B241" s="54" t="s">
        <v>410</v>
      </c>
      <c r="C241" s="31">
        <v>4301060360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407</v>
      </c>
      <c r="B242" s="54" t="s">
        <v>412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159</v>
      </c>
      <c r="N242" s="33"/>
      <c r="O242" s="32">
        <v>30</v>
      </c>
      <c r="P242" s="890" t="s">
        <v>413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417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418</v>
      </c>
      <c r="B244" s="54" t="s">
        <v>419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12</v>
      </c>
      <c r="Y244" s="798">
        <f t="shared" si="52"/>
        <v>12</v>
      </c>
      <c r="Z244" s="36">
        <f>IFERROR(IF(Y244=0,"",ROUNDUP(Y244/H244,0)*0.00651),"")</f>
        <v>3.2550000000000003E-2</v>
      </c>
      <c r="AA244" s="56"/>
      <c r="AB244" s="57"/>
      <c r="AC244" s="319" t="s">
        <v>420</v>
      </c>
      <c r="AG244" s="64"/>
      <c r="AJ244" s="68"/>
      <c r="AK244" s="68">
        <v>0</v>
      </c>
      <c r="BB244" s="320" t="s">
        <v>1</v>
      </c>
      <c r="BM244" s="64">
        <f t="shared" si="53"/>
        <v>13.260000000000002</v>
      </c>
      <c r="BN244" s="64">
        <f t="shared" si="54"/>
        <v>13.260000000000002</v>
      </c>
      <c r="BO244" s="64">
        <f t="shared" si="55"/>
        <v>2.7472527472527476E-2</v>
      </c>
      <c r="BP244" s="64">
        <f t="shared" si="56"/>
        <v>2.7472527472527476E-2</v>
      </c>
    </row>
    <row r="245" spans="1:68" ht="37.5" customHeight="1" x14ac:dyDescent="0.25">
      <c r="A245" s="54" t="s">
        <v>421</v>
      </c>
      <c r="B245" s="54" t="s">
        <v>422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20</v>
      </c>
      <c r="Y245" s="798">
        <f t="shared" si="52"/>
        <v>21.599999999999998</v>
      </c>
      <c r="Z245" s="36">
        <f>IFERROR(IF(Y245=0,"",ROUNDUP(Y245/H245,0)*0.00651),"")</f>
        <v>5.8590000000000003E-2</v>
      </c>
      <c r="AA245" s="56"/>
      <c r="AB245" s="57"/>
      <c r="AC245" s="321" t="s">
        <v>423</v>
      </c>
      <c r="AG245" s="64"/>
      <c r="AJ245" s="68"/>
      <c r="AK245" s="68">
        <v>0</v>
      </c>
      <c r="BB245" s="322" t="s">
        <v>1</v>
      </c>
      <c r="BM245" s="64">
        <f t="shared" si="53"/>
        <v>22.100000000000005</v>
      </c>
      <c r="BN245" s="64">
        <f t="shared" si="54"/>
        <v>23.868000000000002</v>
      </c>
      <c r="BO245" s="64">
        <f t="shared" si="55"/>
        <v>4.5787545787545791E-2</v>
      </c>
      <c r="BP245" s="64">
        <f t="shared" si="56"/>
        <v>4.9450549450549455E-2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13.333333333333334</v>
      </c>
      <c r="Y246" s="799">
        <f>IFERROR(Y240/H240,"0")+IFERROR(Y241/H241,"0")+IFERROR(Y242/H242,"0")+IFERROR(Y243/H243,"0")+IFERROR(Y244/H244,"0")+IFERROR(Y245/H245,"0")</f>
        <v>14</v>
      </c>
      <c r="Z246" s="799">
        <f>IFERROR(IF(Z240="",0,Z240),"0")+IFERROR(IF(Z241="",0,Z241),"0")+IFERROR(IF(Z242="",0,Z242),"0")+IFERROR(IF(Z243="",0,Z243),"0")+IFERROR(IF(Z244="",0,Z244),"0")+IFERROR(IF(Z245="",0,Z245),"0")</f>
        <v>9.1139999999999999E-2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32</v>
      </c>
      <c r="Y247" s="799">
        <f>IFERROR(SUM(Y240:Y245),"0")</f>
        <v>33.599999999999994</v>
      </c>
      <c r="Z247" s="37"/>
      <c r="AA247" s="800"/>
      <c r="AB247" s="800"/>
      <c r="AC247" s="800"/>
    </row>
    <row r="248" spans="1:68" ht="16.5" customHeight="1" x14ac:dyDescent="0.25">
      <c r="A248" s="849" t="s">
        <v>424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425</v>
      </c>
      <c r="B250" s="54" t="s">
        <v>426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147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429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430</v>
      </c>
      <c r="B252" s="54" t="s">
        <v>431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427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435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436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429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439</v>
      </c>
      <c r="B256" s="54" t="s">
        <v>440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432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441</v>
      </c>
      <c r="B257" s="54" t="s">
        <v>442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436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443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444</v>
      </c>
      <c r="B262" s="54" t="s">
        <v>445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147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148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444</v>
      </c>
      <c r="B263" s="54" t="s">
        <v>446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60</v>
      </c>
      <c r="Y263" s="798">
        <f t="shared" si="62"/>
        <v>69.599999999999994</v>
      </c>
      <c r="Z263" s="36">
        <f>IFERROR(IF(Y263=0,"",ROUNDUP(Y263/H263,0)*0.02175),"")</f>
        <v>0.1305</v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62.482758620689651</v>
      </c>
      <c r="BN263" s="64">
        <f t="shared" si="64"/>
        <v>72.47999999999999</v>
      </c>
      <c r="BO263" s="64">
        <f t="shared" si="65"/>
        <v>9.2364532019704432E-2</v>
      </c>
      <c r="BP263" s="64">
        <f t="shared" si="66"/>
        <v>0.10714285714285714</v>
      </c>
    </row>
    <row r="264" spans="1:68" ht="27" customHeight="1" x14ac:dyDescent="0.25">
      <c r="A264" s="54" t="s">
        <v>448</v>
      </c>
      <c r="B264" s="54" t="s">
        <v>449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451</v>
      </c>
      <c r="B265" s="54" t="s">
        <v>452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147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451</v>
      </c>
      <c r="B266" s="54" t="s">
        <v>453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90</v>
      </c>
      <c r="Y266" s="798">
        <f t="shared" si="62"/>
        <v>92.8</v>
      </c>
      <c r="Z266" s="36">
        <f>IFERROR(IF(Y266=0,"",ROUNDUP(Y266/H266,0)*0.02175),"")</f>
        <v>0.17399999999999999</v>
      </c>
      <c r="AA266" s="56"/>
      <c r="AB266" s="57"/>
      <c r="AC266" s="347" t="s">
        <v>454</v>
      </c>
      <c r="AG266" s="64"/>
      <c r="AJ266" s="68"/>
      <c r="AK266" s="68">
        <v>0</v>
      </c>
      <c r="BB266" s="348" t="s">
        <v>1</v>
      </c>
      <c r="BM266" s="64">
        <f t="shared" si="63"/>
        <v>93.724137931034491</v>
      </c>
      <c r="BN266" s="64">
        <f t="shared" si="64"/>
        <v>96.639999999999986</v>
      </c>
      <c r="BO266" s="64">
        <f t="shared" si="65"/>
        <v>0.13854679802955663</v>
      </c>
      <c r="BP266" s="64">
        <f t="shared" si="66"/>
        <v>0.14285714285714285</v>
      </c>
    </row>
    <row r="267" spans="1:68" ht="27" customHeight="1" x14ac:dyDescent="0.25">
      <c r="A267" s="54" t="s">
        <v>455</v>
      </c>
      <c r="B267" s="54" t="s">
        <v>456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32</v>
      </c>
      <c r="Y267" s="798">
        <f t="shared" si="62"/>
        <v>32</v>
      </c>
      <c r="Z267" s="36">
        <f>IFERROR(IF(Y267=0,"",ROUNDUP(Y267/H267,0)*0.00902),"")</f>
        <v>7.2160000000000002E-2</v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33.68</v>
      </c>
      <c r="BN267" s="64">
        <f t="shared" si="64"/>
        <v>33.68</v>
      </c>
      <c r="BO267" s="64">
        <f t="shared" si="65"/>
        <v>6.0606060606060608E-2</v>
      </c>
      <c r="BP267" s="64">
        <f t="shared" si="66"/>
        <v>6.0606060606060608E-2</v>
      </c>
    </row>
    <row r="268" spans="1:68" ht="27" customHeight="1" x14ac:dyDescent="0.25">
      <c r="A268" s="54" t="s">
        <v>457</v>
      </c>
      <c r="B268" s="54" t="s">
        <v>458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460</v>
      </c>
      <c r="B269" s="54" t="s">
        <v>461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450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462</v>
      </c>
      <c r="B270" s="54" t="s">
        <v>463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454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20.931034482758619</v>
      </c>
      <c r="Y271" s="799">
        <f>IFERROR(Y262/H262,"0")+IFERROR(Y263/H263,"0")+IFERROR(Y264/H264,"0")+IFERROR(Y265/H265,"0")+IFERROR(Y266/H266,"0")+IFERROR(Y267/H267,"0")+IFERROR(Y268/H268,"0")+IFERROR(Y269/H269,"0")+IFERROR(Y270/H270,"0")</f>
        <v>22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0.37665999999999999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182</v>
      </c>
      <c r="Y272" s="799">
        <f>IFERROR(SUM(Y262:Y270),"0")</f>
        <v>194.39999999999998</v>
      </c>
      <c r="Z272" s="37"/>
      <c r="AA272" s="800"/>
      <c r="AB272" s="800"/>
      <c r="AC272" s="800"/>
    </row>
    <row r="273" spans="1:68" ht="14.25" customHeight="1" x14ac:dyDescent="0.25">
      <c r="A273" s="824" t="s">
        <v>163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464</v>
      </c>
      <c r="B274" s="54" t="s">
        <v>465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466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467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468</v>
      </c>
      <c r="B279" s="54" t="s">
        <v>469</v>
      </c>
      <c r="C279" s="31">
        <v>4301011322</v>
      </c>
      <c r="D279" s="804">
        <v>4607091387452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470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471</v>
      </c>
      <c r="B280" s="54" t="s">
        <v>472</v>
      </c>
      <c r="C280" s="31">
        <v>4301011855</v>
      </c>
      <c r="D280" s="804">
        <v>4680115885837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473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474</v>
      </c>
      <c r="B281" s="54" t="s">
        <v>475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147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474</v>
      </c>
      <c r="B282" s="54" t="s">
        <v>477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478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479</v>
      </c>
      <c r="B283" s="54" t="s">
        <v>480</v>
      </c>
      <c r="C283" s="31">
        <v>4301011313</v>
      </c>
      <c r="D283" s="804">
        <v>4607091385984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481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482</v>
      </c>
      <c r="B284" s="54" t="s">
        <v>483</v>
      </c>
      <c r="C284" s="31">
        <v>4301011853</v>
      </c>
      <c r="D284" s="804">
        <v>4680115885851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484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485</v>
      </c>
      <c r="B285" s="54" t="s">
        <v>486</v>
      </c>
      <c r="C285" s="31">
        <v>4301011319</v>
      </c>
      <c r="D285" s="804">
        <v>4607091387469</v>
      </c>
      <c r="E285" s="805"/>
      <c r="F285" s="796">
        <v>0.5</v>
      </c>
      <c r="G285" s="32">
        <v>10</v>
      </c>
      <c r="H285" s="796">
        <v>5</v>
      </c>
      <c r="I285" s="79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487</v>
      </c>
      <c r="B286" s="54" t="s">
        <v>488</v>
      </c>
      <c r="C286" s="31">
        <v>4301011852</v>
      </c>
      <c r="D286" s="804">
        <v>4680115885844</v>
      </c>
      <c r="E286" s="805"/>
      <c r="F286" s="796">
        <v>0.4</v>
      </c>
      <c r="G286" s="32">
        <v>10</v>
      </c>
      <c r="H286" s="796">
        <v>4</v>
      </c>
      <c r="I286" s="79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489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490</v>
      </c>
      <c r="B287" s="54" t="s">
        <v>491</v>
      </c>
      <c r="C287" s="31">
        <v>4301011316</v>
      </c>
      <c r="D287" s="804">
        <v>4607091387438</v>
      </c>
      <c r="E287" s="805"/>
      <c r="F287" s="796">
        <v>0.5</v>
      </c>
      <c r="G287" s="32">
        <v>10</v>
      </c>
      <c r="H287" s="796">
        <v>5</v>
      </c>
      <c r="I287" s="79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493</v>
      </c>
      <c r="B288" s="54" t="s">
        <v>494</v>
      </c>
      <c r="C288" s="31">
        <v>4301011851</v>
      </c>
      <c r="D288" s="804">
        <v>4680115885820</v>
      </c>
      <c r="E288" s="805"/>
      <c r="F288" s="796">
        <v>0.4</v>
      </c>
      <c r="G288" s="32">
        <v>10</v>
      </c>
      <c r="H288" s="796">
        <v>4</v>
      </c>
      <c r="I288" s="79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495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496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497</v>
      </c>
      <c r="B293" s="54" t="s">
        <v>498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436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499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500</v>
      </c>
      <c r="B298" s="54" t="s">
        <v>501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502</v>
      </c>
      <c r="B299" s="54" t="s">
        <v>503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504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507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508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509</v>
      </c>
      <c r="B305" s="54" t="s">
        <v>510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511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512</v>
      </c>
      <c r="B306" s="54" t="s">
        <v>513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515</v>
      </c>
      <c r="B307" s="54" t="s">
        <v>516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511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517</v>
      </c>
      <c r="B308" s="54" t="s">
        <v>518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120</v>
      </c>
      <c r="Y308" s="798">
        <f t="shared" si="72"/>
        <v>120</v>
      </c>
      <c r="Z308" s="36">
        <f>IFERROR(IF(Y308=0,"",ROUNDUP(Y308/H308,0)*0.00651),"")</f>
        <v>0.32550000000000001</v>
      </c>
      <c r="AA308" s="56"/>
      <c r="AB308" s="57"/>
      <c r="AC308" s="393" t="s">
        <v>514</v>
      </c>
      <c r="AG308" s="64"/>
      <c r="AJ308" s="68"/>
      <c r="AK308" s="68">
        <v>0</v>
      </c>
      <c r="BB308" s="394" t="s">
        <v>1</v>
      </c>
      <c r="BM308" s="64">
        <f t="shared" si="73"/>
        <v>132.60000000000002</v>
      </c>
      <c r="BN308" s="64">
        <f t="shared" si="74"/>
        <v>132.60000000000002</v>
      </c>
      <c r="BO308" s="64">
        <f t="shared" si="75"/>
        <v>0.27472527472527475</v>
      </c>
      <c r="BP308" s="64">
        <f t="shared" si="76"/>
        <v>0.27472527472527475</v>
      </c>
    </row>
    <row r="309" spans="1:68" ht="37.5" customHeight="1" x14ac:dyDescent="0.25">
      <c r="A309" s="54" t="s">
        <v>519</v>
      </c>
      <c r="B309" s="54" t="s">
        <v>520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127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320</v>
      </c>
      <c r="Y309" s="798">
        <f t="shared" si="72"/>
        <v>321.59999999999997</v>
      </c>
      <c r="Z309" s="36">
        <f>IFERROR(IF(Y309=0,"",ROUNDUP(Y309/H309,0)*0.00651),"")</f>
        <v>0.87234</v>
      </c>
      <c r="AA309" s="56"/>
      <c r="AB309" s="57"/>
      <c r="AC309" s="395" t="s">
        <v>511</v>
      </c>
      <c r="AG309" s="64"/>
      <c r="AJ309" s="68" t="s">
        <v>128</v>
      </c>
      <c r="AK309" s="68">
        <v>436.8</v>
      </c>
      <c r="BB309" s="396" t="s">
        <v>1</v>
      </c>
      <c r="BM309" s="64">
        <f t="shared" si="73"/>
        <v>344</v>
      </c>
      <c r="BN309" s="64">
        <f t="shared" si="74"/>
        <v>345.71999999999997</v>
      </c>
      <c r="BO309" s="64">
        <f t="shared" si="75"/>
        <v>0.73260073260073266</v>
      </c>
      <c r="BP309" s="64">
        <f t="shared" si="76"/>
        <v>0.73626373626373631</v>
      </c>
    </row>
    <row r="310" spans="1:68" ht="37.5" customHeight="1" x14ac:dyDescent="0.25">
      <c r="A310" s="54" t="s">
        <v>521</v>
      </c>
      <c r="B310" s="54" t="s">
        <v>522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183.33333333333334</v>
      </c>
      <c r="Y311" s="799">
        <f>IFERROR(Y305/H305,"0")+IFERROR(Y306/H306,"0")+IFERROR(Y307/H307,"0")+IFERROR(Y308/H308,"0")+IFERROR(Y309/H309,"0")+IFERROR(Y310/H310,"0")</f>
        <v>184</v>
      </c>
      <c r="Z311" s="799">
        <f>IFERROR(IF(Z305="",0,Z305),"0")+IFERROR(IF(Z306="",0,Z306),"0")+IFERROR(IF(Z307="",0,Z307),"0")+IFERROR(IF(Z308="",0,Z308),"0")+IFERROR(IF(Z309="",0,Z309),"0")+IFERROR(IF(Z310="",0,Z310),"0")</f>
        <v>1.19784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440</v>
      </c>
      <c r="Y312" s="799">
        <f>IFERROR(SUM(Y305:Y310),"0")</f>
        <v>441.59999999999997</v>
      </c>
      <c r="Z312" s="37"/>
      <c r="AA312" s="800"/>
      <c r="AB312" s="800"/>
      <c r="AC312" s="800"/>
    </row>
    <row r="313" spans="1:68" ht="16.5" customHeight="1" x14ac:dyDescent="0.25">
      <c r="A313" s="849" t="s">
        <v>524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525</v>
      </c>
      <c r="B315" s="54" t="s">
        <v>526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527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528</v>
      </c>
      <c r="B319" s="54" t="s">
        <v>529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530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531</v>
      </c>
      <c r="B323" s="54" t="s">
        <v>532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533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534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535</v>
      </c>
      <c r="B328" s="54" t="s">
        <v>536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537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538</v>
      </c>
      <c r="B332" s="54" t="s">
        <v>539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540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541</v>
      </c>
      <c r="B336" s="54" t="s">
        <v>542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543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544</v>
      </c>
      <c r="B337" s="54" t="s">
        <v>545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547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548</v>
      </c>
      <c r="B342" s="54" t="s">
        <v>549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436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550</v>
      </c>
      <c r="B346" s="54" t="s">
        <v>551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280</v>
      </c>
      <c r="Y346" s="798">
        <f>IFERROR(IF(X346="",0,CEILING((X346/$H346),1)*$H346),"")</f>
        <v>281.40000000000003</v>
      </c>
      <c r="Z346" s="36">
        <f>IFERROR(IF(Y346=0,"",ROUNDUP(Y346/H346,0)*0.00502),"")</f>
        <v>0.67268000000000006</v>
      </c>
      <c r="AA346" s="56"/>
      <c r="AB346" s="57"/>
      <c r="AC346" s="415" t="s">
        <v>552</v>
      </c>
      <c r="AG346" s="64"/>
      <c r="AJ346" s="68"/>
      <c r="AK346" s="68">
        <v>0</v>
      </c>
      <c r="BB346" s="416" t="s">
        <v>1</v>
      </c>
      <c r="BM346" s="64">
        <f>IFERROR(X346*I346/H346,"0")</f>
        <v>293.33333333333331</v>
      </c>
      <c r="BN346" s="64">
        <f>IFERROR(Y346*I346/H346,"0")</f>
        <v>294.80000000000007</v>
      </c>
      <c r="BO346" s="64">
        <f>IFERROR(1/J346*(X346/H346),"0")</f>
        <v>0.56980056980056981</v>
      </c>
      <c r="BP346" s="64">
        <f>IFERROR(1/J346*(Y346/H346),"0")</f>
        <v>0.57264957264957272</v>
      </c>
    </row>
    <row r="347" spans="1:68" ht="27" customHeight="1" x14ac:dyDescent="0.25">
      <c r="A347" s="54" t="s">
        <v>553</v>
      </c>
      <c r="B347" s="54" t="s">
        <v>554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552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133.33333333333331</v>
      </c>
      <c r="Y348" s="799">
        <f>IFERROR(Y346/H346,"0")+IFERROR(Y347/H347,"0")</f>
        <v>134</v>
      </c>
      <c r="Z348" s="799">
        <f>IFERROR(IF(Z346="",0,Z346),"0")+IFERROR(IF(Z347="",0,Z347),"0")</f>
        <v>0.67268000000000006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280</v>
      </c>
      <c r="Y349" s="799">
        <f>IFERROR(SUM(Y346:Y347),"0")</f>
        <v>281.40000000000003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555</v>
      </c>
      <c r="B351" s="54" t="s">
        <v>556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557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558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559</v>
      </c>
      <c r="B356" s="54" t="s">
        <v>560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561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562</v>
      </c>
      <c r="B357" s="54" t="s">
        <v>563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147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564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562</v>
      </c>
      <c r="B358" s="54" t="s">
        <v>565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 t="s">
        <v>566</v>
      </c>
      <c r="M358" s="33" t="s">
        <v>77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567</v>
      </c>
      <c r="AG358" s="64"/>
      <c r="AJ358" s="68" t="s">
        <v>568</v>
      </c>
      <c r="AK358" s="68">
        <v>86.4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804">
        <v>4607091386011</v>
      </c>
      <c r="E362" s="805"/>
      <c r="F362" s="796">
        <v>0.5</v>
      </c>
      <c r="G362" s="32">
        <v>10</v>
      </c>
      <c r="H362" s="796">
        <v>5</v>
      </c>
      <c r="I362" s="79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7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804">
        <v>4680115885608</v>
      </c>
      <c r="E363" s="805"/>
      <c r="F363" s="796">
        <v>0.4</v>
      </c>
      <c r="G363" s="32">
        <v>10</v>
      </c>
      <c r="H363" s="796">
        <v>4</v>
      </c>
      <c r="I363" s="79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567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205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30</v>
      </c>
      <c r="Y383" s="798">
        <f>IFERROR(IF(X383="",0,CEILING((X383/$H383),1)*$H383),"")</f>
        <v>33.6</v>
      </c>
      <c r="Z383" s="36">
        <f>IFERROR(IF(Y383=0,"",ROUNDUP(Y383/H383,0)*0.02175),"")</f>
        <v>8.6999999999999994E-2</v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32.014285714285712</v>
      </c>
      <c r="BN383" s="64">
        <f>IFERROR(Y383*I383/H383,"0")</f>
        <v>35.856000000000002</v>
      </c>
      <c r="BO383" s="64">
        <f>IFERROR(1/J383*(X383/H383),"0")</f>
        <v>6.377551020408162E-2</v>
      </c>
      <c r="BP383" s="64">
        <f>IFERROR(1/J383*(Y383/H383),"0")</f>
        <v>7.1428571428571425E-2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280</v>
      </c>
      <c r="Y384" s="798">
        <f>IFERROR(IF(X384="",0,CEILING((X384/$H384),1)*$H384),"")</f>
        <v>280.8</v>
      </c>
      <c r="Z384" s="36">
        <f>IFERROR(IF(Y384=0,"",ROUNDUP(Y384/H384,0)*0.02175),"")</f>
        <v>0.78299999999999992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300.24615384615385</v>
      </c>
      <c r="BN384" s="64">
        <f>IFERROR(Y384*I384/H384,"0")</f>
        <v>301.10400000000004</v>
      </c>
      <c r="BO384" s="64">
        <f>IFERROR(1/J384*(X384/H384),"0")</f>
        <v>0.64102564102564097</v>
      </c>
      <c r="BP384" s="64">
        <f>IFERROR(1/J384*(Y384/H384),"0")</f>
        <v>0.64285714285714279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10</v>
      </c>
      <c r="Y385" s="798">
        <f>IFERROR(IF(X385="",0,CEILING((X385/$H385),1)*$H385),"")</f>
        <v>16.8</v>
      </c>
      <c r="Z385" s="36">
        <f>IFERROR(IF(Y385=0,"",ROUNDUP(Y385/H385,0)*0.02175),"")</f>
        <v>4.3499999999999997E-2</v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10.671428571428571</v>
      </c>
      <c r="BN385" s="64">
        <f>IFERROR(Y385*I385/H385,"0")</f>
        <v>17.928000000000001</v>
      </c>
      <c r="BO385" s="64">
        <f>IFERROR(1/J385*(X385/H385),"0")</f>
        <v>2.1258503401360544E-2</v>
      </c>
      <c r="BP385" s="64">
        <f>IFERROR(1/J385*(Y385/H385),"0")</f>
        <v>3.5714285714285712E-2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159</v>
      </c>
      <c r="N386" s="33"/>
      <c r="O386" s="32">
        <v>30</v>
      </c>
      <c r="P386" s="839" t="s">
        <v>622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40.659340659340657</v>
      </c>
      <c r="Y387" s="799">
        <f>IFERROR(Y383/H383,"0")+IFERROR(Y384/H384,"0")+IFERROR(Y385/H385,"0")+IFERROR(Y386/H386,"0")</f>
        <v>42</v>
      </c>
      <c r="Z387" s="799">
        <f>IFERROR(IF(Z383="",0,Z383),"0")+IFERROR(IF(Z384="",0,Z384),"0")+IFERROR(IF(Z385="",0,Z385),"0")+IFERROR(IF(Z386="",0,Z386),"0")</f>
        <v>0.91349999999999987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320</v>
      </c>
      <c r="Y388" s="799">
        <f>IFERROR(SUM(Y383:Y386),"0")</f>
        <v>331.20000000000005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626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630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636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645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12</v>
      </c>
      <c r="Y404" s="798">
        <f>IFERROR(IF(X404="",0,CEILING((X404/$H404),1)*$H404),"")</f>
        <v>12.6</v>
      </c>
      <c r="Z404" s="36">
        <f>IFERROR(IF(Y404=0,"",ROUNDUP(Y404/H404,0)*0.00651),"")</f>
        <v>4.5569999999999999E-2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13.52</v>
      </c>
      <c r="BN404" s="64">
        <f>IFERROR(Y404*I404/H404,"0")</f>
        <v>14.196</v>
      </c>
      <c r="BO404" s="64">
        <f>IFERROR(1/J404*(X404/H404),"0")</f>
        <v>3.6630036630036632E-2</v>
      </c>
      <c r="BP404" s="64">
        <f>IFERROR(1/J404*(Y404/H404),"0")</f>
        <v>3.8461538461538464E-2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6.6666666666666661</v>
      </c>
      <c r="Y405" s="799">
        <f>IFERROR(Y404/H404,"0")</f>
        <v>7</v>
      </c>
      <c r="Z405" s="799">
        <f>IFERROR(IF(Z404="",0,Z404),"0")</f>
        <v>4.5569999999999999E-2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12</v>
      </c>
      <c r="Y406" s="799">
        <f>IFERROR(SUM(Y404:Y404),"0")</f>
        <v>12.6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875</v>
      </c>
      <c r="Y409" s="798">
        <f>IFERROR(IF(X409="",0,CEILING((X409/$H409),1)*$H409),"")</f>
        <v>875.7</v>
      </c>
      <c r="Z409" s="36">
        <f>IFERROR(IF(Y409=0,"",ROUNDUP(Y409/H409,0)*0.00651),"")</f>
        <v>2.7146699999999999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980</v>
      </c>
      <c r="BN409" s="64">
        <f>IFERROR(Y409*I409/H409,"0")</f>
        <v>980.78399999999999</v>
      </c>
      <c r="BO409" s="64">
        <f>IFERROR(1/J409*(X409/H409),"0")</f>
        <v>2.2893772893772892</v>
      </c>
      <c r="BP409" s="64">
        <f>IFERROR(1/J409*(Y409/H409),"0")</f>
        <v>2.2912087912087915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280</v>
      </c>
      <c r="Y410" s="798">
        <f>IFERROR(IF(X410="",0,CEILING((X410/$H410),1)*$H410),"")</f>
        <v>281.40000000000003</v>
      </c>
      <c r="Z410" s="36">
        <f>IFERROR(IF(Y410=0,"",ROUNDUP(Y410/H410,0)*0.00651),"")</f>
        <v>0.87234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311.99999999999994</v>
      </c>
      <c r="BN410" s="64">
        <f>IFERROR(Y410*I410/H410,"0")</f>
        <v>313.56</v>
      </c>
      <c r="BO410" s="64">
        <f>IFERROR(1/J410*(X410/H410),"0")</f>
        <v>0.73260073260073255</v>
      </c>
      <c r="BP410" s="64">
        <f>IFERROR(1/J410*(Y410/H410),"0")</f>
        <v>0.73626373626373631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550</v>
      </c>
      <c r="Y411" s="799">
        <f>IFERROR(Y408/H408,"0")+IFERROR(Y409/H409,"0")+IFERROR(Y410/H410,"0")</f>
        <v>551</v>
      </c>
      <c r="Z411" s="799">
        <f>IFERROR(IF(Z408="",0,Z408),"0")+IFERROR(IF(Z409="",0,Z409),"0")+IFERROR(IF(Z410="",0,Z410),"0")</f>
        <v>3.5870099999999998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1155</v>
      </c>
      <c r="Y412" s="799">
        <f>IFERROR(SUM(Y408:Y410),"0")</f>
        <v>1157.1000000000001</v>
      </c>
      <c r="Z412" s="37"/>
      <c r="AA412" s="800"/>
      <c r="AB412" s="800"/>
      <c r="AC412" s="800"/>
    </row>
    <row r="413" spans="1:68" ht="27.75" customHeight="1" x14ac:dyDescent="0.2">
      <c r="A413" s="961" t="s">
        <v>658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659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147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127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1300</v>
      </c>
      <c r="Y417" s="798">
        <f t="shared" si="87"/>
        <v>1305</v>
      </c>
      <c r="Z417" s="36">
        <f>IFERROR(IF(Y417=0,"",ROUNDUP(Y417/H417,0)*0.02175),"")</f>
        <v>1.8922499999999998</v>
      </c>
      <c r="AA417" s="56"/>
      <c r="AB417" s="57"/>
      <c r="AC417" s="489" t="s">
        <v>664</v>
      </c>
      <c r="AG417" s="64"/>
      <c r="AJ417" s="68" t="s">
        <v>128</v>
      </c>
      <c r="AK417" s="68">
        <v>720</v>
      </c>
      <c r="BB417" s="490" t="s">
        <v>1</v>
      </c>
      <c r="BM417" s="64">
        <f t="shared" si="88"/>
        <v>1341.6</v>
      </c>
      <c r="BN417" s="64">
        <f t="shared" si="89"/>
        <v>1346.76</v>
      </c>
      <c r="BO417" s="64">
        <f t="shared" si="90"/>
        <v>1.8055555555555556</v>
      </c>
      <c r="BP417" s="64">
        <f t="shared" si="91"/>
        <v>1.8125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147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127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668</v>
      </c>
      <c r="AG419" s="64"/>
      <c r="AJ419" s="68" t="s">
        <v>128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804">
        <v>4607091383997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350</v>
      </c>
      <c r="Y420" s="798">
        <f t="shared" si="87"/>
        <v>360</v>
      </c>
      <c r="Z420" s="36">
        <f>IFERROR(IF(Y420=0,"",ROUNDUP(Y420/H420,0)*0.02175),"")</f>
        <v>0.52200000000000002</v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361.2</v>
      </c>
      <c r="BN420" s="64">
        <f t="shared" si="89"/>
        <v>371.52000000000004</v>
      </c>
      <c r="BO420" s="64">
        <f t="shared" si="90"/>
        <v>0.48611111111111105</v>
      </c>
      <c r="BP420" s="64">
        <f t="shared" si="91"/>
        <v>0.5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147</v>
      </c>
      <c r="N421" s="33"/>
      <c r="O421" s="32">
        <v>60</v>
      </c>
      <c r="P421" s="120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 t="s">
        <v>127</v>
      </c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1100</v>
      </c>
      <c r="Y422" s="798">
        <f t="shared" si="87"/>
        <v>1110</v>
      </c>
      <c r="Z422" s="36">
        <f>IFERROR(IF(Y422=0,"",ROUNDUP(Y422/H422,0)*0.02175),"")</f>
        <v>1.6094999999999999</v>
      </c>
      <c r="AA422" s="56"/>
      <c r="AB422" s="57"/>
      <c r="AC422" s="499" t="s">
        <v>675</v>
      </c>
      <c r="AG422" s="64"/>
      <c r="AJ422" s="68" t="s">
        <v>128</v>
      </c>
      <c r="AK422" s="68">
        <v>720</v>
      </c>
      <c r="BB422" s="500" t="s">
        <v>1</v>
      </c>
      <c r="BM422" s="64">
        <f t="shared" si="88"/>
        <v>1135.2</v>
      </c>
      <c r="BN422" s="64">
        <f t="shared" si="89"/>
        <v>1145.52</v>
      </c>
      <c r="BO422" s="64">
        <f t="shared" si="90"/>
        <v>1.5277777777777777</v>
      </c>
      <c r="BP422" s="64">
        <f t="shared" si="91"/>
        <v>1.5416666666666665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250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252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5.4809999999999999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3750</v>
      </c>
      <c r="Y428" s="799">
        <f>IFERROR(SUM(Y416:Y426),"0")</f>
        <v>3780</v>
      </c>
      <c r="Z428" s="37"/>
      <c r="AA428" s="800"/>
      <c r="AB428" s="800"/>
      <c r="AC428" s="800"/>
    </row>
    <row r="429" spans="1:68" ht="14.25" customHeight="1" x14ac:dyDescent="0.25">
      <c r="A429" s="824" t="s">
        <v>163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127</v>
      </c>
      <c r="M430" s="33" t="s">
        <v>117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2100</v>
      </c>
      <c r="Y430" s="798">
        <f>IFERROR(IF(X430="",0,CEILING((X430/$H430),1)*$H430),"")</f>
        <v>2100</v>
      </c>
      <c r="Z430" s="36">
        <f>IFERROR(IF(Y430=0,"",ROUNDUP(Y430/H430,0)*0.02175),"")</f>
        <v>3.0449999999999999</v>
      </c>
      <c r="AA430" s="56"/>
      <c r="AB430" s="57"/>
      <c r="AC430" s="509" t="s">
        <v>688</v>
      </c>
      <c r="AG430" s="64"/>
      <c r="AJ430" s="68" t="s">
        <v>128</v>
      </c>
      <c r="AK430" s="68">
        <v>720</v>
      </c>
      <c r="BB430" s="510" t="s">
        <v>1</v>
      </c>
      <c r="BM430" s="64">
        <f>IFERROR(X430*I430/H430,"0")</f>
        <v>2167.1999999999998</v>
      </c>
      <c r="BN430" s="64">
        <f>IFERROR(Y430*I430/H430,"0")</f>
        <v>2167.1999999999998</v>
      </c>
      <c r="BO430" s="64">
        <f>IFERROR(1/J430*(X430/H430),"0")</f>
        <v>2.9166666666666665</v>
      </c>
      <c r="BP430" s="64">
        <f>IFERROR(1/J430*(Y430/H430),"0")</f>
        <v>2.9166666666666665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140</v>
      </c>
      <c r="Y432" s="799">
        <f>IFERROR(Y430/H430,"0")+IFERROR(Y431/H431,"0")</f>
        <v>140</v>
      </c>
      <c r="Z432" s="799">
        <f>IFERROR(IF(Z430="",0,Z430),"0")+IFERROR(IF(Z431="",0,Z431),"0")</f>
        <v>3.0449999999999999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2100</v>
      </c>
      <c r="Y433" s="799">
        <f>IFERROR(SUM(Y430:Y431),"0")</f>
        <v>2100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693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697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30</v>
      </c>
      <c r="Y436" s="798">
        <f>IFERROR(IF(X436="",0,CEILING((X436/$H436),1)*$H436),"")</f>
        <v>36</v>
      </c>
      <c r="Z436" s="36">
        <f>IFERROR(IF(Y436=0,"",ROUNDUP(Y436/H436,0)*0.02175),"")</f>
        <v>8.6999999999999994E-2</v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31.880000000000003</v>
      </c>
      <c r="BN436" s="64">
        <f>IFERROR(Y436*I436/H436,"0")</f>
        <v>38.256</v>
      </c>
      <c r="BO436" s="64">
        <f>IFERROR(1/J436*(X436/H436),"0")</f>
        <v>5.9523809523809521E-2</v>
      </c>
      <c r="BP436" s="64">
        <f>IFERROR(1/J436*(Y436/H436),"0")</f>
        <v>7.1428571428571425E-2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3.3333333333333335</v>
      </c>
      <c r="Y437" s="799">
        <f>IFERROR(Y435/H435,"0")+IFERROR(Y436/H436,"0")</f>
        <v>4</v>
      </c>
      <c r="Z437" s="799">
        <f>IFERROR(IF(Z435="",0,Z435),"0")+IFERROR(IF(Z436="",0,Z436),"0")</f>
        <v>8.6999999999999994E-2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30</v>
      </c>
      <c r="Y438" s="799">
        <f>IFERROR(SUM(Y435:Y436),"0")</f>
        <v>36</v>
      </c>
      <c r="Z438" s="37"/>
      <c r="AA438" s="800"/>
      <c r="AB438" s="800"/>
      <c r="AC438" s="800"/>
    </row>
    <row r="439" spans="1:68" ht="14.25" customHeight="1" x14ac:dyDescent="0.25">
      <c r="A439" s="824" t="s">
        <v>205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701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703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30</v>
      </c>
      <c r="Y451" s="798">
        <f t="shared" si="92"/>
        <v>36</v>
      </c>
      <c r="Z451" s="36">
        <f t="shared" si="93"/>
        <v>6.5250000000000002E-2</v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31.200000000000003</v>
      </c>
      <c r="BN451" s="64">
        <f t="shared" si="95"/>
        <v>37.440000000000005</v>
      </c>
      <c r="BO451" s="64">
        <f t="shared" si="96"/>
        <v>4.4642857142857137E-2</v>
      </c>
      <c r="BP451" s="64">
        <f t="shared" si="97"/>
        <v>5.3571428571428568E-2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2.5</v>
      </c>
      <c r="Y453" s="799">
        <f>IFERROR(Y445/H445,"0")+IFERROR(Y446/H446,"0")+IFERROR(Y447/H447,"0")+IFERROR(Y448/H448,"0")+IFERROR(Y449/H449,"0")+IFERROR(Y450/H450,"0")+IFERROR(Y451/H451,"0")+IFERROR(Y452/H452,"0")</f>
        <v>3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6.5250000000000002E-2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30</v>
      </c>
      <c r="Y454" s="799">
        <f>IFERROR(SUM(Y445:Y452),"0")</f>
        <v>36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729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50</v>
      </c>
      <c r="Y461" s="798">
        <f>IFERROR(IF(X461="",0,CEILING((X461/$H461),1)*$H461),"")</f>
        <v>54</v>
      </c>
      <c r="Z461" s="36">
        <f>IFERROR(IF(Y461=0,"",ROUNDUP(Y461/H461,0)*0.02175),"")</f>
        <v>0.1305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53.133333333333333</v>
      </c>
      <c r="BN461" s="64">
        <f>IFERROR(Y461*I461/H461,"0")</f>
        <v>57.384</v>
      </c>
      <c r="BO461" s="64">
        <f>IFERROR(1/J461*(X461/H461),"0")</f>
        <v>9.9206349206349201E-2</v>
      </c>
      <c r="BP461" s="64">
        <f>IFERROR(1/J461*(Y461/H461),"0")</f>
        <v>0.10714285714285714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733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5.5555555555555554</v>
      </c>
      <c r="Y466" s="799">
        <f>IFERROR(Y461/H461,"0")+IFERROR(Y462/H462,"0")+IFERROR(Y463/H463,"0")+IFERROR(Y464/H464,"0")+IFERROR(Y465/H465,"0")</f>
        <v>6</v>
      </c>
      <c r="Z466" s="799">
        <f>IFERROR(IF(Z461="",0,Z461),"0")+IFERROR(IF(Z462="",0,Z462),"0")+IFERROR(IF(Z463="",0,Z463),"0")+IFERROR(IF(Z464="",0,Z464),"0")+IFERROR(IF(Z465="",0,Z465),"0")</f>
        <v>0.1305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50</v>
      </c>
      <c r="Y467" s="799">
        <f>IFERROR(SUM(Y461:Y465),"0")</f>
        <v>54</v>
      </c>
      <c r="Z467" s="37"/>
      <c r="AA467" s="800"/>
      <c r="AB467" s="800"/>
      <c r="AC467" s="800"/>
    </row>
    <row r="468" spans="1:68" ht="14.25" customHeight="1" x14ac:dyDescent="0.25">
      <c r="A468" s="824" t="s">
        <v>205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745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747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748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754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758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758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10</v>
      </c>
      <c r="Y482" s="798">
        <f t="shared" si="98"/>
        <v>12.600000000000001</v>
      </c>
      <c r="Z482" s="36">
        <f>IFERROR(IF(Y482=0,"",ROUNDUP(Y482/H482,0)*0.00902),"")</f>
        <v>2.7060000000000001E-2</v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10.571428571428573</v>
      </c>
      <c r="BN482" s="64">
        <f t="shared" si="100"/>
        <v>13.320000000000002</v>
      </c>
      <c r="BO482" s="64">
        <f t="shared" si="101"/>
        <v>1.8037518037518036E-2</v>
      </c>
      <c r="BP482" s="64">
        <f t="shared" si="102"/>
        <v>2.2727272727272728E-2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768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17.5</v>
      </c>
      <c r="Y486" s="798">
        <f t="shared" si="98"/>
        <v>18.900000000000002</v>
      </c>
      <c r="Z486" s="36">
        <f t="shared" si="103"/>
        <v>4.5179999999999998E-2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18.583333333333332</v>
      </c>
      <c r="BN486" s="64">
        <f t="shared" si="100"/>
        <v>20.07</v>
      </c>
      <c r="BO486" s="64">
        <f t="shared" si="101"/>
        <v>3.5612535612535613E-2</v>
      </c>
      <c r="BP486" s="64">
        <f t="shared" si="102"/>
        <v>3.8461538461538464E-2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776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17.5</v>
      </c>
      <c r="Y490" s="798">
        <f t="shared" si="98"/>
        <v>18.900000000000002</v>
      </c>
      <c r="Z490" s="36">
        <f t="shared" si="103"/>
        <v>4.5179999999999998E-2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18.583333333333332</v>
      </c>
      <c r="BN490" s="64">
        <f t="shared" si="100"/>
        <v>20.07</v>
      </c>
      <c r="BO490" s="64">
        <f t="shared" si="101"/>
        <v>3.5612535612535613E-2</v>
      </c>
      <c r="BP490" s="64">
        <f t="shared" si="102"/>
        <v>3.8461538461538464E-2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784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42</v>
      </c>
      <c r="Y495" s="798">
        <f t="shared" si="98"/>
        <v>42</v>
      </c>
      <c r="Z495" s="36">
        <f t="shared" si="103"/>
        <v>0.1004</v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44.599999999999994</v>
      </c>
      <c r="BN495" s="64">
        <f t="shared" si="100"/>
        <v>44.599999999999994</v>
      </c>
      <c r="BO495" s="64">
        <f t="shared" si="101"/>
        <v>8.5470085470085472E-2</v>
      </c>
      <c r="BP495" s="64">
        <f t="shared" si="102"/>
        <v>8.5470085470085472E-2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794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39.047619047619044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41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0.21782000000000001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87</v>
      </c>
      <c r="Y501" s="799">
        <f>IFERROR(SUM(Y479:Y499),"0")</f>
        <v>92.4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811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163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28" t="s">
        <v>817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824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4301031359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7</v>
      </c>
      <c r="Y521" s="798">
        <f>IFERROR(IF(X521="",0,CEILING((X521/$H521),1)*$H521),"")</f>
        <v>8.4</v>
      </c>
      <c r="Z521" s="36">
        <f>IFERROR(IF(Y521=0,"",ROUNDUP(Y521/H521,0)*0.00502),"")</f>
        <v>2.0080000000000001E-2</v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7.4333333333333327</v>
      </c>
      <c r="BN521" s="64">
        <f>IFERROR(Y521*I521/H521,"0")</f>
        <v>8.92</v>
      </c>
      <c r="BO521" s="64">
        <f>IFERROR(1/J521*(X521/H521),"0")</f>
        <v>1.4245014245014245E-2</v>
      </c>
      <c r="BP521" s="64">
        <f>IFERROR(1/J521*(Y521/H521),"0")</f>
        <v>1.7094017094017096E-2</v>
      </c>
    </row>
    <row r="522" spans="1:68" ht="27" customHeight="1" x14ac:dyDescent="0.25">
      <c r="A522" s="54" t="s">
        <v>826</v>
      </c>
      <c r="B522" s="54" t="s">
        <v>828</v>
      </c>
      <c r="C522" s="31">
        <v>4301031327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3.333333333333333</v>
      </c>
      <c r="Y523" s="799">
        <f>IFERROR(Y518/H518,"0")+IFERROR(Y519/H519,"0")+IFERROR(Y520/H520,"0")+IFERROR(Y521/H521,"0")+IFERROR(Y522/H522,"0")</f>
        <v>4</v>
      </c>
      <c r="Z523" s="799">
        <f>IFERROR(IF(Z518="",0,Z518),"0")+IFERROR(IF(Z519="",0,Z519),"0")+IFERROR(IF(Z520="",0,Z520),"0")+IFERROR(IF(Z521="",0,Z521),"0")+IFERROR(IF(Z522="",0,Z522),"0")</f>
        <v>2.0080000000000001E-2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7</v>
      </c>
      <c r="Y524" s="799">
        <f>IFERROR(SUM(Y518:Y522),"0")</f>
        <v>8.4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829</v>
      </c>
      <c r="B526" s="54" t="s">
        <v>830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831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810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805</v>
      </c>
      <c r="L530" s="32"/>
      <c r="M530" s="33" t="s">
        <v>806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3</v>
      </c>
      <c r="Y530" s="798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3.6</v>
      </c>
      <c r="BN530" s="64">
        <f>IFERROR(Y530*I530/H530,"0")</f>
        <v>3.6</v>
      </c>
      <c r="BO530" s="64">
        <f>IFERROR(1/J530*(X530/H530),"0")</f>
        <v>5.0000000000000001E-3</v>
      </c>
      <c r="BP530" s="64">
        <f>IFERROR(1/J530*(Y530/H530),"0")</f>
        <v>5.0000000000000001E-3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1</v>
      </c>
      <c r="Y531" s="799">
        <f>IFERROR(Y530/H530,"0")</f>
        <v>1</v>
      </c>
      <c r="Z531" s="799">
        <f>IFERROR(IF(Z530="",0,Z530),"0")</f>
        <v>6.2700000000000004E-3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3</v>
      </c>
      <c r="Y532" s="799">
        <f>IFERROR(SUM(Y530:Y530),"0")</f>
        <v>3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28</v>
      </c>
      <c r="Y539" s="798">
        <f t="shared" si="104"/>
        <v>28.56</v>
      </c>
      <c r="Z539" s="36">
        <f>IFERROR(IF(Y539=0,"",ROUNDUP(Y539/H539,0)*0.00502),"")</f>
        <v>8.5339999999999999E-2</v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41.666666666666671</v>
      </c>
      <c r="BN539" s="64">
        <f t="shared" si="106"/>
        <v>42.5</v>
      </c>
      <c r="BO539" s="64">
        <f t="shared" si="107"/>
        <v>7.122507122507124E-2</v>
      </c>
      <c r="BP539" s="64">
        <f t="shared" si="108"/>
        <v>7.2649572649572655E-2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16.666666666666668</v>
      </c>
      <c r="Y541" s="799">
        <f>IFERROR(Y535/H535,"0")+IFERROR(Y536/H536,"0")+IFERROR(Y537/H537,"0")+IFERROR(Y538/H538,"0")+IFERROR(Y539/H539,"0")+IFERROR(Y540/H540,"0")</f>
        <v>17</v>
      </c>
      <c r="Z541" s="799">
        <f>IFERROR(IF(Z535="",0,Z535),"0")+IFERROR(IF(Z536="",0,Z536),"0")+IFERROR(IF(Z537="",0,Z537),"0")+IFERROR(IF(Z538="",0,Z538),"0")+IFERROR(IF(Z539="",0,Z539),"0")+IFERROR(IF(Z540="",0,Z540),"0")</f>
        <v>8.5339999999999999E-2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28</v>
      </c>
      <c r="Y542" s="799">
        <f>IFERROR(SUM(Y535:Y540),"0")</f>
        <v>28.56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120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117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117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117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150</v>
      </c>
      <c r="Y554" s="798">
        <f t="shared" si="109"/>
        <v>153.12</v>
      </c>
      <c r="Z554" s="36">
        <f t="shared" si="110"/>
        <v>0.34683999999999998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160.22727272727272</v>
      </c>
      <c r="BN554" s="64">
        <f t="shared" si="112"/>
        <v>163.56</v>
      </c>
      <c r="BO554" s="64">
        <f t="shared" si="113"/>
        <v>0.27316433566433568</v>
      </c>
      <c r="BP554" s="64">
        <f t="shared" si="114"/>
        <v>0.27884615384615385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100</v>
      </c>
      <c r="Y556" s="798">
        <f t="shared" si="109"/>
        <v>100.32000000000001</v>
      </c>
      <c r="Z556" s="36">
        <f t="shared" si="110"/>
        <v>0.22724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106.81818181818181</v>
      </c>
      <c r="BN556" s="64">
        <f t="shared" si="112"/>
        <v>107.16</v>
      </c>
      <c r="BO556" s="64">
        <f t="shared" si="113"/>
        <v>0.18210955710955709</v>
      </c>
      <c r="BP556" s="64">
        <f t="shared" si="114"/>
        <v>0.18269230769230771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114</v>
      </c>
      <c r="Y557" s="798">
        <f t="shared" si="109"/>
        <v>115.2</v>
      </c>
      <c r="Z557" s="36">
        <f>IFERROR(IF(Y557=0,"",ROUNDUP(Y557/H557,0)*0.00902),"")</f>
        <v>0.28864000000000001</v>
      </c>
      <c r="AA557" s="56"/>
      <c r="AB557" s="57"/>
      <c r="AC557" s="645" t="s">
        <v>120</v>
      </c>
      <c r="AG557" s="64"/>
      <c r="AJ557" s="68"/>
      <c r="AK557" s="68">
        <v>0</v>
      </c>
      <c r="BB557" s="646" t="s">
        <v>1</v>
      </c>
      <c r="BM557" s="64">
        <f t="shared" si="111"/>
        <v>120.65</v>
      </c>
      <c r="BN557" s="64">
        <f t="shared" si="112"/>
        <v>121.92</v>
      </c>
      <c r="BO557" s="64">
        <f t="shared" si="113"/>
        <v>0.23989898989898989</v>
      </c>
      <c r="BP557" s="64">
        <f t="shared" si="114"/>
        <v>0.24242424242424243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120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192</v>
      </c>
      <c r="Y561" s="798">
        <f t="shared" si="109"/>
        <v>194.4</v>
      </c>
      <c r="Z561" s="36">
        <f>IFERROR(IF(Y561=0,"",ROUNDUP(Y561/H561,0)*0.00902),"")</f>
        <v>0.48708000000000001</v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203.2</v>
      </c>
      <c r="BN561" s="64">
        <f t="shared" si="112"/>
        <v>205.73999999999998</v>
      </c>
      <c r="BO561" s="64">
        <f t="shared" si="113"/>
        <v>0.40404040404040403</v>
      </c>
      <c r="BP561" s="64">
        <f t="shared" si="114"/>
        <v>0.40909090909090912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117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117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117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117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132.34848484848482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134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1.3497999999999999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556</v>
      </c>
      <c r="Y567" s="799">
        <f>IFERROR(SUM(Y551:Y565),"0")</f>
        <v>563.04</v>
      </c>
      <c r="Z567" s="37"/>
      <c r="AA567" s="800"/>
      <c r="AB567" s="800"/>
      <c r="AC567" s="800"/>
    </row>
    <row r="568" spans="1:68" ht="14.25" customHeight="1" x14ac:dyDescent="0.25">
      <c r="A568" s="824" t="s">
        <v>163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117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4301020206</v>
      </c>
      <c r="D571" s="804">
        <v>4680115880054</v>
      </c>
      <c r="E571" s="805"/>
      <c r="F571" s="796">
        <v>0.6</v>
      </c>
      <c r="G571" s="32">
        <v>6</v>
      </c>
      <c r="H571" s="796">
        <v>3.6</v>
      </c>
      <c r="I571" s="796">
        <v>3.81</v>
      </c>
      <c r="J571" s="32">
        <v>132</v>
      </c>
      <c r="K571" s="32" t="s">
        <v>126</v>
      </c>
      <c r="L571" s="32"/>
      <c r="M571" s="33" t="s">
        <v>117</v>
      </c>
      <c r="N571" s="33"/>
      <c r="O571" s="32">
        <v>55</v>
      </c>
      <c r="P571" s="8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4301020364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6.96</v>
      </c>
      <c r="J572" s="32">
        <v>120</v>
      </c>
      <c r="K572" s="32" t="s">
        <v>126</v>
      </c>
      <c r="L572" s="32"/>
      <c r="M572" s="33" t="s">
        <v>117</v>
      </c>
      <c r="N572" s="33"/>
      <c r="O572" s="32">
        <v>55</v>
      </c>
      <c r="P572" s="90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903</v>
      </c>
      <c r="C573" s="31">
        <v>4301020385</v>
      </c>
      <c r="D573" s="804">
        <v>4680115880054</v>
      </c>
      <c r="E573" s="805"/>
      <c r="F573" s="796">
        <v>0.6</v>
      </c>
      <c r="G573" s="32">
        <v>8</v>
      </c>
      <c r="H573" s="796">
        <v>4.8</v>
      </c>
      <c r="I573" s="796">
        <v>6.93</v>
      </c>
      <c r="J573" s="32">
        <v>132</v>
      </c>
      <c r="K573" s="32" t="s">
        <v>126</v>
      </c>
      <c r="L573" s="32"/>
      <c r="M573" s="33" t="s">
        <v>117</v>
      </c>
      <c r="N573" s="33"/>
      <c r="O573" s="32">
        <v>70</v>
      </c>
      <c r="P573" s="904" t="s">
        <v>904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117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117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80</v>
      </c>
      <c r="Y578" s="798">
        <f t="shared" si="115"/>
        <v>84.48</v>
      </c>
      <c r="Z578" s="36">
        <f t="shared" si="116"/>
        <v>0.19136</v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85.454545454545453</v>
      </c>
      <c r="BN578" s="64">
        <f t="shared" si="118"/>
        <v>90.24</v>
      </c>
      <c r="BO578" s="64">
        <f t="shared" si="119"/>
        <v>0.14568764568764569</v>
      </c>
      <c r="BP578" s="64">
        <f t="shared" si="120"/>
        <v>0.15384615384615385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90</v>
      </c>
      <c r="Y582" s="798">
        <f t="shared" si="115"/>
        <v>95.04</v>
      </c>
      <c r="Z582" s="36">
        <f t="shared" si="116"/>
        <v>0.21528</v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96.136363636363626</v>
      </c>
      <c r="BN582" s="64">
        <f t="shared" si="118"/>
        <v>101.52000000000001</v>
      </c>
      <c r="BO582" s="64">
        <f t="shared" si="119"/>
        <v>0.16389860139860138</v>
      </c>
      <c r="BP582" s="64">
        <f t="shared" si="120"/>
        <v>0.17307692307692307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117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24</v>
      </c>
      <c r="Y583" s="798">
        <f t="shared" si="115"/>
        <v>25.2</v>
      </c>
      <c r="Z583" s="36">
        <f>IFERROR(IF(Y583=0,"",ROUNDUP(Y583/H583,0)*0.00902),"")</f>
        <v>6.3140000000000002E-2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25.4</v>
      </c>
      <c r="BN583" s="64">
        <f t="shared" si="118"/>
        <v>26.669999999999998</v>
      </c>
      <c r="BO583" s="64">
        <f t="shared" si="119"/>
        <v>5.0505050505050504E-2</v>
      </c>
      <c r="BP583" s="64">
        <f t="shared" si="120"/>
        <v>5.3030303030303032E-2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117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908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117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6</v>
      </c>
      <c r="Y586" s="798">
        <f t="shared" si="115"/>
        <v>7.2</v>
      </c>
      <c r="Z586" s="36">
        <f>IFERROR(IF(Y586=0,"",ROUNDUP(Y586/H586,0)*0.00902),"")</f>
        <v>1.804E-2</v>
      </c>
      <c r="AA586" s="56"/>
      <c r="AB586" s="57"/>
      <c r="AC586" s="691" t="s">
        <v>916</v>
      </c>
      <c r="AG586" s="64"/>
      <c r="AJ586" s="68"/>
      <c r="AK586" s="68">
        <v>0</v>
      </c>
      <c r="BB586" s="692" t="s">
        <v>1</v>
      </c>
      <c r="BM586" s="64">
        <f t="shared" si="117"/>
        <v>6.35</v>
      </c>
      <c r="BN586" s="64">
        <f t="shared" si="118"/>
        <v>7.62</v>
      </c>
      <c r="BO586" s="64">
        <f t="shared" si="119"/>
        <v>1.2626262626262626E-2</v>
      </c>
      <c r="BP586" s="64">
        <f t="shared" si="120"/>
        <v>1.5151515151515152E-2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914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36</v>
      </c>
      <c r="Y589" s="798">
        <f t="shared" si="115"/>
        <v>36</v>
      </c>
      <c r="Z589" s="36">
        <f>IFERROR(IF(Y589=0,"",ROUNDUP(Y589/H589,0)*0.00902),"")</f>
        <v>9.0200000000000002E-2</v>
      </c>
      <c r="AA589" s="56"/>
      <c r="AB589" s="57"/>
      <c r="AC589" s="697" t="s">
        <v>923</v>
      </c>
      <c r="AG589" s="64"/>
      <c r="AJ589" s="68"/>
      <c r="AK589" s="68">
        <v>0</v>
      </c>
      <c r="BB589" s="698" t="s">
        <v>1</v>
      </c>
      <c r="BM589" s="64">
        <f t="shared" si="117"/>
        <v>38.1</v>
      </c>
      <c r="BN589" s="64">
        <f t="shared" si="118"/>
        <v>38.1</v>
      </c>
      <c r="BO589" s="64">
        <f t="shared" si="119"/>
        <v>7.575757575757576E-2</v>
      </c>
      <c r="BP589" s="64">
        <f t="shared" si="120"/>
        <v>7.575757575757576E-2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920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921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50.530303030303024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53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0.57801999999999998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236</v>
      </c>
      <c r="Y593" s="799">
        <f>IFERROR(SUM(Y577:Y591),"0")</f>
        <v>247.92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205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282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831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284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282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282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831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284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117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117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117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117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117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163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117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117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117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700</v>
      </c>
      <c r="Y649" s="798">
        <f t="shared" ref="Y649:Y656" si="131">IFERROR(IF(X649="",0,CEILING((X649/$H649),1)*$H649),"")</f>
        <v>702</v>
      </c>
      <c r="Z649" s="36">
        <f>IFERROR(IF(Y649=0,"",ROUNDUP(Y649/H649,0)*0.02175),"")</f>
        <v>1.9574999999999998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750.61538461538464</v>
      </c>
      <c r="BN649" s="64">
        <f t="shared" ref="BN649:BN656" si="133">IFERROR(Y649*I649/H649,"0")</f>
        <v>752.7600000000001</v>
      </c>
      <c r="BO649" s="64">
        <f t="shared" ref="BO649:BO656" si="134">IFERROR(1/J649*(X649/H649),"0")</f>
        <v>1.6025641025641026</v>
      </c>
      <c r="BP649" s="64">
        <f t="shared" ref="BP649:BP656" si="135">IFERROR(1/J649*(Y649/H649),"0")</f>
        <v>1.607142857142857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159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159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89.743589743589752</v>
      </c>
      <c r="Y657" s="799">
        <f>IFERROR(Y649/H649,"0")+IFERROR(Y650/H650,"0")+IFERROR(Y651/H651,"0")+IFERROR(Y652/H652,"0")+IFERROR(Y653/H653,"0")+IFERROR(Y654/H654,"0")+IFERROR(Y655/H655,"0")+IFERROR(Y656/H656,"0")</f>
        <v>90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1.9574999999999998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700</v>
      </c>
      <c r="Y658" s="799">
        <f>IFERROR(SUM(Y649:Y656),"0")</f>
        <v>702</v>
      </c>
      <c r="Z658" s="37"/>
      <c r="AA658" s="800"/>
      <c r="AB658" s="800"/>
      <c r="AC658" s="800"/>
    </row>
    <row r="659" spans="1:68" ht="14.25" customHeight="1" x14ac:dyDescent="0.25">
      <c r="A659" s="824" t="s">
        <v>205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117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117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163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117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17021.900000000001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17187.899999999998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18047.093638277431</v>
      </c>
      <c r="Y685" s="799">
        <f>IFERROR(SUM(BN22:BN681),"0")</f>
        <v>18222.481999999989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31</v>
      </c>
      <c r="Y686" s="38">
        <f>ROUNDUP(SUM(BP22:BP681),0)</f>
        <v>32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18822.093638277431</v>
      </c>
      <c r="Y687" s="799">
        <f>GrossWeightTotalR+PalletQtyTotalR*25</f>
        <v>19022.481999999989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3625.946651688032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3655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36.059630000000013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321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658</v>
      </c>
      <c r="X691" s="958"/>
      <c r="Y691" s="820" t="s">
        <v>747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213</v>
      </c>
      <c r="F692" s="820" t="s">
        <v>235</v>
      </c>
      <c r="G692" s="820" t="s">
        <v>279</v>
      </c>
      <c r="H692" s="820" t="s">
        <v>111</v>
      </c>
      <c r="I692" s="820" t="s">
        <v>322</v>
      </c>
      <c r="J692" s="820" t="s">
        <v>346</v>
      </c>
      <c r="K692" s="820" t="s">
        <v>424</v>
      </c>
      <c r="L692" s="820" t="s">
        <v>443</v>
      </c>
      <c r="M692" s="820" t="s">
        <v>467</v>
      </c>
      <c r="N692" s="795"/>
      <c r="O692" s="820" t="s">
        <v>496</v>
      </c>
      <c r="P692" s="820" t="s">
        <v>499</v>
      </c>
      <c r="Q692" s="820" t="s">
        <v>508</v>
      </c>
      <c r="R692" s="820" t="s">
        <v>524</v>
      </c>
      <c r="S692" s="820" t="s">
        <v>534</v>
      </c>
      <c r="T692" s="820" t="s">
        <v>547</v>
      </c>
      <c r="U692" s="820" t="s">
        <v>558</v>
      </c>
      <c r="V692" s="820" t="s">
        <v>645</v>
      </c>
      <c r="W692" s="820" t="s">
        <v>659</v>
      </c>
      <c r="X692" s="820" t="s">
        <v>703</v>
      </c>
      <c r="Y692" s="820" t="s">
        <v>748</v>
      </c>
      <c r="Z692" s="820" t="s">
        <v>811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471.20000000000005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948.6</v>
      </c>
      <c r="E694" s="46">
        <f>IFERROR(Y105*1,"0")+IFERROR(Y106*1,"0")+IFERROR(Y107*1,"0")+IFERROR(Y111*1,"0")+IFERROR(Y112*1,"0")+IFERROR(Y113*1,"0")+IFERROR(Y114*1,"0")+IFERROR(Y115*1,"0")+IFERROR(Y116*1,"0")</f>
        <v>1558.8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1916.1</v>
      </c>
      <c r="G694" s="46">
        <f>IFERROR(Y152*1,"0")+IFERROR(Y153*1,"0")+IFERROR(Y154*1,"0")+IFERROR(Y158*1,"0")+IFERROR(Y159*1,"0")+IFERROR(Y163*1,"0")+IFERROR(Y164*1,"0")+IFERROR(Y165*1,"0")</f>
        <v>183.28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539.70000000000005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1500.6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194.39999999999998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441.59999999999997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281.40000000000003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331.20000000000005</v>
      </c>
      <c r="V694" s="46">
        <f>IFERROR(Y404*1,"0")+IFERROR(Y408*1,"0")+IFERROR(Y409*1,"0")+IFERROR(Y410*1,"0")</f>
        <v>1169.7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5916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92.4</v>
      </c>
      <c r="Z694" s="46">
        <f>IFERROR(Y514*1,"0")+IFERROR(Y518*1,"0")+IFERROR(Y519*1,"0")+IFERROR(Y520*1,"0")+IFERROR(Y521*1,"0")+IFERROR(Y522*1,"0")+IFERROR(Y526*1,"0")+IFERROR(Y530*1,"0")</f>
        <v>11.4</v>
      </c>
      <c r="AA694" s="46">
        <f>IFERROR(Y535*1,"0")+IFERROR(Y536*1,"0")+IFERROR(Y537*1,"0")+IFERROR(Y538*1,"0")+IFERROR(Y539*1,"0")+IFERROR(Y540*1,"0")</f>
        <v>28.56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810.96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702</v>
      </c>
      <c r="AF694" s="46">
        <f>IFERROR(Y668*1,"0")+IFERROR(Y669*1,"0")+IFERROR(Y673*1,"0")+IFERROR(Y677*1,"0")+IFERROR(Y681*1,"0")</f>
        <v>0</v>
      </c>
    </row>
  </sheetData>
  <sheetProtection algorithmName="SHA-512" hashValue="yajOQiT7PWqCaagZuOHGOJmFTGRGOIVzvChv+mVURsOBa1H4vzM9cBh9v7ycMoMxF8JnOfJW0//8Pt4eGcV9LQ==" saltValue="T6QtzEDVgEKCczYygcUd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3 X69 X76 X107 X113 X140 X309 X417 X419 X422 X430" xr:uid="{00000000-0002-0000-0000-000011000000}">
      <formula1>IF(AK50&gt;0,OR(X50=0,AND(IF(X50-AK50&gt;=0,TRUE,FALSE),X50&gt;0,IF(X50/(H50*J50)=ROUND(X50/(H50*J50),0),TRUE,FALSE))),FALSE)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8" xr:uid="{00000000-0002-0000-0000-000012000000}">
      <formula1>IF(AK358&gt;0,OR(X358=0,AND(IF(X358-AK358&gt;=0,TRUE,FALSE),X358&gt;0,IF(X358/(H358*K358)=ROUND(X358/(H358*K358),0),TRUE,FALSE))),FALSE)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U7X6447vPYSlAdErKNFGeoVFUwrkxyosyKsFGv9Mk+xchsXjWoQC5EeR13i2eohfNqewiCqIM7orTUWoGKPCtw==" saltValue="JpPThW/ylaOXXtI1lmfC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2025-01-17T09:54:38Z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