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11829F2-BAC2-4285-B65D-E40C635B44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заказа'!$B$81:$B$81</definedName>
    <definedName name="ProductId27">'Бланк заказа'!$B$86:$B$86</definedName>
    <definedName name="ProductId28">'Бланк заказа'!$B$87:$B$87</definedName>
    <definedName name="ProductId29">'Бланк заказа'!$B$92:$B$92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заказа'!$B$102:$B$102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заказа'!$B$114:$B$114</definedName>
    <definedName name="ProductId4">'Бланк заказа'!$B$30:$B$30</definedName>
    <definedName name="ProductId40">'Бланк заказа'!$B$115:$B$115</definedName>
    <definedName name="ProductId41">'Бланк заказа'!$B$116:$B$116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заказа'!$B$124:$B$124</definedName>
    <definedName name="ProductId46">'Бланк заказа'!$B$125:$B$125</definedName>
    <definedName name="ProductId47">'Бланк заказа'!$B$130:$B$130</definedName>
    <definedName name="ProductId48">'Бланк заказа'!$B$131:$B$131</definedName>
    <definedName name="ProductId49">'Бланк заказа'!$B$132:$B$132</definedName>
    <definedName name="ProductId5">'Бланк заказа'!$B$31:$B$31</definedName>
    <definedName name="ProductId50">'Бланк заказа'!$B$137:$B$137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заказа'!$B$159:$B$159</definedName>
    <definedName name="ProductId57">'Бланк заказа'!$B$165:$B$165</definedName>
    <definedName name="ProductId58">'Бланк заказа'!$B$170:$B$170</definedName>
    <definedName name="ProductId59">'Бланк заказа'!$B$171:$B$171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заказа'!$B$177:$B$177</definedName>
    <definedName name="ProductId63">'Бланк заказа'!$B$178:$B$178</definedName>
    <definedName name="ProductId64">'Бланк заказа'!$B$184:$B$184</definedName>
    <definedName name="ProductId65">'Бланк заказа'!$B$185:$B$185</definedName>
    <definedName name="ProductId66">'Бланк заказа'!$B$186:$B$186</definedName>
    <definedName name="ProductId67">'Бланк заказа'!$B$190:$B$190</definedName>
    <definedName name="ProductId68">'Бланк заказа'!$B$195:$B$195</definedName>
    <definedName name="ProductId69">'Бланк заказа'!$B$201:$B$201</definedName>
    <definedName name="ProductId7">'Бланк заказа'!$B$41:$B$41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заказа'!$B$217:$B$217</definedName>
    <definedName name="ProductId78">'Бланк заказа'!$B$218:$B$218</definedName>
    <definedName name="ProductId79">'Бланк заказа'!$B$219:$B$219</definedName>
    <definedName name="ProductId8">'Бланк заказа'!$B$42:$B$42</definedName>
    <definedName name="ProductId80">'Бланк заказа'!$B$220:$B$220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заказа'!$B$228:$B$228</definedName>
    <definedName name="ProductId85">'Бланк заказа'!$B$229:$B$229</definedName>
    <definedName name="ProductId86">'Бланк заказа'!$B$234:$B$234</definedName>
    <definedName name="ProductId87">'Бланк заказа'!$B$239:$B$239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заказа'!$X$70:$X$70</definedName>
    <definedName name="SalesQty24">'Бланк заказа'!$X$75:$X$75</definedName>
    <definedName name="SalesQty25">'Бланк заказа'!$X$76:$X$76</definedName>
    <definedName name="SalesQty26">'Бланк заказа'!$X$81:$X$81</definedName>
    <definedName name="SalesQty27">'Бланк заказа'!$X$86:$X$86</definedName>
    <definedName name="SalesQty28">'Бланк заказа'!$X$87:$X$87</definedName>
    <definedName name="SalesQty29">'Бланк заказа'!$X$92:$X$92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заказа'!$X$102:$X$102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заказа'!$X$114:$X$114</definedName>
    <definedName name="SalesQty4">'Бланк заказа'!$X$30:$X$30</definedName>
    <definedName name="SalesQty40">'Бланк заказа'!$X$115:$X$115</definedName>
    <definedName name="SalesQty41">'Бланк заказа'!$X$116:$X$116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заказа'!$X$124:$X$124</definedName>
    <definedName name="SalesQty46">'Бланк заказа'!$X$125:$X$125</definedName>
    <definedName name="SalesQty47">'Бланк заказа'!$X$130:$X$130</definedName>
    <definedName name="SalesQty48">'Бланк заказа'!$X$131:$X$131</definedName>
    <definedName name="SalesQty49">'Бланк заказа'!$X$132:$X$132</definedName>
    <definedName name="SalesQty5">'Бланк заказа'!$X$31:$X$31</definedName>
    <definedName name="SalesQty50">'Бланк заказа'!$X$137:$X$137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заказа'!$X$159:$X$159</definedName>
    <definedName name="SalesQty57">'Бланк заказа'!$X$165:$X$165</definedName>
    <definedName name="SalesQty58">'Бланк заказа'!$X$170:$X$170</definedName>
    <definedName name="SalesQty59">'Бланк заказа'!$X$171:$X$171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заказа'!$X$177:$X$177</definedName>
    <definedName name="SalesQty63">'Бланк заказа'!$X$178:$X$178</definedName>
    <definedName name="SalesQty64">'Бланк заказа'!$X$184:$X$184</definedName>
    <definedName name="SalesQty65">'Бланк заказа'!$X$185:$X$185</definedName>
    <definedName name="SalesQty66">'Бланк заказа'!$X$186:$X$186</definedName>
    <definedName name="SalesQty67">'Бланк заказа'!$X$190:$X$190</definedName>
    <definedName name="SalesQty68">'Бланк заказа'!$X$195:$X$195</definedName>
    <definedName name="SalesQty69">'Бланк заказа'!$X$201:$X$201</definedName>
    <definedName name="SalesQty7">'Бланк заказа'!$X$41:$X$41</definedName>
    <definedName name="SalesQty70">'Бланк заказа'!$X$202:$X$202</definedName>
    <definedName name="SalesQty71">'Бланк заказа'!$X$203:$X$203</definedName>
    <definedName name="SalesQty72">'Бланк заказа'!$X$204:$X$204</definedName>
    <definedName name="SalesQty73">'Бланк заказа'!$X$209:$X$209</definedName>
    <definedName name="SalesQty74">'Бланк заказа'!$X$210:$X$210</definedName>
    <definedName name="SalesQty75">'Бланк заказа'!$X$211:$X$211</definedName>
    <definedName name="SalesQty76">'Бланк заказа'!$X$216:$X$216</definedName>
    <definedName name="SalesQty77">'Бланк заказа'!$X$217:$X$217</definedName>
    <definedName name="SalesQty78">'Бланк заказа'!$X$218:$X$218</definedName>
    <definedName name="SalesQty79">'Бланк заказа'!$X$219:$X$219</definedName>
    <definedName name="SalesQty8">'Бланк заказа'!$X$42:$X$42</definedName>
    <definedName name="SalesQty80">'Бланк заказа'!$X$220:$X$220</definedName>
    <definedName name="SalesQty81">'Бланк заказа'!$X$221:$X$221</definedName>
    <definedName name="SalesQty82">'Бланк заказа'!$X$226:$X$226</definedName>
    <definedName name="SalesQty83">'Бланк заказа'!$X$227:$X$227</definedName>
    <definedName name="SalesQty84">'Бланк заказа'!$X$228:$X$228</definedName>
    <definedName name="SalesQty85">'Бланк заказа'!$X$229:$X$229</definedName>
    <definedName name="SalesQty86">'Бланк заказа'!$X$234:$X$234</definedName>
    <definedName name="SalesQty87">'Бланк заказа'!$X$239:$X$239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заказа'!$Y$70:$Y$70</definedName>
    <definedName name="SalesRoundBox24">'Бланк заказа'!$Y$75:$Y$75</definedName>
    <definedName name="SalesRoundBox25">'Бланк заказа'!$Y$76:$Y$76</definedName>
    <definedName name="SalesRoundBox26">'Бланк заказа'!$Y$81:$Y$81</definedName>
    <definedName name="SalesRoundBox27">'Бланк заказа'!$Y$86:$Y$86</definedName>
    <definedName name="SalesRoundBox28">'Бланк заказа'!$Y$87:$Y$87</definedName>
    <definedName name="SalesRoundBox29">'Бланк заказа'!$Y$92:$Y$92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заказа'!$Y$102:$Y$102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заказа'!$Y$114:$Y$114</definedName>
    <definedName name="SalesRoundBox4">'Бланк заказа'!$Y$30:$Y$30</definedName>
    <definedName name="SalesRoundBox40">'Бланк заказа'!$Y$115:$Y$115</definedName>
    <definedName name="SalesRoundBox41">'Бланк заказа'!$Y$116:$Y$116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заказа'!$Y$124:$Y$124</definedName>
    <definedName name="SalesRoundBox46">'Бланк заказа'!$Y$125:$Y$125</definedName>
    <definedName name="SalesRoundBox47">'Бланк заказа'!$Y$130:$Y$130</definedName>
    <definedName name="SalesRoundBox48">'Бланк заказа'!$Y$131:$Y$131</definedName>
    <definedName name="SalesRoundBox49">'Бланк заказа'!$Y$132:$Y$132</definedName>
    <definedName name="SalesRoundBox5">'Бланк заказа'!$Y$31:$Y$31</definedName>
    <definedName name="SalesRoundBox50">'Бланк заказа'!$Y$137:$Y$137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заказа'!$Y$159:$Y$159</definedName>
    <definedName name="SalesRoundBox57">'Бланк заказа'!$Y$165:$Y$165</definedName>
    <definedName name="SalesRoundBox58">'Бланк заказа'!$Y$170:$Y$170</definedName>
    <definedName name="SalesRoundBox59">'Бланк заказа'!$Y$171:$Y$171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заказа'!$Y$177:$Y$177</definedName>
    <definedName name="SalesRoundBox63">'Бланк заказа'!$Y$178:$Y$178</definedName>
    <definedName name="SalesRoundBox64">'Бланк заказа'!$Y$184:$Y$184</definedName>
    <definedName name="SalesRoundBox65">'Бланк заказа'!$Y$185:$Y$185</definedName>
    <definedName name="SalesRoundBox66">'Бланк заказа'!$Y$186:$Y$186</definedName>
    <definedName name="SalesRoundBox67">'Бланк заказа'!$Y$190:$Y$190</definedName>
    <definedName name="SalesRoundBox68">'Бланк заказа'!$Y$195:$Y$195</definedName>
    <definedName name="SalesRoundBox69">'Бланк заказа'!$Y$201:$Y$201</definedName>
    <definedName name="SalesRoundBox7">'Бланк заказа'!$Y$41:$Y$41</definedName>
    <definedName name="SalesRoundBox70">'Бланк заказа'!$Y$202:$Y$202</definedName>
    <definedName name="SalesRoundBox71">'Бланк заказа'!$Y$203:$Y$203</definedName>
    <definedName name="SalesRoundBox72">'Бланк заказа'!$Y$204:$Y$204</definedName>
    <definedName name="SalesRoundBox73">'Бланк заказа'!$Y$209:$Y$209</definedName>
    <definedName name="SalesRoundBox74">'Бланк заказа'!$Y$210:$Y$210</definedName>
    <definedName name="SalesRoundBox75">'Бланк заказа'!$Y$211:$Y$211</definedName>
    <definedName name="SalesRoundBox76">'Бланк заказа'!$Y$216:$Y$216</definedName>
    <definedName name="SalesRoundBox77">'Бланк заказа'!$Y$217:$Y$217</definedName>
    <definedName name="SalesRoundBox78">'Бланк заказа'!$Y$218:$Y$218</definedName>
    <definedName name="SalesRoundBox79">'Бланк заказа'!$Y$219:$Y$219</definedName>
    <definedName name="SalesRoundBox8">'Бланк заказа'!$Y$42:$Y$42</definedName>
    <definedName name="SalesRoundBox80">'Бланк заказа'!$Y$220:$Y$220</definedName>
    <definedName name="SalesRoundBox81">'Бланк заказа'!$Y$221:$Y$221</definedName>
    <definedName name="SalesRoundBox82">'Бланк заказа'!$Y$226:$Y$226</definedName>
    <definedName name="SalesRoundBox83">'Бланк заказа'!$Y$227:$Y$227</definedName>
    <definedName name="SalesRoundBox84">'Бланк заказа'!$Y$228:$Y$228</definedName>
    <definedName name="SalesRoundBox85">'Бланк заказа'!$Y$229:$Y$229</definedName>
    <definedName name="SalesRoundBox86">'Бланк заказа'!$Y$234:$Y$234</definedName>
    <definedName name="SalesRoundBox87">'Бланк заказа'!$Y$239:$Y$239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заказа'!$W$70:$W$70</definedName>
    <definedName name="UnitOfMeasure24">'Бланк заказа'!$W$75:$W$75</definedName>
    <definedName name="UnitOfMeasure25">'Бланк заказа'!$W$76:$W$76</definedName>
    <definedName name="UnitOfMeasure26">'Бланк заказа'!$W$81:$W$81</definedName>
    <definedName name="UnitOfMeasure27">'Бланк заказа'!$W$86:$W$86</definedName>
    <definedName name="UnitOfMeasure28">'Бланк заказа'!$W$87:$W$87</definedName>
    <definedName name="UnitOfMeasure29">'Бланк заказа'!$W$92:$W$92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заказа'!$W$102:$W$102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заказа'!$W$114:$W$114</definedName>
    <definedName name="UnitOfMeasure4">'Бланк заказа'!$W$30:$W$30</definedName>
    <definedName name="UnitOfMeasure40">'Бланк заказа'!$W$115:$W$115</definedName>
    <definedName name="UnitOfMeasure41">'Бланк заказа'!$W$116:$W$116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заказа'!$W$124:$W$124</definedName>
    <definedName name="UnitOfMeasure46">'Бланк заказа'!$W$125:$W$125</definedName>
    <definedName name="UnitOfMeasure47">'Бланк заказа'!$W$130:$W$130</definedName>
    <definedName name="UnitOfMeasure48">'Бланк заказа'!$W$131:$W$131</definedName>
    <definedName name="UnitOfMeasure49">'Бланк заказа'!$W$132:$W$132</definedName>
    <definedName name="UnitOfMeasure5">'Бланк заказа'!$W$31:$W$31</definedName>
    <definedName name="UnitOfMeasure50">'Бланк заказа'!$W$137:$W$137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заказа'!$W$159:$W$159</definedName>
    <definedName name="UnitOfMeasure57">'Бланк заказа'!$W$165:$W$165</definedName>
    <definedName name="UnitOfMeasure58">'Бланк заказа'!$W$170:$W$170</definedName>
    <definedName name="UnitOfMeasure59">'Бланк заказа'!$W$171:$W$171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заказа'!$W$177:$W$177</definedName>
    <definedName name="UnitOfMeasure63">'Бланк заказа'!$W$178:$W$178</definedName>
    <definedName name="UnitOfMeasure64">'Бланк заказа'!$W$184:$W$184</definedName>
    <definedName name="UnitOfMeasure65">'Бланк заказа'!$W$185:$W$185</definedName>
    <definedName name="UnitOfMeasure66">'Бланк заказа'!$W$186:$W$186</definedName>
    <definedName name="UnitOfMeasure67">'Бланк заказа'!$W$190:$W$190</definedName>
    <definedName name="UnitOfMeasure68">'Бланк заказа'!$W$195:$W$195</definedName>
    <definedName name="UnitOfMeasure69">'Бланк заказа'!$W$201:$W$201</definedName>
    <definedName name="UnitOfMeasure7">'Бланк заказа'!$W$41:$W$41</definedName>
    <definedName name="UnitOfMeasure70">'Бланк заказа'!$W$202:$W$202</definedName>
    <definedName name="UnitOfMeasure71">'Бланк заказа'!$W$203:$W$203</definedName>
    <definedName name="UnitOfMeasure72">'Бланк заказа'!$W$204:$W$204</definedName>
    <definedName name="UnitOfMeasure73">'Бланк заказа'!$W$209:$W$209</definedName>
    <definedName name="UnitOfMeasure74">'Бланк заказа'!$W$210:$W$210</definedName>
    <definedName name="UnitOfMeasure75">'Бланк заказа'!$W$211:$W$211</definedName>
    <definedName name="UnitOfMeasure76">'Бланк заказа'!$W$216:$W$216</definedName>
    <definedName name="UnitOfMeasure77">'Бланк заказа'!$W$217:$W$217</definedName>
    <definedName name="UnitOfMeasure78">'Бланк заказа'!$W$218:$W$218</definedName>
    <definedName name="UnitOfMeasure79">'Бланк заказа'!$W$219:$W$219</definedName>
    <definedName name="UnitOfMeasure8">'Бланк заказа'!$W$42:$W$42</definedName>
    <definedName name="UnitOfMeasure80">'Бланк заказа'!$W$220:$W$220</definedName>
    <definedName name="UnitOfMeasure81">'Бланк заказа'!$W$221:$W$221</definedName>
    <definedName name="UnitOfMeasure82">'Бланк заказа'!$W$226:$W$226</definedName>
    <definedName name="UnitOfMeasure83">'Бланк заказа'!$W$227:$W$227</definedName>
    <definedName name="UnitOfMeasure84">'Бланк заказа'!$W$228:$W$228</definedName>
    <definedName name="UnitOfMeasure85">'Бланк заказа'!$W$229:$W$229</definedName>
    <definedName name="UnitOfMeasure86">'Бланк заказа'!$W$234:$W$234</definedName>
    <definedName name="UnitOfMeasure87">'Бланк заказа'!$W$239:$W$239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3" i="1" l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X322" i="1"/>
  <c r="Y321" i="1"/>
  <c r="X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BP300" i="1"/>
  <c r="BO300" i="1"/>
  <c r="BN300" i="1"/>
  <c r="BM300" i="1"/>
  <c r="Z300" i="1"/>
  <c r="Z321" i="1" s="1"/>
  <c r="Y300" i="1"/>
  <c r="Y322" i="1" s="1"/>
  <c r="X298" i="1"/>
  <c r="X297" i="1"/>
  <c r="BO296" i="1"/>
  <c r="BM296" i="1"/>
  <c r="Z296" i="1"/>
  <c r="Y296" i="1"/>
  <c r="P296" i="1"/>
  <c r="BP295" i="1"/>
  <c r="BO295" i="1"/>
  <c r="BN295" i="1"/>
  <c r="BM295" i="1"/>
  <c r="Z295" i="1"/>
  <c r="Y295" i="1"/>
  <c r="BP294" i="1"/>
  <c r="BO294" i="1"/>
  <c r="BN294" i="1"/>
  <c r="BM294" i="1"/>
  <c r="Z294" i="1"/>
  <c r="Z297" i="1" s="1"/>
  <c r="Y294" i="1"/>
  <c r="Y292" i="1"/>
  <c r="X292" i="1"/>
  <c r="Z291" i="1"/>
  <c r="X291" i="1"/>
  <c r="BO290" i="1"/>
  <c r="BM290" i="1"/>
  <c r="Z290" i="1"/>
  <c r="Y290" i="1"/>
  <c r="BO289" i="1"/>
  <c r="BM289" i="1"/>
  <c r="Z289" i="1"/>
  <c r="Y289" i="1"/>
  <c r="X287" i="1"/>
  <c r="Y286" i="1"/>
  <c r="X286" i="1"/>
  <c r="BP285" i="1"/>
  <c r="BO285" i="1"/>
  <c r="BN285" i="1"/>
  <c r="BM285" i="1"/>
  <c r="Z285" i="1"/>
  <c r="Z286" i="1" s="1"/>
  <c r="Y285" i="1"/>
  <c r="Y287" i="1" s="1"/>
  <c r="X283" i="1"/>
  <c r="Z282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X275" i="1"/>
  <c r="Y274" i="1"/>
  <c r="X274" i="1"/>
  <c r="BP273" i="1"/>
  <c r="BO273" i="1"/>
  <c r="BN273" i="1"/>
  <c r="BM273" i="1"/>
  <c r="Z273" i="1"/>
  <c r="Z274" i="1" s="1"/>
  <c r="Y273" i="1"/>
  <c r="Y275" i="1" s="1"/>
  <c r="P273" i="1"/>
  <c r="X271" i="1"/>
  <c r="Y270" i="1"/>
  <c r="X270" i="1"/>
  <c r="BP269" i="1"/>
  <c r="BO269" i="1"/>
  <c r="BN269" i="1"/>
  <c r="BM269" i="1"/>
  <c r="Z269" i="1"/>
  <c r="Z270" i="1" s="1"/>
  <c r="Y269" i="1"/>
  <c r="Y271" i="1" s="1"/>
  <c r="Y265" i="1"/>
  <c r="X265" i="1"/>
  <c r="Z264" i="1"/>
  <c r="X264" i="1"/>
  <c r="BO263" i="1"/>
  <c r="BM263" i="1"/>
  <c r="Z263" i="1"/>
  <c r="Y263" i="1"/>
  <c r="P263" i="1"/>
  <c r="X260" i="1"/>
  <c r="X259" i="1"/>
  <c r="BO258" i="1"/>
  <c r="BM258" i="1"/>
  <c r="Z258" i="1"/>
  <c r="Y258" i="1"/>
  <c r="P258" i="1"/>
  <c r="BP257" i="1"/>
  <c r="BO257" i="1"/>
  <c r="BN257" i="1"/>
  <c r="BM257" i="1"/>
  <c r="Z257" i="1"/>
  <c r="Z259" i="1" s="1"/>
  <c r="Y257" i="1"/>
  <c r="P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7" i="1"/>
  <c r="X246" i="1"/>
  <c r="BP245" i="1"/>
  <c r="BO245" i="1"/>
  <c r="BN245" i="1"/>
  <c r="BM245" i="1"/>
  <c r="Z245" i="1"/>
  <c r="Y245" i="1"/>
  <c r="P245" i="1"/>
  <c r="BO244" i="1"/>
  <c r="BM244" i="1"/>
  <c r="Z244" i="1"/>
  <c r="Y244" i="1"/>
  <c r="P244" i="1"/>
  <c r="Y241" i="1"/>
  <c r="X241" i="1"/>
  <c r="Z240" i="1"/>
  <c r="X240" i="1"/>
  <c r="BO239" i="1"/>
  <c r="BM239" i="1"/>
  <c r="Z239" i="1"/>
  <c r="Y239" i="1"/>
  <c r="P239" i="1"/>
  <c r="X236" i="1"/>
  <c r="Z235" i="1"/>
  <c r="X235" i="1"/>
  <c r="BO234" i="1"/>
  <c r="BM234" i="1"/>
  <c r="Z234" i="1"/>
  <c r="Y234" i="1"/>
  <c r="P234" i="1"/>
  <c r="Y231" i="1"/>
  <c r="X231" i="1"/>
  <c r="Z230" i="1"/>
  <c r="X230" i="1"/>
  <c r="BO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BP226" i="1"/>
  <c r="BO226" i="1"/>
  <c r="BN226" i="1"/>
  <c r="BM226" i="1"/>
  <c r="Z226" i="1"/>
  <c r="Y226" i="1"/>
  <c r="Y230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Z222" i="1" s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P209" i="1"/>
  <c r="Y206" i="1"/>
  <c r="X206" i="1"/>
  <c r="Z205" i="1"/>
  <c r="X205" i="1"/>
  <c r="BO204" i="1"/>
  <c r="BM204" i="1"/>
  <c r="Z204" i="1"/>
  <c r="Y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X197" i="1"/>
  <c r="Z196" i="1"/>
  <c r="X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Z187" i="1" s="1"/>
  <c r="Y184" i="1"/>
  <c r="Y188" i="1" s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Z179" i="1" s="1"/>
  <c r="Y177" i="1"/>
  <c r="P177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BP171" i="1" s="1"/>
  <c r="BO170" i="1"/>
  <c r="BM170" i="1"/>
  <c r="Z170" i="1"/>
  <c r="Y170" i="1"/>
  <c r="Y174" i="1" s="1"/>
  <c r="X167" i="1"/>
  <c r="Y166" i="1"/>
  <c r="X166" i="1"/>
  <c r="BP165" i="1"/>
  <c r="BO165" i="1"/>
  <c r="BN165" i="1"/>
  <c r="BM165" i="1"/>
  <c r="Z165" i="1"/>
  <c r="Z166" i="1" s="1"/>
  <c r="Y165" i="1"/>
  <c r="Y167" i="1" s="1"/>
  <c r="X161" i="1"/>
  <c r="Z160" i="1"/>
  <c r="X160" i="1"/>
  <c r="BO159" i="1"/>
  <c r="BM159" i="1"/>
  <c r="Z159" i="1"/>
  <c r="Y159" i="1"/>
  <c r="Y160" i="1" s="1"/>
  <c r="P159" i="1"/>
  <c r="X156" i="1"/>
  <c r="X155" i="1"/>
  <c r="BO154" i="1"/>
  <c r="BM154" i="1"/>
  <c r="Z154" i="1"/>
  <c r="Y154" i="1"/>
  <c r="BP154" i="1" s="1"/>
  <c r="P154" i="1"/>
  <c r="BP153" i="1"/>
  <c r="BO153" i="1"/>
  <c r="BN153" i="1"/>
  <c r="BM153" i="1"/>
  <c r="Z153" i="1"/>
  <c r="Z155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Y131" i="1"/>
  <c r="BP131" i="1" s="1"/>
  <c r="P131" i="1"/>
  <c r="BP130" i="1"/>
  <c r="BO130" i="1"/>
  <c r="BN130" i="1"/>
  <c r="BM130" i="1"/>
  <c r="Z130" i="1"/>
  <c r="Z133" i="1" s="1"/>
  <c r="Y130" i="1"/>
  <c r="Y134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X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Z120" i="1" s="1"/>
  <c r="Y114" i="1"/>
  <c r="Y120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0" i="1" s="1"/>
  <c r="Y107" i="1"/>
  <c r="Y111" i="1" s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Z98" i="1" s="1"/>
  <c r="Y93" i="1"/>
  <c r="P93" i="1"/>
  <c r="BO92" i="1"/>
  <c r="BM92" i="1"/>
  <c r="Z92" i="1"/>
  <c r="Y92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Z86" i="1"/>
  <c r="Z88" i="1" s="1"/>
  <c r="Y86" i="1"/>
  <c r="Y89" i="1" s="1"/>
  <c r="P86" i="1"/>
  <c r="X83" i="1"/>
  <c r="X82" i="1"/>
  <c r="BO81" i="1"/>
  <c r="BM81" i="1"/>
  <c r="Z81" i="1"/>
  <c r="Z82" i="1" s="1"/>
  <c r="Y81" i="1"/>
  <c r="Y82" i="1" s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P69" i="1"/>
  <c r="BO68" i="1"/>
  <c r="BM68" i="1"/>
  <c r="Z68" i="1"/>
  <c r="Y68" i="1"/>
  <c r="Y71" i="1" s="1"/>
  <c r="P68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1" i="1"/>
  <c r="Y60" i="1"/>
  <c r="X60" i="1"/>
  <c r="BP59" i="1"/>
  <c r="BO59" i="1"/>
  <c r="BN59" i="1"/>
  <c r="BM59" i="1"/>
  <c r="Z59" i="1"/>
  <c r="Z60" i="1" s="1"/>
  <c r="Y59" i="1"/>
  <c r="Y61" i="1" s="1"/>
  <c r="P59" i="1"/>
  <c r="X57" i="1"/>
  <c r="Y56" i="1"/>
  <c r="X56" i="1"/>
  <c r="BP55" i="1"/>
  <c r="BO55" i="1"/>
  <c r="BN55" i="1"/>
  <c r="BM55" i="1"/>
  <c r="Z55" i="1"/>
  <c r="Z56" i="1" s="1"/>
  <c r="Y55" i="1"/>
  <c r="Y57" i="1" s="1"/>
  <c r="P55" i="1"/>
  <c r="X52" i="1"/>
  <c r="X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51" i="1" s="1"/>
  <c r="Y41" i="1"/>
  <c r="Y52" i="1" s="1"/>
  <c r="P41" i="1"/>
  <c r="X38" i="1"/>
  <c r="Z37" i="1"/>
  <c r="X37" i="1"/>
  <c r="BO36" i="1"/>
  <c r="BM36" i="1"/>
  <c r="Z36" i="1"/>
  <c r="Y36" i="1"/>
  <c r="Y37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X324" i="1" s="1"/>
  <c r="Z28" i="1"/>
  <c r="Y28" i="1"/>
  <c r="Y32" i="1" s="1"/>
  <c r="X24" i="1"/>
  <c r="X323" i="1" s="1"/>
  <c r="Y23" i="1"/>
  <c r="X23" i="1"/>
  <c r="X327" i="1" s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25" i="1" l="1"/>
  <c r="X326" i="1" s="1"/>
  <c r="Y33" i="1"/>
  <c r="Y38" i="1"/>
  <c r="Y51" i="1"/>
  <c r="Y327" i="1" s="1"/>
  <c r="Y66" i="1"/>
  <c r="Y72" i="1"/>
  <c r="Y77" i="1"/>
  <c r="Y83" i="1"/>
  <c r="Y88" i="1"/>
  <c r="Y99" i="1"/>
  <c r="Y110" i="1"/>
  <c r="Y121" i="1"/>
  <c r="Y126" i="1"/>
  <c r="Y133" i="1"/>
  <c r="Y140" i="1"/>
  <c r="Y156" i="1"/>
  <c r="Y161" i="1"/>
  <c r="Y175" i="1"/>
  <c r="Y180" i="1"/>
  <c r="BP177" i="1"/>
  <c r="Y196" i="1"/>
  <c r="BP195" i="1"/>
  <c r="BN195" i="1"/>
  <c r="Y212" i="1"/>
  <c r="BP209" i="1"/>
  <c r="BN209" i="1"/>
  <c r="BP211" i="1"/>
  <c r="BN211" i="1"/>
  <c r="Y235" i="1"/>
  <c r="BP234" i="1"/>
  <c r="BN234" i="1"/>
  <c r="Y247" i="1"/>
  <c r="BP244" i="1"/>
  <c r="BN244" i="1"/>
  <c r="Y246" i="1"/>
  <c r="BP258" i="1"/>
  <c r="BN258" i="1"/>
  <c r="Y282" i="1"/>
  <c r="BP279" i="1"/>
  <c r="BN279" i="1"/>
  <c r="BP280" i="1"/>
  <c r="BN280" i="1"/>
  <c r="BP281" i="1"/>
  <c r="BN281" i="1"/>
  <c r="BP296" i="1"/>
  <c r="BN296" i="1"/>
  <c r="H9" i="1"/>
  <c r="BN28" i="1"/>
  <c r="BP28" i="1"/>
  <c r="BN29" i="1"/>
  <c r="BN31" i="1"/>
  <c r="BN36" i="1"/>
  <c r="BP36" i="1"/>
  <c r="BN41" i="1"/>
  <c r="BP41" i="1"/>
  <c r="BN43" i="1"/>
  <c r="BN45" i="1"/>
  <c r="BN47" i="1"/>
  <c r="BN49" i="1"/>
  <c r="BN64" i="1"/>
  <c r="BN68" i="1"/>
  <c r="BP68" i="1"/>
  <c r="BN70" i="1"/>
  <c r="BN75" i="1"/>
  <c r="BP75" i="1"/>
  <c r="BN81" i="1"/>
  <c r="BP81" i="1"/>
  <c r="BN86" i="1"/>
  <c r="BP86" i="1"/>
  <c r="BN92" i="1"/>
  <c r="BP92" i="1"/>
  <c r="BN95" i="1"/>
  <c r="BN97" i="1"/>
  <c r="BN108" i="1"/>
  <c r="BN115" i="1"/>
  <c r="BN117" i="1"/>
  <c r="BN119" i="1"/>
  <c r="BN124" i="1"/>
  <c r="BP124" i="1"/>
  <c r="BN131" i="1"/>
  <c r="BN138" i="1"/>
  <c r="BN154" i="1"/>
  <c r="BN159" i="1"/>
  <c r="BP159" i="1"/>
  <c r="BN170" i="1"/>
  <c r="BP170" i="1"/>
  <c r="BN171" i="1"/>
  <c r="BN173" i="1"/>
  <c r="BN177" i="1"/>
  <c r="Y179" i="1"/>
  <c r="BP185" i="1"/>
  <c r="BN185" i="1"/>
  <c r="Y187" i="1"/>
  <c r="Y191" i="1"/>
  <c r="BP190" i="1"/>
  <c r="BN190" i="1"/>
  <c r="Y197" i="1"/>
  <c r="Y205" i="1"/>
  <c r="BP201" i="1"/>
  <c r="BN201" i="1"/>
  <c r="BP203" i="1"/>
  <c r="BN203" i="1"/>
  <c r="BP204" i="1"/>
  <c r="BN204" i="1"/>
  <c r="Y213" i="1"/>
  <c r="Y223" i="1"/>
  <c r="BP216" i="1"/>
  <c r="BN216" i="1"/>
  <c r="BP218" i="1"/>
  <c r="BN218" i="1"/>
  <c r="BP220" i="1"/>
  <c r="BN220" i="1"/>
  <c r="Y222" i="1"/>
  <c r="BP227" i="1"/>
  <c r="BN227" i="1"/>
  <c r="BP229" i="1"/>
  <c r="BN229" i="1"/>
  <c r="Y236" i="1"/>
  <c r="Y240" i="1"/>
  <c r="BP239" i="1"/>
  <c r="BN239" i="1"/>
  <c r="Z246" i="1"/>
  <c r="Z328" i="1" s="1"/>
  <c r="Y259" i="1"/>
  <c r="Y260" i="1"/>
  <c r="Y264" i="1"/>
  <c r="BP263" i="1"/>
  <c r="BN263" i="1"/>
  <c r="Y283" i="1"/>
  <c r="Y291" i="1"/>
  <c r="BP289" i="1"/>
  <c r="BN289" i="1"/>
  <c r="BP290" i="1"/>
  <c r="BN290" i="1"/>
  <c r="Y297" i="1"/>
  <c r="Y298" i="1"/>
  <c r="Y325" i="1" l="1"/>
  <c r="Y324" i="1"/>
  <c r="Y323" i="1"/>
  <c r="Y326" i="1" l="1"/>
  <c r="C336" i="1" l="1"/>
  <c r="A336" i="1"/>
  <c r="B336" i="1"/>
</calcChain>
</file>

<file path=xl/sharedStrings.xml><?xml version="1.0" encoding="utf-8"?>
<sst xmlns="http://schemas.openxmlformats.org/spreadsheetml/2006/main" count="1580" uniqueCount="520">
  <si>
    <t xml:space="preserve">  БЛАНК ЗАКАЗА </t>
  </si>
  <si>
    <t>ЗПФ</t>
  </si>
  <si>
    <t>на отгрузку продукции с ООО Трейд-Сервис с</t>
  </si>
  <si>
    <t>22.01.2025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</si>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</sst>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2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3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6"/>
  <sheetViews>
    <sheetView showGridLines="0" tabSelected="1" topLeftCell="A309" zoomScaleNormal="100" zoomScaleSheetLayoutView="100" workbookViewId="0">
      <selection activeCell="AA329" sqref="AA329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5" t="s">
        <v>0</v>
      </c>
      <c r="E1" s="360"/>
      <c r="F1" s="360"/>
      <c r="G1" s="12" t="s">
        <v>1</v>
      </c>
      <c r="H1" s="395" t="s">
        <v>2</v>
      </c>
      <c r="I1" s="360"/>
      <c r="J1" s="360"/>
      <c r="K1" s="360"/>
      <c r="L1" s="360"/>
      <c r="M1" s="360"/>
      <c r="N1" s="360"/>
      <c r="O1" s="360"/>
      <c r="P1" s="360"/>
      <c r="Q1" s="360"/>
      <c r="R1" s="359" t="s">
        <v>3</v>
      </c>
      <c r="S1" s="360"/>
      <c r="T1" s="36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0"/>
      <c r="R2" s="340"/>
      <c r="S2" s="340"/>
      <c r="T2" s="340"/>
      <c r="U2" s="340"/>
      <c r="V2" s="340"/>
      <c r="W2" s="340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40"/>
      <c r="Q3" s="340"/>
      <c r="R3" s="340"/>
      <c r="S3" s="340"/>
      <c r="T3" s="340"/>
      <c r="U3" s="340"/>
      <c r="V3" s="340"/>
      <c r="W3" s="340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21" t="s">
        <v>7</v>
      </c>
      <c r="B5" s="353"/>
      <c r="C5" s="354"/>
      <c r="D5" s="398"/>
      <c r="E5" s="399"/>
      <c r="F5" s="531" t="s">
        <v>8</v>
      </c>
      <c r="G5" s="354"/>
      <c r="H5" s="398"/>
      <c r="I5" s="498"/>
      <c r="J5" s="498"/>
      <c r="K5" s="498"/>
      <c r="L5" s="498"/>
      <c r="M5" s="399"/>
      <c r="N5" s="61"/>
      <c r="P5" s="24" t="s">
        <v>9</v>
      </c>
      <c r="Q5" s="535">
        <v>45681</v>
      </c>
      <c r="R5" s="420"/>
      <c r="T5" s="451" t="s">
        <v>10</v>
      </c>
      <c r="U5" s="391"/>
      <c r="V5" s="454" t="s">
        <v>11</v>
      </c>
      <c r="W5" s="420"/>
      <c r="AB5" s="51"/>
      <c r="AC5" s="51"/>
      <c r="AD5" s="51"/>
      <c r="AE5" s="51"/>
    </row>
    <row r="6" spans="1:32" s="324" customFormat="1" ht="24" customHeight="1" x14ac:dyDescent="0.2">
      <c r="A6" s="421" t="s">
        <v>12</v>
      </c>
      <c r="B6" s="353"/>
      <c r="C6" s="354"/>
      <c r="D6" s="499" t="s">
        <v>13</v>
      </c>
      <c r="E6" s="500"/>
      <c r="F6" s="500"/>
      <c r="G6" s="500"/>
      <c r="H6" s="500"/>
      <c r="I6" s="500"/>
      <c r="J6" s="500"/>
      <c r="K6" s="500"/>
      <c r="L6" s="500"/>
      <c r="M6" s="420"/>
      <c r="N6" s="62"/>
      <c r="P6" s="24" t="s">
        <v>14</v>
      </c>
      <c r="Q6" s="539" t="str">
        <f>IF(Q5=0," ",CHOOSE(WEEKDAY(Q5,2),"Понедельник","Вторник","Среда","Четверг","Пятница","Суббота","Воскресенье"))</f>
        <v>Пятница</v>
      </c>
      <c r="R6" s="348"/>
      <c r="T6" s="457" t="s">
        <v>15</v>
      </c>
      <c r="U6" s="391"/>
      <c r="V6" s="486" t="s">
        <v>16</v>
      </c>
      <c r="W6" s="373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63"/>
      <c r="P7" s="24"/>
      <c r="Q7" s="42"/>
      <c r="R7" s="42"/>
      <c r="T7" s="340"/>
      <c r="U7" s="391"/>
      <c r="V7" s="487"/>
      <c r="W7" s="488"/>
      <c r="AB7" s="51"/>
      <c r="AC7" s="51"/>
      <c r="AD7" s="51"/>
      <c r="AE7" s="51"/>
    </row>
    <row r="8" spans="1:32" s="324" customFormat="1" ht="25.5" customHeight="1" x14ac:dyDescent="0.2">
      <c r="A8" s="545" t="s">
        <v>17</v>
      </c>
      <c r="B8" s="350"/>
      <c r="C8" s="351"/>
      <c r="D8" s="385" t="s">
        <v>18</v>
      </c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19</v>
      </c>
      <c r="Q8" s="426">
        <v>0.375</v>
      </c>
      <c r="R8" s="380"/>
      <c r="T8" s="340"/>
      <c r="U8" s="391"/>
      <c r="V8" s="487"/>
      <c r="W8" s="488"/>
      <c r="AB8" s="51"/>
      <c r="AC8" s="51"/>
      <c r="AD8" s="51"/>
      <c r="AE8" s="51"/>
    </row>
    <row r="9" spans="1:32" s="324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432"/>
      <c r="E9" s="346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22"/>
      <c r="P9" s="26" t="s">
        <v>20</v>
      </c>
      <c r="Q9" s="416"/>
      <c r="R9" s="417"/>
      <c r="T9" s="340"/>
      <c r="U9" s="391"/>
      <c r="V9" s="489"/>
      <c r="W9" s="490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432"/>
      <c r="E10" s="346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480" t="str">
        <f>IFERROR(VLOOKUP($D$10,Proxy,2,FALSE),"")</f>
        <v/>
      </c>
      <c r="I10" s="340"/>
      <c r="J10" s="340"/>
      <c r="K10" s="340"/>
      <c r="L10" s="340"/>
      <c r="M10" s="340"/>
      <c r="N10" s="323"/>
      <c r="P10" s="26" t="s">
        <v>21</v>
      </c>
      <c r="Q10" s="458"/>
      <c r="R10" s="459"/>
      <c r="U10" s="24" t="s">
        <v>22</v>
      </c>
      <c r="V10" s="372" t="s">
        <v>23</v>
      </c>
      <c r="W10" s="373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420"/>
      <c r="U11" s="24" t="s">
        <v>26</v>
      </c>
      <c r="V11" s="513" t="s">
        <v>27</v>
      </c>
      <c r="W11" s="417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48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354"/>
      <c r="N12" s="65"/>
      <c r="P12" s="24" t="s">
        <v>29</v>
      </c>
      <c r="Q12" s="426"/>
      <c r="R12" s="380"/>
      <c r="S12" s="23"/>
      <c r="U12" s="24"/>
      <c r="V12" s="360"/>
      <c r="W12" s="340"/>
      <c r="AB12" s="51"/>
      <c r="AC12" s="51"/>
      <c r="AD12" s="51"/>
      <c r="AE12" s="51"/>
    </row>
    <row r="13" spans="1:32" s="324" customFormat="1" ht="23.25" customHeight="1" x14ac:dyDescent="0.2">
      <c r="A13" s="448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54"/>
      <c r="N13" s="65"/>
      <c r="O13" s="26"/>
      <c r="P13" s="26" t="s">
        <v>31</v>
      </c>
      <c r="Q13" s="513"/>
      <c r="R13" s="4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48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 s="35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68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4"/>
      <c r="N15" s="66"/>
      <c r="P15" s="440" t="s">
        <v>34</v>
      </c>
      <c r="Q15" s="360"/>
      <c r="R15" s="360"/>
      <c r="S15" s="360"/>
      <c r="T15" s="36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1"/>
      <c r="Q16" s="441"/>
      <c r="R16" s="441"/>
      <c r="S16" s="441"/>
      <c r="T16" s="4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9" t="s">
        <v>35</v>
      </c>
      <c r="B17" s="369" t="s">
        <v>36</v>
      </c>
      <c r="C17" s="430" t="s">
        <v>37</v>
      </c>
      <c r="D17" s="369" t="s">
        <v>38</v>
      </c>
      <c r="E17" s="407"/>
      <c r="F17" s="369" t="s">
        <v>39</v>
      </c>
      <c r="G17" s="369" t="s">
        <v>40</v>
      </c>
      <c r="H17" s="369" t="s">
        <v>41</v>
      </c>
      <c r="I17" s="369" t="s">
        <v>42</v>
      </c>
      <c r="J17" s="369" t="s">
        <v>43</v>
      </c>
      <c r="K17" s="369" t="s">
        <v>44</v>
      </c>
      <c r="L17" s="369" t="s">
        <v>45</v>
      </c>
      <c r="M17" s="369" t="s">
        <v>46</v>
      </c>
      <c r="N17" s="369" t="s">
        <v>47</v>
      </c>
      <c r="O17" s="369" t="s">
        <v>48</v>
      </c>
      <c r="P17" s="369" t="s">
        <v>49</v>
      </c>
      <c r="Q17" s="406"/>
      <c r="R17" s="406"/>
      <c r="S17" s="406"/>
      <c r="T17" s="407"/>
      <c r="U17" s="542" t="s">
        <v>50</v>
      </c>
      <c r="V17" s="354"/>
      <c r="W17" s="369" t="s">
        <v>51</v>
      </c>
      <c r="X17" s="369" t="s">
        <v>52</v>
      </c>
      <c r="Y17" s="543" t="s">
        <v>53</v>
      </c>
      <c r="Z17" s="496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26"/>
      <c r="AF17" s="527"/>
      <c r="AG17" s="69"/>
      <c r="BD17" s="68" t="s">
        <v>59</v>
      </c>
    </row>
    <row r="18" spans="1:68" ht="14.25" customHeight="1" x14ac:dyDescent="0.2">
      <c r="A18" s="370"/>
      <c r="B18" s="370"/>
      <c r="C18" s="370"/>
      <c r="D18" s="408"/>
      <c r="E18" s="410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408"/>
      <c r="Q18" s="409"/>
      <c r="R18" s="409"/>
      <c r="S18" s="409"/>
      <c r="T18" s="410"/>
      <c r="U18" s="70" t="s">
        <v>60</v>
      </c>
      <c r="V18" s="70" t="s">
        <v>61</v>
      </c>
      <c r="W18" s="370"/>
      <c r="X18" s="370"/>
      <c r="Y18" s="544"/>
      <c r="Z18" s="497"/>
      <c r="AA18" s="479"/>
      <c r="AB18" s="479"/>
      <c r="AC18" s="479"/>
      <c r="AD18" s="528"/>
      <c r="AE18" s="529"/>
      <c r="AF18" s="530"/>
      <c r="AG18" s="69"/>
      <c r="BD18" s="68"/>
    </row>
    <row r="19" spans="1:68" ht="27.75" customHeight="1" x14ac:dyDescent="0.2">
      <c r="A19" s="341" t="s">
        <v>62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339" t="s">
        <v>62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25"/>
      <c r="AB20" s="325"/>
      <c r="AC20" s="325"/>
    </row>
    <row r="21" spans="1:68" ht="14.25" customHeight="1" x14ac:dyDescent="0.25">
      <c r="A21" s="357" t="s">
        <v>63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26"/>
      <c r="AB21" s="326"/>
      <c r="AC21" s="32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7">
        <v>4607111035752</v>
      </c>
      <c r="E22" s="34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69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64"/>
      <c r="P23" s="349" t="s">
        <v>72</v>
      </c>
      <c r="Q23" s="350"/>
      <c r="R23" s="350"/>
      <c r="S23" s="350"/>
      <c r="T23" s="350"/>
      <c r="U23" s="350"/>
      <c r="V23" s="351"/>
      <c r="W23" s="37" t="s">
        <v>69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40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64"/>
      <c r="P24" s="349" t="s">
        <v>72</v>
      </c>
      <c r="Q24" s="350"/>
      <c r="R24" s="350"/>
      <c r="S24" s="350"/>
      <c r="T24" s="350"/>
      <c r="U24" s="350"/>
      <c r="V24" s="351"/>
      <c r="W24" s="37" t="s">
        <v>73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41" t="s">
        <v>74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339" t="s">
        <v>75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325"/>
      <c r="AB26" s="325"/>
      <c r="AC26" s="325"/>
    </row>
    <row r="27" spans="1:68" ht="14.25" customHeight="1" x14ac:dyDescent="0.25">
      <c r="A27" s="357" t="s">
        <v>76</v>
      </c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326"/>
      <c r="AB27" s="326"/>
      <c r="AC27" s="326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7">
        <v>4607111036520</v>
      </c>
      <c r="E28" s="34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1" t="s">
        <v>80</v>
      </c>
      <c r="Q28" s="335"/>
      <c r="R28" s="335"/>
      <c r="S28" s="335"/>
      <c r="T28" s="336"/>
      <c r="U28" s="34"/>
      <c r="V28" s="34"/>
      <c r="W28" s="35" t="s">
        <v>69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7">
        <v>4607111036537</v>
      </c>
      <c r="E29" s="34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3" t="s">
        <v>85</v>
      </c>
      <c r="Q29" s="335"/>
      <c r="R29" s="335"/>
      <c r="S29" s="335"/>
      <c r="T29" s="336"/>
      <c r="U29" s="34"/>
      <c r="V29" s="34"/>
      <c r="W29" s="35" t="s">
        <v>69</v>
      </c>
      <c r="X29" s="330">
        <v>140</v>
      </c>
      <c r="Y29" s="331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47">
        <v>4607111036599</v>
      </c>
      <c r="E30" s="348"/>
      <c r="F30" s="329">
        <v>0.25</v>
      </c>
      <c r="G30" s="32">
        <v>6</v>
      </c>
      <c r="H30" s="329">
        <v>1.5</v>
      </c>
      <c r="I30" s="32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69</v>
      </c>
      <c r="X30" s="330">
        <v>0</v>
      </c>
      <c r="Y30" s="33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47">
        <v>4607111036605</v>
      </c>
      <c r="E31" s="348"/>
      <c r="F31" s="329">
        <v>0.25</v>
      </c>
      <c r="G31" s="32">
        <v>6</v>
      </c>
      <c r="H31" s="329">
        <v>1.5</v>
      </c>
      <c r="I31" s="32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8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5"/>
      <c r="R31" s="335"/>
      <c r="S31" s="335"/>
      <c r="T31" s="336"/>
      <c r="U31" s="34"/>
      <c r="V31" s="34"/>
      <c r="W31" s="35" t="s">
        <v>69</v>
      </c>
      <c r="X31" s="330">
        <v>0</v>
      </c>
      <c r="Y31" s="33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64"/>
      <c r="P32" s="349" t="s">
        <v>72</v>
      </c>
      <c r="Q32" s="350"/>
      <c r="R32" s="350"/>
      <c r="S32" s="350"/>
      <c r="T32" s="350"/>
      <c r="U32" s="350"/>
      <c r="V32" s="351"/>
      <c r="W32" s="37" t="s">
        <v>69</v>
      </c>
      <c r="X32" s="332">
        <f>IFERROR(SUM(X28:X31),"0")</f>
        <v>140</v>
      </c>
      <c r="Y32" s="332">
        <f>IFERROR(SUM(Y28:Y31),"0")</f>
        <v>140</v>
      </c>
      <c r="Z32" s="332">
        <f>IFERROR(IF(Z28="",0,Z28),"0")+IFERROR(IF(Z29="",0,Z29),"0")+IFERROR(IF(Z30="",0,Z30),"0")+IFERROR(IF(Z31="",0,Z31),"0")</f>
        <v>1.3173999999999999</v>
      </c>
      <c r="AA32" s="333"/>
      <c r="AB32" s="333"/>
      <c r="AC32" s="333"/>
    </row>
    <row r="33" spans="1:68" x14ac:dyDescent="0.2">
      <c r="A33" s="340"/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64"/>
      <c r="P33" s="349" t="s">
        <v>72</v>
      </c>
      <c r="Q33" s="350"/>
      <c r="R33" s="350"/>
      <c r="S33" s="350"/>
      <c r="T33" s="350"/>
      <c r="U33" s="350"/>
      <c r="V33" s="351"/>
      <c r="W33" s="37" t="s">
        <v>73</v>
      </c>
      <c r="X33" s="332">
        <f>IFERROR(SUMPRODUCT(X28:X31*H28:H31),"0")</f>
        <v>210</v>
      </c>
      <c r="Y33" s="332">
        <f>IFERROR(SUMPRODUCT(Y28:Y31*H28:H31),"0")</f>
        <v>210</v>
      </c>
      <c r="Z33" s="37"/>
      <c r="AA33" s="333"/>
      <c r="AB33" s="333"/>
      <c r="AC33" s="333"/>
    </row>
    <row r="34" spans="1:68" ht="16.5" customHeight="1" x14ac:dyDescent="0.25">
      <c r="A34" s="339" t="s">
        <v>90</v>
      </c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25"/>
      <c r="AB34" s="325"/>
      <c r="AC34" s="325"/>
    </row>
    <row r="35" spans="1:68" ht="14.25" customHeight="1" x14ac:dyDescent="0.25">
      <c r="A35" s="357" t="s">
        <v>63</v>
      </c>
      <c r="B35" s="34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  <c r="AA35" s="326"/>
      <c r="AB35" s="326"/>
      <c r="AC35" s="326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47">
        <v>4607111036315</v>
      </c>
      <c r="E36" s="348"/>
      <c r="F36" s="329">
        <v>0.75</v>
      </c>
      <c r="G36" s="32">
        <v>8</v>
      </c>
      <c r="H36" s="329">
        <v>6</v>
      </c>
      <c r="I36" s="32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5"/>
      <c r="R36" s="335"/>
      <c r="S36" s="335"/>
      <c r="T36" s="336"/>
      <c r="U36" s="34"/>
      <c r="V36" s="34"/>
      <c r="W36" s="35" t="s">
        <v>69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63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64"/>
      <c r="P37" s="349" t="s">
        <v>72</v>
      </c>
      <c r="Q37" s="350"/>
      <c r="R37" s="350"/>
      <c r="S37" s="350"/>
      <c r="T37" s="350"/>
      <c r="U37" s="350"/>
      <c r="V37" s="351"/>
      <c r="W37" s="37" t="s">
        <v>69</v>
      </c>
      <c r="X37" s="332">
        <f>IFERROR(SUM(X36:X36),"0")</f>
        <v>0</v>
      </c>
      <c r="Y37" s="332">
        <f>IFERROR(SUM(Y36:Y36),"0")</f>
        <v>0</v>
      </c>
      <c r="Z37" s="332">
        <f>IFERROR(IF(Z36="",0,Z36),"0")</f>
        <v>0</v>
      </c>
      <c r="AA37" s="333"/>
      <c r="AB37" s="333"/>
      <c r="AC37" s="333"/>
    </row>
    <row r="38" spans="1:68" x14ac:dyDescent="0.2">
      <c r="A38" s="340"/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64"/>
      <c r="P38" s="349" t="s">
        <v>72</v>
      </c>
      <c r="Q38" s="350"/>
      <c r="R38" s="350"/>
      <c r="S38" s="350"/>
      <c r="T38" s="350"/>
      <c r="U38" s="350"/>
      <c r="V38" s="351"/>
      <c r="W38" s="37" t="s">
        <v>73</v>
      </c>
      <c r="X38" s="332">
        <f>IFERROR(SUMPRODUCT(X36:X36*H36:H36),"0")</f>
        <v>0</v>
      </c>
      <c r="Y38" s="332">
        <f>IFERROR(SUMPRODUCT(Y36:Y36*H36:H36),"0")</f>
        <v>0</v>
      </c>
      <c r="Z38" s="37"/>
      <c r="AA38" s="333"/>
      <c r="AB38" s="333"/>
      <c r="AC38" s="333"/>
    </row>
    <row r="39" spans="1:68" ht="16.5" customHeight="1" x14ac:dyDescent="0.25">
      <c r="A39" s="339" t="s">
        <v>94</v>
      </c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  <c r="AA39" s="325"/>
      <c r="AB39" s="325"/>
      <c r="AC39" s="325"/>
    </row>
    <row r="40" spans="1:68" ht="14.25" customHeight="1" x14ac:dyDescent="0.25">
      <c r="A40" s="357" t="s">
        <v>63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26"/>
      <c r="AB40" s="326"/>
      <c r="AC40" s="326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47">
        <v>4607111038999</v>
      </c>
      <c r="E41" s="34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1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69</v>
      </c>
      <c r="X41" s="330">
        <v>12</v>
      </c>
      <c r="Y41" s="331">
        <f t="shared" ref="Y41:Y50" si="0">IFERROR(IF(X41="","",X41),"")</f>
        <v>12</v>
      </c>
      <c r="Z41" s="36">
        <f t="shared" ref="Z41:Z50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50" si="2">IFERROR(X41*I41,"0")</f>
        <v>80.635199999999998</v>
      </c>
      <c r="BN41" s="67">
        <f t="shared" ref="BN41:BN50" si="3">IFERROR(Y41*I41,"0")</f>
        <v>80.635199999999998</v>
      </c>
      <c r="BO41" s="67">
        <f t="shared" ref="BO41:BO50" si="4">IFERROR(X41/J41,"0")</f>
        <v>0.14285714285714285</v>
      </c>
      <c r="BP41" s="67">
        <f t="shared" ref="BP41:BP50" si="5"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47">
        <v>4607111039385</v>
      </c>
      <c r="E42" s="348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69</v>
      </c>
      <c r="X42" s="330">
        <v>60</v>
      </c>
      <c r="Y42" s="331">
        <f t="shared" si="0"/>
        <v>60</v>
      </c>
      <c r="Z42" s="36">
        <f t="shared" si="1"/>
        <v>0.92999999999999994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438</v>
      </c>
      <c r="BN42" s="67">
        <f t="shared" si="3"/>
        <v>438</v>
      </c>
      <c r="BO42" s="67">
        <f t="shared" si="4"/>
        <v>0.7142857142857143</v>
      </c>
      <c r="BP42" s="67">
        <f t="shared" si="5"/>
        <v>0.7142857142857143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47">
        <v>4607111037183</v>
      </c>
      <c r="E43" s="348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4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69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103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4301071045</v>
      </c>
      <c r="D44" s="347">
        <v>4607111039392</v>
      </c>
      <c r="E44" s="348"/>
      <c r="F44" s="329">
        <v>0.4</v>
      </c>
      <c r="G44" s="32">
        <v>16</v>
      </c>
      <c r="H44" s="329">
        <v>6.4</v>
      </c>
      <c r="I44" s="329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4" s="335"/>
      <c r="R44" s="335"/>
      <c r="S44" s="335"/>
      <c r="T44" s="336"/>
      <c r="U44" s="34"/>
      <c r="V44" s="34"/>
      <c r="W44" s="35" t="s">
        <v>69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107</v>
      </c>
      <c r="B45" s="54" t="s">
        <v>108</v>
      </c>
      <c r="C45" s="31">
        <v>4301070970</v>
      </c>
      <c r="D45" s="347">
        <v>4607111037091</v>
      </c>
      <c r="E45" s="348"/>
      <c r="F45" s="329">
        <v>0.43</v>
      </c>
      <c r="G45" s="32">
        <v>16</v>
      </c>
      <c r="H45" s="329">
        <v>6.88</v>
      </c>
      <c r="I45" s="329">
        <v>7.11</v>
      </c>
      <c r="J45" s="32">
        <v>84</v>
      </c>
      <c r="K45" s="32" t="s">
        <v>66</v>
      </c>
      <c r="L45" s="32" t="s">
        <v>109</v>
      </c>
      <c r="M45" s="33" t="s">
        <v>68</v>
      </c>
      <c r="N45" s="33"/>
      <c r="O45" s="32">
        <v>180</v>
      </c>
      <c r="P45" s="4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5" s="335"/>
      <c r="R45" s="335"/>
      <c r="S45" s="335"/>
      <c r="T45" s="336"/>
      <c r="U45" s="34"/>
      <c r="V45" s="34"/>
      <c r="W45" s="35" t="s">
        <v>69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110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4301071031</v>
      </c>
      <c r="D46" s="347">
        <v>4607111038982</v>
      </c>
      <c r="E46" s="348"/>
      <c r="F46" s="329">
        <v>0.7</v>
      </c>
      <c r="G46" s="32">
        <v>10</v>
      </c>
      <c r="H46" s="329">
        <v>7</v>
      </c>
      <c r="I46" s="329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5"/>
      <c r="R46" s="335"/>
      <c r="S46" s="335"/>
      <c r="T46" s="336"/>
      <c r="U46" s="34"/>
      <c r="V46" s="34"/>
      <c r="W46" s="35" t="s">
        <v>69</v>
      </c>
      <c r="X46" s="330">
        <v>72</v>
      </c>
      <c r="Y46" s="331">
        <f t="shared" si="0"/>
        <v>72</v>
      </c>
      <c r="Z46" s="36">
        <f t="shared" si="1"/>
        <v>1.1160000000000001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524.59199999999998</v>
      </c>
      <c r="BN46" s="67">
        <f t="shared" si="3"/>
        <v>524.59199999999998</v>
      </c>
      <c r="BO46" s="67">
        <f t="shared" si="4"/>
        <v>0.8571428571428571</v>
      </c>
      <c r="BP46" s="67">
        <f t="shared" si="5"/>
        <v>0.8571428571428571</v>
      </c>
    </row>
    <row r="47" spans="1:68" ht="27" customHeight="1" x14ac:dyDescent="0.25">
      <c r="A47" s="54" t="s">
        <v>113</v>
      </c>
      <c r="B47" s="54" t="s">
        <v>114</v>
      </c>
      <c r="C47" s="31">
        <v>4301070971</v>
      </c>
      <c r="D47" s="347">
        <v>4607111036902</v>
      </c>
      <c r="E47" s="348"/>
      <c r="F47" s="329">
        <v>0.9</v>
      </c>
      <c r="G47" s="32">
        <v>8</v>
      </c>
      <c r="H47" s="329">
        <v>7.2</v>
      </c>
      <c r="I47" s="329">
        <v>7.43</v>
      </c>
      <c r="J47" s="32">
        <v>84</v>
      </c>
      <c r="K47" s="32" t="s">
        <v>66</v>
      </c>
      <c r="L47" s="32" t="s">
        <v>109</v>
      </c>
      <c r="M47" s="33" t="s">
        <v>68</v>
      </c>
      <c r="N47" s="33"/>
      <c r="O47" s="32">
        <v>180</v>
      </c>
      <c r="P47" s="40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35"/>
      <c r="R47" s="335"/>
      <c r="S47" s="335"/>
      <c r="T47" s="336"/>
      <c r="U47" s="34"/>
      <c r="V47" s="34"/>
      <c r="W47" s="35" t="s">
        <v>69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115</v>
      </c>
      <c r="B48" s="54" t="s">
        <v>116</v>
      </c>
      <c r="C48" s="31">
        <v>4301071046</v>
      </c>
      <c r="D48" s="347">
        <v>4607111039354</v>
      </c>
      <c r="E48" s="348"/>
      <c r="F48" s="329">
        <v>0.4</v>
      </c>
      <c r="G48" s="32">
        <v>16</v>
      </c>
      <c r="H48" s="329">
        <v>6.4</v>
      </c>
      <c r="I48" s="32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35"/>
      <c r="R48" s="335"/>
      <c r="S48" s="335"/>
      <c r="T48" s="336"/>
      <c r="U48" s="34"/>
      <c r="V48" s="34"/>
      <c r="W48" s="35" t="s">
        <v>69</v>
      </c>
      <c r="X48" s="330">
        <v>0</v>
      </c>
      <c r="Y48" s="331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117</v>
      </c>
      <c r="B49" s="54" t="s">
        <v>118</v>
      </c>
      <c r="C49" s="31">
        <v>4301071047</v>
      </c>
      <c r="D49" s="347">
        <v>4607111039330</v>
      </c>
      <c r="E49" s="348"/>
      <c r="F49" s="329">
        <v>0.7</v>
      </c>
      <c r="G49" s="32">
        <v>10</v>
      </c>
      <c r="H49" s="329">
        <v>7</v>
      </c>
      <c r="I49" s="32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5"/>
      <c r="R49" s="335"/>
      <c r="S49" s="335"/>
      <c r="T49" s="336"/>
      <c r="U49" s="34"/>
      <c r="V49" s="34"/>
      <c r="W49" s="35" t="s">
        <v>69</v>
      </c>
      <c r="X49" s="330">
        <v>48</v>
      </c>
      <c r="Y49" s="331">
        <f t="shared" si="0"/>
        <v>48</v>
      </c>
      <c r="Z49" s="36">
        <f t="shared" si="1"/>
        <v>0.74399999999999999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350.4</v>
      </c>
      <c r="BN49" s="67">
        <f t="shared" si="3"/>
        <v>350.4</v>
      </c>
      <c r="BO49" s="67">
        <f t="shared" si="4"/>
        <v>0.5714285714285714</v>
      </c>
      <c r="BP49" s="67">
        <f t="shared" si="5"/>
        <v>0.5714285714285714</v>
      </c>
    </row>
    <row r="50" spans="1:68" ht="27" customHeight="1" x14ac:dyDescent="0.25">
      <c r="A50" s="54" t="s">
        <v>119</v>
      </c>
      <c r="B50" s="54" t="s">
        <v>120</v>
      </c>
      <c r="C50" s="31">
        <v>4301070968</v>
      </c>
      <c r="D50" s="347">
        <v>4607111036889</v>
      </c>
      <c r="E50" s="348"/>
      <c r="F50" s="329">
        <v>0.9</v>
      </c>
      <c r="G50" s="32">
        <v>8</v>
      </c>
      <c r="H50" s="329">
        <v>7.2</v>
      </c>
      <c r="I50" s="329">
        <v>7.4859999999999998</v>
      </c>
      <c r="J50" s="32">
        <v>84</v>
      </c>
      <c r="K50" s="32" t="s">
        <v>66</v>
      </c>
      <c r="L50" s="32" t="s">
        <v>102</v>
      </c>
      <c r="M50" s="33" t="s">
        <v>68</v>
      </c>
      <c r="N50" s="33"/>
      <c r="O50" s="32">
        <v>180</v>
      </c>
      <c r="P50" s="4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69</v>
      </c>
      <c r="X50" s="330">
        <v>0</v>
      </c>
      <c r="Y50" s="331">
        <f t="shared" si="0"/>
        <v>0</v>
      </c>
      <c r="Z50" s="36">
        <f t="shared" si="1"/>
        <v>0</v>
      </c>
      <c r="AA50" s="56"/>
      <c r="AB50" s="57"/>
      <c r="AC50" s="102" t="s">
        <v>106</v>
      </c>
      <c r="AG50" s="67"/>
      <c r="AJ50" s="71" t="s">
        <v>103</v>
      </c>
      <c r="AK50" s="71">
        <v>84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3"/>
      <c r="B51" s="340"/>
      <c r="C51" s="340"/>
      <c r="D51" s="340"/>
      <c r="E51" s="340"/>
      <c r="F51" s="340"/>
      <c r="G51" s="340"/>
      <c r="H51" s="340"/>
      <c r="I51" s="340"/>
      <c r="J51" s="340"/>
      <c r="K51" s="340"/>
      <c r="L51" s="340"/>
      <c r="M51" s="340"/>
      <c r="N51" s="340"/>
      <c r="O51" s="364"/>
      <c r="P51" s="349" t="s">
        <v>72</v>
      </c>
      <c r="Q51" s="350"/>
      <c r="R51" s="350"/>
      <c r="S51" s="350"/>
      <c r="T51" s="350"/>
      <c r="U51" s="350"/>
      <c r="V51" s="351"/>
      <c r="W51" s="37" t="s">
        <v>69</v>
      </c>
      <c r="X51" s="332">
        <f>IFERROR(SUM(X41:X50),"0")</f>
        <v>192</v>
      </c>
      <c r="Y51" s="332">
        <f>IFERROR(SUM(Y41:Y50),"0")</f>
        <v>192</v>
      </c>
      <c r="Z51" s="332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2.976</v>
      </c>
      <c r="AA51" s="333"/>
      <c r="AB51" s="333"/>
      <c r="AC51" s="333"/>
    </row>
    <row r="52" spans="1:68" x14ac:dyDescent="0.2">
      <c r="A52" s="340"/>
      <c r="B52" s="34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64"/>
      <c r="P52" s="349" t="s">
        <v>72</v>
      </c>
      <c r="Q52" s="350"/>
      <c r="R52" s="350"/>
      <c r="S52" s="350"/>
      <c r="T52" s="350"/>
      <c r="U52" s="350"/>
      <c r="V52" s="351"/>
      <c r="W52" s="37" t="s">
        <v>73</v>
      </c>
      <c r="X52" s="332">
        <f>IFERROR(SUMPRODUCT(X41:X50*H41:H50),"0")</f>
        <v>1336.8</v>
      </c>
      <c r="Y52" s="332">
        <f>IFERROR(SUMPRODUCT(Y41:Y50*H41:H50),"0")</f>
        <v>1336.8</v>
      </c>
      <c r="Z52" s="37"/>
      <c r="AA52" s="333"/>
      <c r="AB52" s="333"/>
      <c r="AC52" s="333"/>
    </row>
    <row r="53" spans="1:68" ht="16.5" customHeight="1" x14ac:dyDescent="0.25">
      <c r="A53" s="339" t="s">
        <v>121</v>
      </c>
      <c r="B53" s="34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0"/>
      <c r="V53" s="340"/>
      <c r="W53" s="340"/>
      <c r="X53" s="340"/>
      <c r="Y53" s="340"/>
      <c r="Z53" s="340"/>
      <c r="AA53" s="325"/>
      <c r="AB53" s="325"/>
      <c r="AC53" s="325"/>
    </row>
    <row r="54" spans="1:68" ht="14.25" customHeight="1" x14ac:dyDescent="0.25">
      <c r="A54" s="357" t="s">
        <v>122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340"/>
      <c r="Z54" s="340"/>
      <c r="AA54" s="326"/>
      <c r="AB54" s="326"/>
      <c r="AC54" s="326"/>
    </row>
    <row r="55" spans="1:68" ht="27" customHeight="1" x14ac:dyDescent="0.25">
      <c r="A55" s="54" t="s">
        <v>123</v>
      </c>
      <c r="B55" s="54" t="s">
        <v>124</v>
      </c>
      <c r="C55" s="31">
        <v>4301100079</v>
      </c>
      <c r="D55" s="347">
        <v>4607111037077</v>
      </c>
      <c r="E55" s="348"/>
      <c r="F55" s="329">
        <v>0.2</v>
      </c>
      <c r="G55" s="32">
        <v>6</v>
      </c>
      <c r="H55" s="329">
        <v>1.2</v>
      </c>
      <c r="I55" s="329">
        <v>2.46</v>
      </c>
      <c r="J55" s="32">
        <v>140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424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5" s="335"/>
      <c r="R55" s="335"/>
      <c r="S55" s="335"/>
      <c r="T55" s="336"/>
      <c r="U55" s="34"/>
      <c r="V55" s="34"/>
      <c r="W55" s="35" t="s">
        <v>69</v>
      </c>
      <c r="X55" s="330">
        <v>0</v>
      </c>
      <c r="Y55" s="331">
        <f>IFERROR(IF(X55="","",X55),"")</f>
        <v>0</v>
      </c>
      <c r="Z55" s="36">
        <f>IFERROR(IF(X55="","",X55*0.00941),"")</f>
        <v>0</v>
      </c>
      <c r="AA55" s="56"/>
      <c r="AB55" s="57"/>
      <c r="AC55" s="104" t="s">
        <v>125</v>
      </c>
      <c r="AG55" s="67"/>
      <c r="AJ55" s="71" t="s">
        <v>71</v>
      </c>
      <c r="AK55" s="71">
        <v>1</v>
      </c>
      <c r="BB55" s="105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63"/>
      <c r="B56" s="340"/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0"/>
      <c r="N56" s="340"/>
      <c r="O56" s="364"/>
      <c r="P56" s="349" t="s">
        <v>72</v>
      </c>
      <c r="Q56" s="350"/>
      <c r="R56" s="350"/>
      <c r="S56" s="350"/>
      <c r="T56" s="350"/>
      <c r="U56" s="350"/>
      <c r="V56" s="351"/>
      <c r="W56" s="37" t="s">
        <v>69</v>
      </c>
      <c r="X56" s="332">
        <f>IFERROR(SUM(X55:X55),"0")</f>
        <v>0</v>
      </c>
      <c r="Y56" s="332">
        <f>IFERROR(SUM(Y55:Y55),"0")</f>
        <v>0</v>
      </c>
      <c r="Z56" s="332">
        <f>IFERROR(IF(Z55="",0,Z55),"0")</f>
        <v>0</v>
      </c>
      <c r="AA56" s="333"/>
      <c r="AB56" s="333"/>
      <c r="AC56" s="333"/>
    </row>
    <row r="57" spans="1:68" x14ac:dyDescent="0.2">
      <c r="A57" s="340"/>
      <c r="B57" s="340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64"/>
      <c r="P57" s="349" t="s">
        <v>72</v>
      </c>
      <c r="Q57" s="350"/>
      <c r="R57" s="350"/>
      <c r="S57" s="350"/>
      <c r="T57" s="350"/>
      <c r="U57" s="350"/>
      <c r="V57" s="351"/>
      <c r="W57" s="37" t="s">
        <v>73</v>
      </c>
      <c r="X57" s="332">
        <f>IFERROR(SUMPRODUCT(X55:X55*H55:H55),"0")</f>
        <v>0</v>
      </c>
      <c r="Y57" s="332">
        <f>IFERROR(SUMPRODUCT(Y55:Y55*H55:H55),"0")</f>
        <v>0</v>
      </c>
      <c r="Z57" s="37"/>
      <c r="AA57" s="333"/>
      <c r="AB57" s="333"/>
      <c r="AC57" s="333"/>
    </row>
    <row r="58" spans="1:68" ht="14.25" customHeight="1" x14ac:dyDescent="0.25">
      <c r="A58" s="357" t="s">
        <v>76</v>
      </c>
      <c r="B58" s="34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  <c r="AA58" s="326"/>
      <c r="AB58" s="326"/>
      <c r="AC58" s="326"/>
    </row>
    <row r="59" spans="1:68" ht="27" customHeight="1" x14ac:dyDescent="0.25">
      <c r="A59" s="54" t="s">
        <v>126</v>
      </c>
      <c r="B59" s="54" t="s">
        <v>127</v>
      </c>
      <c r="C59" s="31">
        <v>4301132044</v>
      </c>
      <c r="D59" s="347">
        <v>4607111036971</v>
      </c>
      <c r="E59" s="348"/>
      <c r="F59" s="329">
        <v>0.25</v>
      </c>
      <c r="G59" s="32">
        <v>6</v>
      </c>
      <c r="H59" s="329">
        <v>1.5</v>
      </c>
      <c r="I59" s="329">
        <v>1.86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59" s="335"/>
      <c r="R59" s="335"/>
      <c r="S59" s="335"/>
      <c r="T59" s="336"/>
      <c r="U59" s="34"/>
      <c r="V59" s="34"/>
      <c r="W59" s="35" t="s">
        <v>69</v>
      </c>
      <c r="X59" s="330">
        <v>0</v>
      </c>
      <c r="Y59" s="33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128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63"/>
      <c r="B60" s="34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64"/>
      <c r="P60" s="349" t="s">
        <v>72</v>
      </c>
      <c r="Q60" s="350"/>
      <c r="R60" s="350"/>
      <c r="S60" s="350"/>
      <c r="T60" s="350"/>
      <c r="U60" s="350"/>
      <c r="V60" s="351"/>
      <c r="W60" s="37" t="s">
        <v>69</v>
      </c>
      <c r="X60" s="332">
        <f>IFERROR(SUM(X59:X59),"0")</f>
        <v>0</v>
      </c>
      <c r="Y60" s="332">
        <f>IFERROR(SUM(Y59:Y59),"0")</f>
        <v>0</v>
      </c>
      <c r="Z60" s="332">
        <f>IFERROR(IF(Z59="",0,Z59),"0")</f>
        <v>0</v>
      </c>
      <c r="AA60" s="333"/>
      <c r="AB60" s="333"/>
      <c r="AC60" s="333"/>
    </row>
    <row r="61" spans="1:68" x14ac:dyDescent="0.2">
      <c r="A61" s="340"/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64"/>
      <c r="P61" s="349" t="s">
        <v>72</v>
      </c>
      <c r="Q61" s="350"/>
      <c r="R61" s="350"/>
      <c r="S61" s="350"/>
      <c r="T61" s="350"/>
      <c r="U61" s="350"/>
      <c r="V61" s="351"/>
      <c r="W61" s="37" t="s">
        <v>73</v>
      </c>
      <c r="X61" s="332">
        <f>IFERROR(SUMPRODUCT(X59:X59*H59:H59),"0")</f>
        <v>0</v>
      </c>
      <c r="Y61" s="332">
        <f>IFERROR(SUMPRODUCT(Y59:Y59*H59:H59),"0")</f>
        <v>0</v>
      </c>
      <c r="Z61" s="37"/>
      <c r="AA61" s="333"/>
      <c r="AB61" s="333"/>
      <c r="AC61" s="333"/>
    </row>
    <row r="62" spans="1:68" ht="14.25" customHeight="1" x14ac:dyDescent="0.25">
      <c r="A62" s="357" t="s">
        <v>129</v>
      </c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26"/>
      <c r="AB62" s="326"/>
      <c r="AC62" s="326"/>
    </row>
    <row r="63" spans="1:68" ht="27" customHeight="1" x14ac:dyDescent="0.25">
      <c r="A63" s="54" t="s">
        <v>130</v>
      </c>
      <c r="B63" s="54" t="s">
        <v>131</v>
      </c>
      <c r="C63" s="31">
        <v>4301136018</v>
      </c>
      <c r="D63" s="347">
        <v>4607111037008</v>
      </c>
      <c r="E63" s="348"/>
      <c r="F63" s="329">
        <v>0.36</v>
      </c>
      <c r="G63" s="32">
        <v>4</v>
      </c>
      <c r="H63" s="329">
        <v>1.44</v>
      </c>
      <c r="I63" s="329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35"/>
      <c r="R63" s="335"/>
      <c r="S63" s="335"/>
      <c r="T63" s="336"/>
      <c r="U63" s="34"/>
      <c r="V63" s="34"/>
      <c r="W63" s="35" t="s">
        <v>69</v>
      </c>
      <c r="X63" s="330">
        <v>0</v>
      </c>
      <c r="Y63" s="33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132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133</v>
      </c>
      <c r="B64" s="54" t="s">
        <v>134</v>
      </c>
      <c r="C64" s="31">
        <v>4301136015</v>
      </c>
      <c r="D64" s="347">
        <v>4607111037398</v>
      </c>
      <c r="E64" s="348"/>
      <c r="F64" s="329">
        <v>0.09</v>
      </c>
      <c r="G64" s="32">
        <v>24</v>
      </c>
      <c r="H64" s="329">
        <v>2.16</v>
      </c>
      <c r="I64" s="329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35"/>
      <c r="R64" s="335"/>
      <c r="S64" s="335"/>
      <c r="T64" s="336"/>
      <c r="U64" s="34"/>
      <c r="V64" s="34"/>
      <c r="W64" s="35" t="s">
        <v>69</v>
      </c>
      <c r="X64" s="330">
        <v>0</v>
      </c>
      <c r="Y64" s="331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132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63"/>
      <c r="B65" s="340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64"/>
      <c r="P65" s="349" t="s">
        <v>72</v>
      </c>
      <c r="Q65" s="350"/>
      <c r="R65" s="350"/>
      <c r="S65" s="350"/>
      <c r="T65" s="350"/>
      <c r="U65" s="350"/>
      <c r="V65" s="351"/>
      <c r="W65" s="37" t="s">
        <v>69</v>
      </c>
      <c r="X65" s="332">
        <f>IFERROR(SUM(X63:X64),"0")</f>
        <v>0</v>
      </c>
      <c r="Y65" s="332">
        <f>IFERROR(SUM(Y63:Y64),"0")</f>
        <v>0</v>
      </c>
      <c r="Z65" s="332">
        <f>IFERROR(IF(Z63="",0,Z63),"0")+IFERROR(IF(Z64="",0,Z64),"0")</f>
        <v>0</v>
      </c>
      <c r="AA65" s="333"/>
      <c r="AB65" s="333"/>
      <c r="AC65" s="333"/>
    </row>
    <row r="66" spans="1:68" x14ac:dyDescent="0.2">
      <c r="A66" s="340"/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64"/>
      <c r="P66" s="349" t="s">
        <v>72</v>
      </c>
      <c r="Q66" s="350"/>
      <c r="R66" s="350"/>
      <c r="S66" s="350"/>
      <c r="T66" s="350"/>
      <c r="U66" s="350"/>
      <c r="V66" s="351"/>
      <c r="W66" s="37" t="s">
        <v>73</v>
      </c>
      <c r="X66" s="332">
        <f>IFERROR(SUMPRODUCT(X63:X64*H63:H64),"0")</f>
        <v>0</v>
      </c>
      <c r="Y66" s="332">
        <f>IFERROR(SUMPRODUCT(Y63:Y64*H63:H64),"0")</f>
        <v>0</v>
      </c>
      <c r="Z66" s="37"/>
      <c r="AA66" s="333"/>
      <c r="AB66" s="333"/>
      <c r="AC66" s="333"/>
    </row>
    <row r="67" spans="1:68" ht="14.25" customHeight="1" x14ac:dyDescent="0.25">
      <c r="A67" s="357" t="s">
        <v>135</v>
      </c>
      <c r="B67" s="34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  <c r="AA67" s="326"/>
      <c r="AB67" s="326"/>
      <c r="AC67" s="326"/>
    </row>
    <row r="68" spans="1:68" ht="27" customHeight="1" x14ac:dyDescent="0.25">
      <c r="A68" s="54" t="s">
        <v>136</v>
      </c>
      <c r="B68" s="54" t="s">
        <v>137</v>
      </c>
      <c r="C68" s="31">
        <v>4301135127</v>
      </c>
      <c r="D68" s="347">
        <v>4607111036995</v>
      </c>
      <c r="E68" s="348"/>
      <c r="F68" s="329">
        <v>0.25</v>
      </c>
      <c r="G68" s="32">
        <v>6</v>
      </c>
      <c r="H68" s="329">
        <v>1.5</v>
      </c>
      <c r="I68" s="329">
        <v>1.86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3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8" s="335"/>
      <c r="R68" s="335"/>
      <c r="S68" s="335"/>
      <c r="T68" s="336"/>
      <c r="U68" s="34"/>
      <c r="V68" s="34"/>
      <c r="W68" s="35" t="s">
        <v>69</v>
      </c>
      <c r="X68" s="330">
        <v>0</v>
      </c>
      <c r="Y68" s="33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132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138</v>
      </c>
      <c r="B69" s="54" t="s">
        <v>139</v>
      </c>
      <c r="C69" s="31">
        <v>4301135200</v>
      </c>
      <c r="D69" s="347">
        <v>4607111038159</v>
      </c>
      <c r="E69" s="348"/>
      <c r="F69" s="329">
        <v>0.25</v>
      </c>
      <c r="G69" s="32">
        <v>6</v>
      </c>
      <c r="H69" s="329">
        <v>1.5</v>
      </c>
      <c r="I69" s="329">
        <v>1.86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5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69" s="335"/>
      <c r="R69" s="335"/>
      <c r="S69" s="335"/>
      <c r="T69" s="336"/>
      <c r="U69" s="34"/>
      <c r="V69" s="34"/>
      <c r="W69" s="35" t="s">
        <v>69</v>
      </c>
      <c r="X69" s="330">
        <v>0</v>
      </c>
      <c r="Y69" s="331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140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4301135199</v>
      </c>
      <c r="D70" s="347">
        <v>4607111038166</v>
      </c>
      <c r="E70" s="348"/>
      <c r="F70" s="329">
        <v>0.25</v>
      </c>
      <c r="G70" s="32">
        <v>6</v>
      </c>
      <c r="H70" s="329">
        <v>1.5</v>
      </c>
      <c r="I70" s="329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3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35"/>
      <c r="R70" s="335"/>
      <c r="S70" s="335"/>
      <c r="T70" s="336"/>
      <c r="U70" s="34"/>
      <c r="V70" s="34"/>
      <c r="W70" s="35" t="s">
        <v>69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140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4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64"/>
      <c r="P71" s="349" t="s">
        <v>72</v>
      </c>
      <c r="Q71" s="350"/>
      <c r="R71" s="350"/>
      <c r="S71" s="350"/>
      <c r="T71" s="350"/>
      <c r="U71" s="350"/>
      <c r="V71" s="351"/>
      <c r="W71" s="37" t="s">
        <v>69</v>
      </c>
      <c r="X71" s="332">
        <f>IFERROR(SUM(X68:X70),"0")</f>
        <v>0</v>
      </c>
      <c r="Y71" s="332">
        <f>IFERROR(SUM(Y68:Y70),"0")</f>
        <v>0</v>
      </c>
      <c r="Z71" s="332">
        <f>IFERROR(IF(Z68="",0,Z68),"0")+IFERROR(IF(Z69="",0,Z69),"0")+IFERROR(IF(Z70="",0,Z70),"0")</f>
        <v>0</v>
      </c>
      <c r="AA71" s="333"/>
      <c r="AB71" s="333"/>
      <c r="AC71" s="333"/>
    </row>
    <row r="72" spans="1:68" x14ac:dyDescent="0.2">
      <c r="A72" s="340"/>
      <c r="B72" s="34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64"/>
      <c r="P72" s="349" t="s">
        <v>72</v>
      </c>
      <c r="Q72" s="350"/>
      <c r="R72" s="350"/>
      <c r="S72" s="350"/>
      <c r="T72" s="350"/>
      <c r="U72" s="350"/>
      <c r="V72" s="351"/>
      <c r="W72" s="37" t="s">
        <v>73</v>
      </c>
      <c r="X72" s="332">
        <f>IFERROR(SUMPRODUCT(X68:X70*H68:H70),"0")</f>
        <v>0</v>
      </c>
      <c r="Y72" s="332">
        <f>IFERROR(SUMPRODUCT(Y68:Y70*H68:H70),"0")</f>
        <v>0</v>
      </c>
      <c r="Z72" s="37"/>
      <c r="AA72" s="333"/>
      <c r="AB72" s="333"/>
      <c r="AC72" s="333"/>
    </row>
    <row r="73" spans="1:68" ht="16.5" customHeight="1" x14ac:dyDescent="0.25">
      <c r="A73" s="339" t="s">
        <v>143</v>
      </c>
      <c r="B73" s="34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325"/>
      <c r="AB73" s="325"/>
      <c r="AC73" s="325"/>
    </row>
    <row r="74" spans="1:68" ht="14.25" customHeight="1" x14ac:dyDescent="0.25">
      <c r="A74" s="357" t="s">
        <v>63</v>
      </c>
      <c r="B74" s="340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26"/>
      <c r="AB74" s="326"/>
      <c r="AC74" s="326"/>
    </row>
    <row r="75" spans="1:68" ht="27" customHeight="1" x14ac:dyDescent="0.25">
      <c r="A75" s="54" t="s">
        <v>144</v>
      </c>
      <c r="B75" s="54" t="s">
        <v>145</v>
      </c>
      <c r="C75" s="31">
        <v>4301070977</v>
      </c>
      <c r="D75" s="347">
        <v>4607111037411</v>
      </c>
      <c r="E75" s="348"/>
      <c r="F75" s="329">
        <v>2.7</v>
      </c>
      <c r="G75" s="32">
        <v>1</v>
      </c>
      <c r="H75" s="329">
        <v>2.7</v>
      </c>
      <c r="I75" s="329">
        <v>2.8132000000000001</v>
      </c>
      <c r="J75" s="32">
        <v>234</v>
      </c>
      <c r="K75" s="32" t="s">
        <v>146</v>
      </c>
      <c r="L75" s="32" t="s">
        <v>109</v>
      </c>
      <c r="M75" s="33" t="s">
        <v>68</v>
      </c>
      <c r="N75" s="33"/>
      <c r="O75" s="32">
        <v>180</v>
      </c>
      <c r="P75" s="5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35"/>
      <c r="R75" s="335"/>
      <c r="S75" s="335"/>
      <c r="T75" s="336"/>
      <c r="U75" s="34"/>
      <c r="V75" s="34"/>
      <c r="W75" s="35" t="s">
        <v>69</v>
      </c>
      <c r="X75" s="330">
        <v>0</v>
      </c>
      <c r="Y75" s="331">
        <f>IFERROR(IF(X75="","",X75),"")</f>
        <v>0</v>
      </c>
      <c r="Z75" s="36">
        <f>IFERROR(IF(X75="","",X75*0.00502),"")</f>
        <v>0</v>
      </c>
      <c r="AA75" s="56"/>
      <c r="AB75" s="57"/>
      <c r="AC75" s="118" t="s">
        <v>147</v>
      </c>
      <c r="AG75" s="67"/>
      <c r="AJ75" s="71" t="s">
        <v>110</v>
      </c>
      <c r="AK75" s="71">
        <v>18</v>
      </c>
      <c r="BB75" s="119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148</v>
      </c>
      <c r="B76" s="54" t="s">
        <v>149</v>
      </c>
      <c r="C76" s="31">
        <v>4301070981</v>
      </c>
      <c r="D76" s="347">
        <v>4607111036728</v>
      </c>
      <c r="E76" s="348"/>
      <c r="F76" s="329">
        <v>5</v>
      </c>
      <c r="G76" s="32">
        <v>1</v>
      </c>
      <c r="H76" s="329">
        <v>5</v>
      </c>
      <c r="I76" s="329">
        <v>5.2131999999999996</v>
      </c>
      <c r="J76" s="32">
        <v>144</v>
      </c>
      <c r="K76" s="32" t="s">
        <v>66</v>
      </c>
      <c r="L76" s="32" t="s">
        <v>102</v>
      </c>
      <c r="M76" s="33" t="s">
        <v>68</v>
      </c>
      <c r="N76" s="33"/>
      <c r="O76" s="32">
        <v>180</v>
      </c>
      <c r="P76" s="4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35"/>
      <c r="R76" s="335"/>
      <c r="S76" s="335"/>
      <c r="T76" s="336"/>
      <c r="U76" s="34"/>
      <c r="V76" s="34"/>
      <c r="W76" s="35" t="s">
        <v>69</v>
      </c>
      <c r="X76" s="330">
        <v>60</v>
      </c>
      <c r="Y76" s="331">
        <f>IFERROR(IF(X76="","",X76),"")</f>
        <v>60</v>
      </c>
      <c r="Z76" s="36">
        <f>IFERROR(IF(X76="","",X76*0.00866),"")</f>
        <v>0.51959999999999995</v>
      </c>
      <c r="AA76" s="56"/>
      <c r="AB76" s="57"/>
      <c r="AC76" s="120" t="s">
        <v>147</v>
      </c>
      <c r="AG76" s="67"/>
      <c r="AJ76" s="71" t="s">
        <v>103</v>
      </c>
      <c r="AK76" s="71">
        <v>144</v>
      </c>
      <c r="BB76" s="121" t="s">
        <v>1</v>
      </c>
      <c r="BM76" s="67">
        <f>IFERROR(X76*I76,"0")</f>
        <v>312.79199999999997</v>
      </c>
      <c r="BN76" s="67">
        <f>IFERROR(Y76*I76,"0")</f>
        <v>312.79199999999997</v>
      </c>
      <c r="BO76" s="67">
        <f>IFERROR(X76/J76,"0")</f>
        <v>0.41666666666666669</v>
      </c>
      <c r="BP76" s="67">
        <f>IFERROR(Y76/J76,"0")</f>
        <v>0.41666666666666669</v>
      </c>
    </row>
    <row r="77" spans="1:68" x14ac:dyDescent="0.2">
      <c r="A77" s="363"/>
      <c r="B77" s="34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64"/>
      <c r="P77" s="349" t="s">
        <v>72</v>
      </c>
      <c r="Q77" s="350"/>
      <c r="R77" s="350"/>
      <c r="S77" s="350"/>
      <c r="T77" s="350"/>
      <c r="U77" s="350"/>
      <c r="V77" s="351"/>
      <c r="W77" s="37" t="s">
        <v>69</v>
      </c>
      <c r="X77" s="332">
        <f>IFERROR(SUM(X75:X76),"0")</f>
        <v>60</v>
      </c>
      <c r="Y77" s="332">
        <f>IFERROR(SUM(Y75:Y76),"0")</f>
        <v>60</v>
      </c>
      <c r="Z77" s="332">
        <f>IFERROR(IF(Z75="",0,Z75),"0")+IFERROR(IF(Z76="",0,Z76),"0")</f>
        <v>0.51959999999999995</v>
      </c>
      <c r="AA77" s="333"/>
      <c r="AB77" s="333"/>
      <c r="AC77" s="333"/>
    </row>
    <row r="78" spans="1:68" x14ac:dyDescent="0.2">
      <c r="A78" s="340"/>
      <c r="B78" s="34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64"/>
      <c r="P78" s="349" t="s">
        <v>72</v>
      </c>
      <c r="Q78" s="350"/>
      <c r="R78" s="350"/>
      <c r="S78" s="350"/>
      <c r="T78" s="350"/>
      <c r="U78" s="350"/>
      <c r="V78" s="351"/>
      <c r="W78" s="37" t="s">
        <v>73</v>
      </c>
      <c r="X78" s="332">
        <f>IFERROR(SUMPRODUCT(X75:X76*H75:H76),"0")</f>
        <v>300</v>
      </c>
      <c r="Y78" s="332">
        <f>IFERROR(SUMPRODUCT(Y75:Y76*H75:H76),"0")</f>
        <v>300</v>
      </c>
      <c r="Z78" s="37"/>
      <c r="AA78" s="333"/>
      <c r="AB78" s="333"/>
      <c r="AC78" s="333"/>
    </row>
    <row r="79" spans="1:68" ht="16.5" customHeight="1" x14ac:dyDescent="0.25">
      <c r="A79" s="339" t="s">
        <v>150</v>
      </c>
      <c r="B79" s="34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  <c r="AA79" s="325"/>
      <c r="AB79" s="325"/>
      <c r="AC79" s="325"/>
    </row>
    <row r="80" spans="1:68" ht="14.25" customHeight="1" x14ac:dyDescent="0.25">
      <c r="A80" s="357" t="s">
        <v>135</v>
      </c>
      <c r="B80" s="34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326"/>
      <c r="AB80" s="326"/>
      <c r="AC80" s="326"/>
    </row>
    <row r="81" spans="1:68" ht="27" customHeight="1" x14ac:dyDescent="0.25">
      <c r="A81" s="54" t="s">
        <v>151</v>
      </c>
      <c r="B81" s="54" t="s">
        <v>152</v>
      </c>
      <c r="C81" s="31">
        <v>4301135584</v>
      </c>
      <c r="D81" s="347">
        <v>4607111033659</v>
      </c>
      <c r="E81" s="348"/>
      <c r="F81" s="329">
        <v>0.3</v>
      </c>
      <c r="G81" s="32">
        <v>12</v>
      </c>
      <c r="H81" s="329">
        <v>3.6</v>
      </c>
      <c r="I81" s="329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71" t="s">
        <v>153</v>
      </c>
      <c r="Q81" s="335"/>
      <c r="R81" s="335"/>
      <c r="S81" s="335"/>
      <c r="T81" s="336"/>
      <c r="U81" s="34"/>
      <c r="V81" s="34"/>
      <c r="W81" s="35" t="s">
        <v>69</v>
      </c>
      <c r="X81" s="330">
        <v>14</v>
      </c>
      <c r="Y81" s="331">
        <f>IFERROR(IF(X81="","",X81),"")</f>
        <v>14</v>
      </c>
      <c r="Z81" s="36">
        <f>IFERROR(IF(X81="","",X81*0.01788),"")</f>
        <v>0.25031999999999999</v>
      </c>
      <c r="AA81" s="56"/>
      <c r="AB81" s="57"/>
      <c r="AC81" s="122" t="s">
        <v>154</v>
      </c>
      <c r="AG81" s="67"/>
      <c r="AJ81" s="71" t="s">
        <v>71</v>
      </c>
      <c r="AK81" s="71">
        <v>1</v>
      </c>
      <c r="BB81" s="123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x14ac:dyDescent="0.2">
      <c r="A82" s="363"/>
      <c r="B82" s="34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64"/>
      <c r="P82" s="349" t="s">
        <v>72</v>
      </c>
      <c r="Q82" s="350"/>
      <c r="R82" s="350"/>
      <c r="S82" s="350"/>
      <c r="T82" s="350"/>
      <c r="U82" s="350"/>
      <c r="V82" s="351"/>
      <c r="W82" s="37" t="s">
        <v>69</v>
      </c>
      <c r="X82" s="332">
        <f>IFERROR(SUM(X81:X81),"0")</f>
        <v>14</v>
      </c>
      <c r="Y82" s="332">
        <f>IFERROR(SUM(Y81:Y81),"0")</f>
        <v>14</v>
      </c>
      <c r="Z82" s="332">
        <f>IFERROR(IF(Z81="",0,Z81),"0")</f>
        <v>0.25031999999999999</v>
      </c>
      <c r="AA82" s="333"/>
      <c r="AB82" s="333"/>
      <c r="AC82" s="333"/>
    </row>
    <row r="83" spans="1:68" x14ac:dyDescent="0.2">
      <c r="A83" s="340"/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64"/>
      <c r="P83" s="349" t="s">
        <v>72</v>
      </c>
      <c r="Q83" s="350"/>
      <c r="R83" s="350"/>
      <c r="S83" s="350"/>
      <c r="T83" s="350"/>
      <c r="U83" s="350"/>
      <c r="V83" s="351"/>
      <c r="W83" s="37" t="s">
        <v>73</v>
      </c>
      <c r="X83" s="332">
        <f>IFERROR(SUMPRODUCT(X81:X81*H81:H81),"0")</f>
        <v>50.4</v>
      </c>
      <c r="Y83" s="332">
        <f>IFERROR(SUMPRODUCT(Y81:Y81*H81:H81),"0")</f>
        <v>50.4</v>
      </c>
      <c r="Z83" s="37"/>
      <c r="AA83" s="333"/>
      <c r="AB83" s="333"/>
      <c r="AC83" s="333"/>
    </row>
    <row r="84" spans="1:68" ht="16.5" customHeight="1" x14ac:dyDescent="0.25">
      <c r="A84" s="339" t="s">
        <v>155</v>
      </c>
      <c r="B84" s="34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25"/>
      <c r="AB84" s="325"/>
      <c r="AC84" s="325"/>
    </row>
    <row r="85" spans="1:68" ht="14.25" customHeight="1" x14ac:dyDescent="0.25">
      <c r="A85" s="357" t="s">
        <v>156</v>
      </c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326"/>
      <c r="AB85" s="326"/>
      <c r="AC85" s="326"/>
    </row>
    <row r="86" spans="1:68" ht="27" customHeight="1" x14ac:dyDescent="0.25">
      <c r="A86" s="54" t="s">
        <v>157</v>
      </c>
      <c r="B86" s="54" t="s">
        <v>158</v>
      </c>
      <c r="C86" s="31">
        <v>4301131021</v>
      </c>
      <c r="D86" s="347">
        <v>4607111034137</v>
      </c>
      <c r="E86" s="348"/>
      <c r="F86" s="329">
        <v>0.3</v>
      </c>
      <c r="G86" s="32">
        <v>12</v>
      </c>
      <c r="H86" s="329">
        <v>3.6</v>
      </c>
      <c r="I86" s="329">
        <v>4.3036000000000003</v>
      </c>
      <c r="J86" s="32">
        <v>70</v>
      </c>
      <c r="K86" s="32" t="s">
        <v>79</v>
      </c>
      <c r="L86" s="32" t="s">
        <v>109</v>
      </c>
      <c r="M86" s="33" t="s">
        <v>68</v>
      </c>
      <c r="N86" s="33"/>
      <c r="O86" s="32">
        <v>180</v>
      </c>
      <c r="P86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6" s="335"/>
      <c r="R86" s="335"/>
      <c r="S86" s="335"/>
      <c r="T86" s="336"/>
      <c r="U86" s="34"/>
      <c r="V86" s="34"/>
      <c r="W86" s="35" t="s">
        <v>69</v>
      </c>
      <c r="X86" s="330">
        <v>56</v>
      </c>
      <c r="Y86" s="331">
        <f>IFERROR(IF(X86="","",X86),"")</f>
        <v>56</v>
      </c>
      <c r="Z86" s="36">
        <f>IFERROR(IF(X86="","",X86*0.01788),"")</f>
        <v>1.0012799999999999</v>
      </c>
      <c r="AA86" s="56"/>
      <c r="AB86" s="57"/>
      <c r="AC86" s="124" t="s">
        <v>159</v>
      </c>
      <c r="AG86" s="67"/>
      <c r="AJ86" s="71" t="s">
        <v>110</v>
      </c>
      <c r="AK86" s="71">
        <v>14</v>
      </c>
      <c r="BB86" s="125" t="s">
        <v>82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ht="27" customHeight="1" x14ac:dyDescent="0.25">
      <c r="A87" s="54" t="s">
        <v>160</v>
      </c>
      <c r="B87" s="54" t="s">
        <v>161</v>
      </c>
      <c r="C87" s="31">
        <v>4301131022</v>
      </c>
      <c r="D87" s="347">
        <v>4607111034120</v>
      </c>
      <c r="E87" s="348"/>
      <c r="F87" s="329">
        <v>0.3</v>
      </c>
      <c r="G87" s="32">
        <v>12</v>
      </c>
      <c r="H87" s="329">
        <v>3.6</v>
      </c>
      <c r="I87" s="329">
        <v>4.3036000000000003</v>
      </c>
      <c r="J87" s="32">
        <v>70</v>
      </c>
      <c r="K87" s="32" t="s">
        <v>79</v>
      </c>
      <c r="L87" s="32" t="s">
        <v>109</v>
      </c>
      <c r="M87" s="33" t="s">
        <v>68</v>
      </c>
      <c r="N87" s="33"/>
      <c r="O87" s="32">
        <v>180</v>
      </c>
      <c r="P87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35"/>
      <c r="R87" s="335"/>
      <c r="S87" s="335"/>
      <c r="T87" s="336"/>
      <c r="U87" s="34"/>
      <c r="V87" s="34"/>
      <c r="W87" s="35" t="s">
        <v>69</v>
      </c>
      <c r="X87" s="330">
        <v>42</v>
      </c>
      <c r="Y87" s="331">
        <f>IFERROR(IF(X87="","",X87),"")</f>
        <v>42</v>
      </c>
      <c r="Z87" s="36">
        <f>IFERROR(IF(X87="","",X87*0.01788),"")</f>
        <v>0.75095999999999996</v>
      </c>
      <c r="AA87" s="56"/>
      <c r="AB87" s="57"/>
      <c r="AC87" s="126" t="s">
        <v>162</v>
      </c>
      <c r="AG87" s="67"/>
      <c r="AJ87" s="71" t="s">
        <v>110</v>
      </c>
      <c r="AK87" s="71">
        <v>14</v>
      </c>
      <c r="BB87" s="127" t="s">
        <v>82</v>
      </c>
      <c r="BM87" s="67">
        <f>IFERROR(X87*I87,"0")</f>
        <v>180.75120000000001</v>
      </c>
      <c r="BN87" s="67">
        <f>IFERROR(Y87*I87,"0")</f>
        <v>180.75120000000001</v>
      </c>
      <c r="BO87" s="67">
        <f>IFERROR(X87/J87,"0")</f>
        <v>0.6</v>
      </c>
      <c r="BP87" s="67">
        <f>IFERROR(Y87/J87,"0")</f>
        <v>0.6</v>
      </c>
    </row>
    <row r="88" spans="1:68" x14ac:dyDescent="0.2">
      <c r="A88" s="363"/>
      <c r="B88" s="34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64"/>
      <c r="P88" s="349" t="s">
        <v>72</v>
      </c>
      <c r="Q88" s="350"/>
      <c r="R88" s="350"/>
      <c r="S88" s="350"/>
      <c r="T88" s="350"/>
      <c r="U88" s="350"/>
      <c r="V88" s="351"/>
      <c r="W88" s="37" t="s">
        <v>69</v>
      </c>
      <c r="X88" s="332">
        <f>IFERROR(SUM(X86:X87),"0")</f>
        <v>98</v>
      </c>
      <c r="Y88" s="332">
        <f>IFERROR(SUM(Y86:Y87),"0")</f>
        <v>98</v>
      </c>
      <c r="Z88" s="332">
        <f>IFERROR(IF(Z86="",0,Z86),"0")+IFERROR(IF(Z87="",0,Z87),"0")</f>
        <v>1.75224</v>
      </c>
      <c r="AA88" s="333"/>
      <c r="AB88" s="333"/>
      <c r="AC88" s="333"/>
    </row>
    <row r="89" spans="1:68" x14ac:dyDescent="0.2">
      <c r="A89" s="340"/>
      <c r="B89" s="34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64"/>
      <c r="P89" s="349" t="s">
        <v>72</v>
      </c>
      <c r="Q89" s="350"/>
      <c r="R89" s="350"/>
      <c r="S89" s="350"/>
      <c r="T89" s="350"/>
      <c r="U89" s="350"/>
      <c r="V89" s="351"/>
      <c r="W89" s="37" t="s">
        <v>73</v>
      </c>
      <c r="X89" s="332">
        <f>IFERROR(SUMPRODUCT(X86:X87*H86:H87),"0")</f>
        <v>352.8</v>
      </c>
      <c r="Y89" s="332">
        <f>IFERROR(SUMPRODUCT(Y86:Y87*H86:H87),"0")</f>
        <v>352.8</v>
      </c>
      <c r="Z89" s="37"/>
      <c r="AA89" s="333"/>
      <c r="AB89" s="333"/>
      <c r="AC89" s="333"/>
    </row>
    <row r="90" spans="1:68" ht="16.5" customHeight="1" x14ac:dyDescent="0.25">
      <c r="A90" s="339" t="s">
        <v>163</v>
      </c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325"/>
      <c r="AB90" s="325"/>
      <c r="AC90" s="325"/>
    </row>
    <row r="91" spans="1:68" ht="14.25" customHeight="1" x14ac:dyDescent="0.25">
      <c r="A91" s="357" t="s">
        <v>135</v>
      </c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326"/>
      <c r="AB91" s="326"/>
      <c r="AC91" s="326"/>
    </row>
    <row r="92" spans="1:68" ht="27" customHeight="1" x14ac:dyDescent="0.25">
      <c r="A92" s="54" t="s">
        <v>164</v>
      </c>
      <c r="B92" s="54" t="s">
        <v>165</v>
      </c>
      <c r="C92" s="31">
        <v>4301135569</v>
      </c>
      <c r="D92" s="347">
        <v>4607111033628</v>
      </c>
      <c r="E92" s="348"/>
      <c r="F92" s="329">
        <v>0.3</v>
      </c>
      <c r="G92" s="32">
        <v>12</v>
      </c>
      <c r="H92" s="329">
        <v>3.6</v>
      </c>
      <c r="I92" s="329">
        <v>4.3036000000000003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81" t="s">
        <v>166</v>
      </c>
      <c r="Q92" s="335"/>
      <c r="R92" s="335"/>
      <c r="S92" s="335"/>
      <c r="T92" s="336"/>
      <c r="U92" s="34"/>
      <c r="V92" s="34"/>
      <c r="W92" s="35" t="s">
        <v>69</v>
      </c>
      <c r="X92" s="330">
        <v>28</v>
      </c>
      <c r="Y92" s="331">
        <f t="shared" ref="Y92:Y97" si="6">IFERROR(IF(X92="","",X92),"")</f>
        <v>28</v>
      </c>
      <c r="Z92" s="36">
        <f t="shared" ref="Z92:Z97" si="7">IFERROR(IF(X92="","",X92*0.01788),"")</f>
        <v>0.50063999999999997</v>
      </c>
      <c r="AA92" s="56"/>
      <c r="AB92" s="57"/>
      <c r="AC92" s="128" t="s">
        <v>154</v>
      </c>
      <c r="AG92" s="67"/>
      <c r="AJ92" s="71" t="s">
        <v>71</v>
      </c>
      <c r="AK92" s="71">
        <v>1</v>
      </c>
      <c r="BB92" s="129" t="s">
        <v>82</v>
      </c>
      <c r="BM92" s="67">
        <f t="shared" ref="BM92:BM97" si="8">IFERROR(X92*I92,"0")</f>
        <v>120.50080000000001</v>
      </c>
      <c r="BN92" s="67">
        <f t="shared" ref="BN92:BN97" si="9">IFERROR(Y92*I92,"0")</f>
        <v>120.50080000000001</v>
      </c>
      <c r="BO92" s="67">
        <f t="shared" ref="BO92:BO97" si="10">IFERROR(X92/J92,"0")</f>
        <v>0.4</v>
      </c>
      <c r="BP92" s="67">
        <f t="shared" ref="BP92:BP97" si="11">IFERROR(Y92/J92,"0")</f>
        <v>0.4</v>
      </c>
    </row>
    <row r="93" spans="1:68" ht="27" customHeight="1" x14ac:dyDescent="0.25">
      <c r="A93" s="54" t="s">
        <v>167</v>
      </c>
      <c r="B93" s="54" t="s">
        <v>168</v>
      </c>
      <c r="C93" s="31">
        <v>4301135565</v>
      </c>
      <c r="D93" s="347">
        <v>4607111033451</v>
      </c>
      <c r="E93" s="348"/>
      <c r="F93" s="329">
        <v>0.3</v>
      </c>
      <c r="G93" s="32">
        <v>12</v>
      </c>
      <c r="H93" s="329">
        <v>3.6</v>
      </c>
      <c r="I93" s="32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0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3" s="335"/>
      <c r="R93" s="335"/>
      <c r="S93" s="335"/>
      <c r="T93" s="336"/>
      <c r="U93" s="34"/>
      <c r="V93" s="34"/>
      <c r="W93" s="35" t="s">
        <v>69</v>
      </c>
      <c r="X93" s="330">
        <v>126</v>
      </c>
      <c r="Y93" s="331">
        <f t="shared" si="6"/>
        <v>126</v>
      </c>
      <c r="Z93" s="36">
        <f t="shared" si="7"/>
        <v>2.2528800000000002</v>
      </c>
      <c r="AA93" s="56"/>
      <c r="AB93" s="57"/>
      <c r="AC93" s="130" t="s">
        <v>154</v>
      </c>
      <c r="AG93" s="67"/>
      <c r="AJ93" s="71" t="s">
        <v>71</v>
      </c>
      <c r="AK93" s="71">
        <v>1</v>
      </c>
      <c r="BB93" s="131" t="s">
        <v>82</v>
      </c>
      <c r="BM93" s="67">
        <f t="shared" si="8"/>
        <v>542.25360000000001</v>
      </c>
      <c r="BN93" s="67">
        <f t="shared" si="9"/>
        <v>542.25360000000001</v>
      </c>
      <c r="BO93" s="67">
        <f t="shared" si="10"/>
        <v>1.8</v>
      </c>
      <c r="BP93" s="67">
        <f t="shared" si="11"/>
        <v>1.8</v>
      </c>
    </row>
    <row r="94" spans="1:68" ht="27" customHeight="1" x14ac:dyDescent="0.25">
      <c r="A94" s="54" t="s">
        <v>169</v>
      </c>
      <c r="B94" s="54" t="s">
        <v>170</v>
      </c>
      <c r="C94" s="31">
        <v>4301135575</v>
      </c>
      <c r="D94" s="347">
        <v>4607111035141</v>
      </c>
      <c r="E94" s="348"/>
      <c r="F94" s="329">
        <v>0.3</v>
      </c>
      <c r="G94" s="32">
        <v>12</v>
      </c>
      <c r="H94" s="329">
        <v>3.6</v>
      </c>
      <c r="I94" s="32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84" t="s">
        <v>171</v>
      </c>
      <c r="Q94" s="335"/>
      <c r="R94" s="335"/>
      <c r="S94" s="335"/>
      <c r="T94" s="336"/>
      <c r="U94" s="34"/>
      <c r="V94" s="34"/>
      <c r="W94" s="35" t="s">
        <v>69</v>
      </c>
      <c r="X94" s="330">
        <v>0</v>
      </c>
      <c r="Y94" s="331">
        <f t="shared" si="6"/>
        <v>0</v>
      </c>
      <c r="Z94" s="36">
        <f t="shared" si="7"/>
        <v>0</v>
      </c>
      <c r="AA94" s="56"/>
      <c r="AB94" s="57"/>
      <c r="AC94" s="132" t="s">
        <v>172</v>
      </c>
      <c r="AG94" s="67"/>
      <c r="AJ94" s="71" t="s">
        <v>71</v>
      </c>
      <c r="AK94" s="71">
        <v>1</v>
      </c>
      <c r="BB94" s="133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173</v>
      </c>
      <c r="B95" s="54" t="s">
        <v>174</v>
      </c>
      <c r="C95" s="31">
        <v>4301135578</v>
      </c>
      <c r="D95" s="347">
        <v>4607111033444</v>
      </c>
      <c r="E95" s="348"/>
      <c r="F95" s="329">
        <v>0.3</v>
      </c>
      <c r="G95" s="32">
        <v>12</v>
      </c>
      <c r="H95" s="329">
        <v>3.6</v>
      </c>
      <c r="I95" s="329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5" s="335"/>
      <c r="R95" s="335"/>
      <c r="S95" s="335"/>
      <c r="T95" s="336"/>
      <c r="U95" s="34"/>
      <c r="V95" s="34"/>
      <c r="W95" s="35" t="s">
        <v>69</v>
      </c>
      <c r="X95" s="330">
        <v>168</v>
      </c>
      <c r="Y95" s="331">
        <f t="shared" si="6"/>
        <v>168</v>
      </c>
      <c r="Z95" s="36">
        <f t="shared" si="7"/>
        <v>3.0038399999999998</v>
      </c>
      <c r="AA95" s="56"/>
      <c r="AB95" s="57"/>
      <c r="AC95" s="134" t="s">
        <v>154</v>
      </c>
      <c r="AG95" s="67"/>
      <c r="AJ95" s="71" t="s">
        <v>71</v>
      </c>
      <c r="AK95" s="71">
        <v>1</v>
      </c>
      <c r="BB95" s="135" t="s">
        <v>82</v>
      </c>
      <c r="BM95" s="67">
        <f t="shared" si="8"/>
        <v>723.00480000000005</v>
      </c>
      <c r="BN95" s="67">
        <f t="shared" si="9"/>
        <v>723.00480000000005</v>
      </c>
      <c r="BO95" s="67">
        <f t="shared" si="10"/>
        <v>2.4</v>
      </c>
      <c r="BP95" s="67">
        <f t="shared" si="11"/>
        <v>2.4</v>
      </c>
    </row>
    <row r="96" spans="1:68" ht="27" customHeight="1" x14ac:dyDescent="0.25">
      <c r="A96" s="54" t="s">
        <v>175</v>
      </c>
      <c r="B96" s="54" t="s">
        <v>176</v>
      </c>
      <c r="C96" s="31">
        <v>4301135290</v>
      </c>
      <c r="D96" s="347">
        <v>4607111035028</v>
      </c>
      <c r="E96" s="348"/>
      <c r="F96" s="329">
        <v>0.48</v>
      </c>
      <c r="G96" s="32">
        <v>8</v>
      </c>
      <c r="H96" s="329">
        <v>3.84</v>
      </c>
      <c r="I96" s="329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6" s="335"/>
      <c r="R96" s="335"/>
      <c r="S96" s="335"/>
      <c r="T96" s="336"/>
      <c r="U96" s="34"/>
      <c r="V96" s="34"/>
      <c r="W96" s="35" t="s">
        <v>69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6" t="s">
        <v>172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177</v>
      </c>
      <c r="B97" s="54" t="s">
        <v>178</v>
      </c>
      <c r="C97" s="31">
        <v>4301135285</v>
      </c>
      <c r="D97" s="347">
        <v>4607111036407</v>
      </c>
      <c r="E97" s="348"/>
      <c r="F97" s="329">
        <v>0.3</v>
      </c>
      <c r="G97" s="32">
        <v>14</v>
      </c>
      <c r="H97" s="329">
        <v>4.2</v>
      </c>
      <c r="I97" s="329">
        <v>4.5292000000000003</v>
      </c>
      <c r="J97" s="32">
        <v>70</v>
      </c>
      <c r="K97" s="32" t="s">
        <v>79</v>
      </c>
      <c r="L97" s="32" t="s">
        <v>109</v>
      </c>
      <c r="M97" s="33" t="s">
        <v>68</v>
      </c>
      <c r="N97" s="33"/>
      <c r="O97" s="32">
        <v>180</v>
      </c>
      <c r="P97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35"/>
      <c r="R97" s="335"/>
      <c r="S97" s="335"/>
      <c r="T97" s="336"/>
      <c r="U97" s="34"/>
      <c r="V97" s="34"/>
      <c r="W97" s="35" t="s">
        <v>69</v>
      </c>
      <c r="X97" s="330">
        <v>14</v>
      </c>
      <c r="Y97" s="331">
        <f t="shared" si="6"/>
        <v>14</v>
      </c>
      <c r="Z97" s="36">
        <f t="shared" si="7"/>
        <v>0.25031999999999999</v>
      </c>
      <c r="AA97" s="56"/>
      <c r="AB97" s="57"/>
      <c r="AC97" s="138" t="s">
        <v>179</v>
      </c>
      <c r="AG97" s="67"/>
      <c r="AJ97" s="71" t="s">
        <v>110</v>
      </c>
      <c r="AK97" s="71">
        <v>14</v>
      </c>
      <c r="BB97" s="139" t="s">
        <v>82</v>
      </c>
      <c r="BM97" s="67">
        <f t="shared" si="8"/>
        <v>63.408800000000006</v>
      </c>
      <c r="BN97" s="67">
        <f t="shared" si="9"/>
        <v>63.408800000000006</v>
      </c>
      <c r="BO97" s="67">
        <f t="shared" si="10"/>
        <v>0.2</v>
      </c>
      <c r="BP97" s="67">
        <f t="shared" si="11"/>
        <v>0.2</v>
      </c>
    </row>
    <row r="98" spans="1:68" x14ac:dyDescent="0.2">
      <c r="A98" s="363"/>
      <c r="B98" s="34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64"/>
      <c r="P98" s="349" t="s">
        <v>72</v>
      </c>
      <c r="Q98" s="350"/>
      <c r="R98" s="350"/>
      <c r="S98" s="350"/>
      <c r="T98" s="350"/>
      <c r="U98" s="350"/>
      <c r="V98" s="351"/>
      <c r="W98" s="37" t="s">
        <v>69</v>
      </c>
      <c r="X98" s="332">
        <f>IFERROR(SUM(X92:X97),"0")</f>
        <v>336</v>
      </c>
      <c r="Y98" s="332">
        <f>IFERROR(SUM(Y92:Y97),"0")</f>
        <v>336</v>
      </c>
      <c r="Z98" s="332">
        <f>IFERROR(IF(Z92="",0,Z92),"0")+IFERROR(IF(Z93="",0,Z93),"0")+IFERROR(IF(Z94="",0,Z94),"0")+IFERROR(IF(Z95="",0,Z95),"0")+IFERROR(IF(Z96="",0,Z96),"0")+IFERROR(IF(Z97="",0,Z97),"0")</f>
        <v>6.0076800000000006</v>
      </c>
      <c r="AA98" s="333"/>
      <c r="AB98" s="333"/>
      <c r="AC98" s="333"/>
    </row>
    <row r="99" spans="1:68" x14ac:dyDescent="0.2">
      <c r="A99" s="340"/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64"/>
      <c r="P99" s="349" t="s">
        <v>72</v>
      </c>
      <c r="Q99" s="350"/>
      <c r="R99" s="350"/>
      <c r="S99" s="350"/>
      <c r="T99" s="350"/>
      <c r="U99" s="350"/>
      <c r="V99" s="351"/>
      <c r="W99" s="37" t="s">
        <v>73</v>
      </c>
      <c r="X99" s="332">
        <f>IFERROR(SUMPRODUCT(X92:X97*H92:H97),"0")</f>
        <v>1218</v>
      </c>
      <c r="Y99" s="332">
        <f>IFERROR(SUMPRODUCT(Y92:Y97*H92:H97),"0")</f>
        <v>1218</v>
      </c>
      <c r="Z99" s="37"/>
      <c r="AA99" s="333"/>
      <c r="AB99" s="333"/>
      <c r="AC99" s="333"/>
    </row>
    <row r="100" spans="1:68" ht="16.5" customHeight="1" x14ac:dyDescent="0.25">
      <c r="A100" s="339" t="s">
        <v>180</v>
      </c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325"/>
      <c r="AB100" s="325"/>
      <c r="AC100" s="325"/>
    </row>
    <row r="101" spans="1:68" ht="14.25" customHeight="1" x14ac:dyDescent="0.25">
      <c r="A101" s="357" t="s">
        <v>181</v>
      </c>
      <c r="B101" s="34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326"/>
      <c r="AB101" s="326"/>
      <c r="AC101" s="326"/>
    </row>
    <row r="102" spans="1:68" ht="27" customHeight="1" x14ac:dyDescent="0.25">
      <c r="A102" s="54" t="s">
        <v>182</v>
      </c>
      <c r="B102" s="54" t="s">
        <v>183</v>
      </c>
      <c r="C102" s="31">
        <v>4301190068</v>
      </c>
      <c r="D102" s="347">
        <v>4620207490365</v>
      </c>
      <c r="E102" s="348"/>
      <c r="F102" s="329">
        <v>7.0000000000000007E-2</v>
      </c>
      <c r="G102" s="32">
        <v>30</v>
      </c>
      <c r="H102" s="329">
        <v>2.1</v>
      </c>
      <c r="I102" s="329">
        <v>2.25</v>
      </c>
      <c r="J102" s="32">
        <v>100</v>
      </c>
      <c r="K102" s="32" t="s">
        <v>184</v>
      </c>
      <c r="L102" s="32" t="s">
        <v>67</v>
      </c>
      <c r="M102" s="33" t="s">
        <v>68</v>
      </c>
      <c r="N102" s="33"/>
      <c r="O102" s="32">
        <v>180</v>
      </c>
      <c r="P102" s="523" t="s">
        <v>185</v>
      </c>
      <c r="Q102" s="335"/>
      <c r="R102" s="335"/>
      <c r="S102" s="335"/>
      <c r="T102" s="336"/>
      <c r="U102" s="34"/>
      <c r="V102" s="34"/>
      <c r="W102" s="35" t="s">
        <v>69</v>
      </c>
      <c r="X102" s="330">
        <v>10</v>
      </c>
      <c r="Y102" s="331">
        <f>IFERROR(IF(X102="","",X102),"")</f>
        <v>10</v>
      </c>
      <c r="Z102" s="36">
        <f>IFERROR(IF(X102="","",X102*0.0095),"")</f>
        <v>9.5000000000000001E-2</v>
      </c>
      <c r="AA102" s="56"/>
      <c r="AB102" s="57"/>
      <c r="AC102" s="140" t="s">
        <v>186</v>
      </c>
      <c r="AG102" s="67"/>
      <c r="AJ102" s="71" t="s">
        <v>71</v>
      </c>
      <c r="AK102" s="71">
        <v>1</v>
      </c>
      <c r="BB102" s="141" t="s">
        <v>82</v>
      </c>
      <c r="BM102" s="67">
        <f>IFERROR(X102*I102,"0")</f>
        <v>22.5</v>
      </c>
      <c r="BN102" s="67">
        <f>IFERROR(Y102*I102,"0")</f>
        <v>22.5</v>
      </c>
      <c r="BO102" s="67">
        <f>IFERROR(X102/J102,"0")</f>
        <v>0.1</v>
      </c>
      <c r="BP102" s="67">
        <f>IFERROR(Y102/J102,"0")</f>
        <v>0.1</v>
      </c>
    </row>
    <row r="103" spans="1:68" x14ac:dyDescent="0.2">
      <c r="A103" s="363"/>
      <c r="B103" s="34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64"/>
      <c r="P103" s="349" t="s">
        <v>72</v>
      </c>
      <c r="Q103" s="350"/>
      <c r="R103" s="350"/>
      <c r="S103" s="350"/>
      <c r="T103" s="350"/>
      <c r="U103" s="350"/>
      <c r="V103" s="351"/>
      <c r="W103" s="37" t="s">
        <v>69</v>
      </c>
      <c r="X103" s="332">
        <f>IFERROR(SUM(X102:X102),"0")</f>
        <v>10</v>
      </c>
      <c r="Y103" s="332">
        <f>IFERROR(SUM(Y102:Y102),"0")</f>
        <v>10</v>
      </c>
      <c r="Z103" s="332">
        <f>IFERROR(IF(Z102="",0,Z102),"0")</f>
        <v>9.5000000000000001E-2</v>
      </c>
      <c r="AA103" s="333"/>
      <c r="AB103" s="333"/>
      <c r="AC103" s="333"/>
    </row>
    <row r="104" spans="1:68" x14ac:dyDescent="0.2">
      <c r="A104" s="340"/>
      <c r="B104" s="34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64"/>
      <c r="P104" s="349" t="s">
        <v>72</v>
      </c>
      <c r="Q104" s="350"/>
      <c r="R104" s="350"/>
      <c r="S104" s="350"/>
      <c r="T104" s="350"/>
      <c r="U104" s="350"/>
      <c r="V104" s="351"/>
      <c r="W104" s="37" t="s">
        <v>73</v>
      </c>
      <c r="X104" s="332">
        <f>IFERROR(SUMPRODUCT(X102:X102*H102:H102),"0")</f>
        <v>21</v>
      </c>
      <c r="Y104" s="332">
        <f>IFERROR(SUMPRODUCT(Y102:Y102*H102:H102),"0")</f>
        <v>21</v>
      </c>
      <c r="Z104" s="37"/>
      <c r="AA104" s="333"/>
      <c r="AB104" s="333"/>
      <c r="AC104" s="333"/>
    </row>
    <row r="105" spans="1:68" ht="16.5" customHeight="1" x14ac:dyDescent="0.25">
      <c r="A105" s="339" t="s">
        <v>187</v>
      </c>
      <c r="B105" s="34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325"/>
      <c r="AB105" s="325"/>
      <c r="AC105" s="325"/>
    </row>
    <row r="106" spans="1:68" ht="14.25" customHeight="1" x14ac:dyDescent="0.25">
      <c r="A106" s="357" t="s">
        <v>129</v>
      </c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  <c r="AA106" s="326"/>
      <c r="AB106" s="326"/>
      <c r="AC106" s="326"/>
    </row>
    <row r="107" spans="1:68" ht="27" customHeight="1" x14ac:dyDescent="0.25">
      <c r="A107" s="54" t="s">
        <v>188</v>
      </c>
      <c r="B107" s="54" t="s">
        <v>189</v>
      </c>
      <c r="C107" s="31">
        <v>4301136040</v>
      </c>
      <c r="D107" s="347">
        <v>4607025784319</v>
      </c>
      <c r="E107" s="348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35"/>
      <c r="R107" s="335"/>
      <c r="S107" s="335"/>
      <c r="T107" s="336"/>
      <c r="U107" s="34"/>
      <c r="V107" s="34"/>
      <c r="W107" s="35" t="s">
        <v>69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2" t="s">
        <v>190</v>
      </c>
      <c r="AG107" s="67"/>
      <c r="AJ107" s="71" t="s">
        <v>71</v>
      </c>
      <c r="AK107" s="71">
        <v>1</v>
      </c>
      <c r="BB107" s="143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191</v>
      </c>
      <c r="B108" s="54" t="s">
        <v>192</v>
      </c>
      <c r="C108" s="31">
        <v>4301136042</v>
      </c>
      <c r="D108" s="347">
        <v>4607025784012</v>
      </c>
      <c r="E108" s="348"/>
      <c r="F108" s="329">
        <v>0.09</v>
      </c>
      <c r="G108" s="32">
        <v>24</v>
      </c>
      <c r="H108" s="329">
        <v>2.16</v>
      </c>
      <c r="I108" s="329">
        <v>2.4912000000000001</v>
      </c>
      <c r="J108" s="32">
        <v>126</v>
      </c>
      <c r="K108" s="32" t="s">
        <v>79</v>
      </c>
      <c r="L108" s="32" t="s">
        <v>109</v>
      </c>
      <c r="M108" s="33" t="s">
        <v>68</v>
      </c>
      <c r="N108" s="33"/>
      <c r="O108" s="32">
        <v>180</v>
      </c>
      <c r="P108" s="48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35"/>
      <c r="R108" s="335"/>
      <c r="S108" s="335"/>
      <c r="T108" s="336"/>
      <c r="U108" s="34"/>
      <c r="V108" s="34"/>
      <c r="W108" s="35" t="s">
        <v>69</v>
      </c>
      <c r="X108" s="330">
        <v>14</v>
      </c>
      <c r="Y108" s="331">
        <f>IFERROR(IF(X108="","",X108),"")</f>
        <v>14</v>
      </c>
      <c r="Z108" s="36">
        <f>IFERROR(IF(X108="","",X108*0.00936),"")</f>
        <v>0.13103999999999999</v>
      </c>
      <c r="AA108" s="56"/>
      <c r="AB108" s="57"/>
      <c r="AC108" s="144" t="s">
        <v>193</v>
      </c>
      <c r="AG108" s="67"/>
      <c r="AJ108" s="71" t="s">
        <v>110</v>
      </c>
      <c r="AK108" s="71">
        <v>14</v>
      </c>
      <c r="BB108" s="145" t="s">
        <v>82</v>
      </c>
      <c r="BM108" s="67">
        <f>IFERROR(X108*I108,"0")</f>
        <v>34.876800000000003</v>
      </c>
      <c r="BN108" s="67">
        <f>IFERROR(Y108*I108,"0")</f>
        <v>34.876800000000003</v>
      </c>
      <c r="BO108" s="67">
        <f>IFERROR(X108/J108,"0")</f>
        <v>0.1111111111111111</v>
      </c>
      <c r="BP108" s="67">
        <f>IFERROR(Y108/J108,"0")</f>
        <v>0.1111111111111111</v>
      </c>
    </row>
    <row r="109" spans="1:68" ht="16.5" customHeight="1" x14ac:dyDescent="0.25">
      <c r="A109" s="54" t="s">
        <v>194</v>
      </c>
      <c r="B109" s="54" t="s">
        <v>195</v>
      </c>
      <c r="C109" s="31">
        <v>4301136039</v>
      </c>
      <c r="D109" s="347">
        <v>4607111035370</v>
      </c>
      <c r="E109" s="348"/>
      <c r="F109" s="329">
        <v>0.14000000000000001</v>
      </c>
      <c r="G109" s="32">
        <v>22</v>
      </c>
      <c r="H109" s="329">
        <v>3.08</v>
      </c>
      <c r="I109" s="329">
        <v>3.464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9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9" s="335"/>
      <c r="R109" s="335"/>
      <c r="S109" s="335"/>
      <c r="T109" s="336"/>
      <c r="U109" s="34"/>
      <c r="V109" s="34"/>
      <c r="W109" s="35" t="s">
        <v>69</v>
      </c>
      <c r="X109" s="330">
        <v>0</v>
      </c>
      <c r="Y109" s="331">
        <f>IFERROR(IF(X109="","",X109),"")</f>
        <v>0</v>
      </c>
      <c r="Z109" s="36">
        <f>IFERROR(IF(X109="","",X109*0.0155),"")</f>
        <v>0</v>
      </c>
      <c r="AA109" s="56"/>
      <c r="AB109" s="57"/>
      <c r="AC109" s="146" t="s">
        <v>196</v>
      </c>
      <c r="AG109" s="67"/>
      <c r="AJ109" s="71" t="s">
        <v>71</v>
      </c>
      <c r="AK109" s="71">
        <v>1</v>
      </c>
      <c r="BB109" s="147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x14ac:dyDescent="0.2">
      <c r="A110" s="363"/>
      <c r="B110" s="34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64"/>
      <c r="P110" s="349" t="s">
        <v>72</v>
      </c>
      <c r="Q110" s="350"/>
      <c r="R110" s="350"/>
      <c r="S110" s="350"/>
      <c r="T110" s="350"/>
      <c r="U110" s="350"/>
      <c r="V110" s="351"/>
      <c r="W110" s="37" t="s">
        <v>69</v>
      </c>
      <c r="X110" s="332">
        <f>IFERROR(SUM(X107:X109),"0")</f>
        <v>14</v>
      </c>
      <c r="Y110" s="332">
        <f>IFERROR(SUM(Y107:Y109),"0")</f>
        <v>14</v>
      </c>
      <c r="Z110" s="332">
        <f>IFERROR(IF(Z107="",0,Z107),"0")+IFERROR(IF(Z108="",0,Z108),"0")+IFERROR(IF(Z109="",0,Z109),"0")</f>
        <v>0.13103999999999999</v>
      </c>
      <c r="AA110" s="333"/>
      <c r="AB110" s="333"/>
      <c r="AC110" s="333"/>
    </row>
    <row r="111" spans="1:68" x14ac:dyDescent="0.2">
      <c r="A111" s="340"/>
      <c r="B111" s="34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64"/>
      <c r="P111" s="349" t="s">
        <v>72</v>
      </c>
      <c r="Q111" s="350"/>
      <c r="R111" s="350"/>
      <c r="S111" s="350"/>
      <c r="T111" s="350"/>
      <c r="U111" s="350"/>
      <c r="V111" s="351"/>
      <c r="W111" s="37" t="s">
        <v>73</v>
      </c>
      <c r="X111" s="332">
        <f>IFERROR(SUMPRODUCT(X107:X109*H107:H109),"0")</f>
        <v>30.240000000000002</v>
      </c>
      <c r="Y111" s="332">
        <f>IFERROR(SUMPRODUCT(Y107:Y109*H107:H109),"0")</f>
        <v>30.240000000000002</v>
      </c>
      <c r="Z111" s="37"/>
      <c r="AA111" s="333"/>
      <c r="AB111" s="333"/>
      <c r="AC111" s="333"/>
    </row>
    <row r="112" spans="1:68" ht="16.5" customHeight="1" x14ac:dyDescent="0.25">
      <c r="A112" s="339" t="s">
        <v>197</v>
      </c>
      <c r="B112" s="34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  <c r="AA112" s="325"/>
      <c r="AB112" s="325"/>
      <c r="AC112" s="325"/>
    </row>
    <row r="113" spans="1:68" ht="14.25" customHeight="1" x14ac:dyDescent="0.25">
      <c r="A113" s="357" t="s">
        <v>63</v>
      </c>
      <c r="B113" s="34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326"/>
      <c r="AB113" s="326"/>
      <c r="AC113" s="326"/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47">
        <v>4607111039262</v>
      </c>
      <c r="E114" s="348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69</v>
      </c>
      <c r="X114" s="330">
        <v>36</v>
      </c>
      <c r="Y114" s="331">
        <f t="shared" ref="Y114:Y119" si="12">IFERROR(IF(X114="","",X114),"")</f>
        <v>36</v>
      </c>
      <c r="Z114" s="36">
        <f t="shared" ref="Z114:Z119" si="13">IFERROR(IF(X114="","",X114*0.0155),"")</f>
        <v>0.55800000000000005</v>
      </c>
      <c r="AA114" s="56"/>
      <c r="AB114" s="57"/>
      <c r="AC114" s="148" t="s">
        <v>147</v>
      </c>
      <c r="AG114" s="67"/>
      <c r="AJ114" s="71" t="s">
        <v>71</v>
      </c>
      <c r="AK114" s="71">
        <v>1</v>
      </c>
      <c r="BB114" s="149" t="s">
        <v>1</v>
      </c>
      <c r="BM114" s="67">
        <f t="shared" ref="BM114:BM119" si="14">IFERROR(X114*I114,"0")</f>
        <v>241.90559999999999</v>
      </c>
      <c r="BN114" s="67">
        <f t="shared" ref="BN114:BN119" si="15">IFERROR(Y114*I114,"0")</f>
        <v>241.90559999999999</v>
      </c>
      <c r="BO114" s="67">
        <f t="shared" ref="BO114:BO119" si="16">IFERROR(X114/J114,"0")</f>
        <v>0.42857142857142855</v>
      </c>
      <c r="BP114" s="67">
        <f t="shared" ref="BP114:BP119" si="17">IFERROR(Y114/J114,"0")</f>
        <v>0.42857142857142855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47">
        <v>4607111039248</v>
      </c>
      <c r="E115" s="348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69</v>
      </c>
      <c r="X115" s="330">
        <v>144</v>
      </c>
      <c r="Y115" s="331">
        <f t="shared" si="12"/>
        <v>144</v>
      </c>
      <c r="Z115" s="36">
        <f t="shared" si="13"/>
        <v>2.2320000000000002</v>
      </c>
      <c r="AA115" s="56"/>
      <c r="AB115" s="57"/>
      <c r="AC115" s="150" t="s">
        <v>147</v>
      </c>
      <c r="AG115" s="67"/>
      <c r="AJ115" s="71" t="s">
        <v>71</v>
      </c>
      <c r="AK115" s="71">
        <v>1</v>
      </c>
      <c r="BB115" s="151" t="s">
        <v>1</v>
      </c>
      <c r="BM115" s="67">
        <f t="shared" si="14"/>
        <v>1051.2</v>
      </c>
      <c r="BN115" s="67">
        <f t="shared" si="15"/>
        <v>1051.2</v>
      </c>
      <c r="BO115" s="67">
        <f t="shared" si="16"/>
        <v>1.7142857142857142</v>
      </c>
      <c r="BP115" s="67">
        <f t="shared" si="17"/>
        <v>1.7142857142857142</v>
      </c>
    </row>
    <row r="116" spans="1:68" ht="27" customHeight="1" x14ac:dyDescent="0.25">
      <c r="A116" s="54" t="s">
        <v>202</v>
      </c>
      <c r="B116" s="54" t="s">
        <v>203</v>
      </c>
      <c r="C116" s="31">
        <v>4301070976</v>
      </c>
      <c r="D116" s="347">
        <v>4607111034144</v>
      </c>
      <c r="E116" s="348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66</v>
      </c>
      <c r="L116" s="32" t="s">
        <v>102</v>
      </c>
      <c r="M116" s="33" t="s">
        <v>68</v>
      </c>
      <c r="N116" s="33"/>
      <c r="O116" s="32">
        <v>180</v>
      </c>
      <c r="P116" s="4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69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2" t="s">
        <v>147</v>
      </c>
      <c r="AG116" s="67"/>
      <c r="AJ116" s="71" t="s">
        <v>103</v>
      </c>
      <c r="AK116" s="71">
        <v>84</v>
      </c>
      <c r="BB116" s="153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47">
        <v>4607111039293</v>
      </c>
      <c r="E117" s="348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69</v>
      </c>
      <c r="X117" s="330">
        <v>48</v>
      </c>
      <c r="Y117" s="331">
        <f t="shared" si="12"/>
        <v>48</v>
      </c>
      <c r="Z117" s="36">
        <f t="shared" si="13"/>
        <v>0.74399999999999999</v>
      </c>
      <c r="AA117" s="56"/>
      <c r="AB117" s="57"/>
      <c r="AC117" s="154" t="s">
        <v>147</v>
      </c>
      <c r="AG117" s="67"/>
      <c r="AJ117" s="71" t="s">
        <v>71</v>
      </c>
      <c r="AK117" s="71">
        <v>1</v>
      </c>
      <c r="BB117" s="155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47">
        <v>4607111039279</v>
      </c>
      <c r="E118" s="348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69</v>
      </c>
      <c r="X118" s="330">
        <v>72</v>
      </c>
      <c r="Y118" s="331">
        <f t="shared" si="12"/>
        <v>72</v>
      </c>
      <c r="Z118" s="36">
        <f t="shared" si="13"/>
        <v>1.1160000000000001</v>
      </c>
      <c r="AA118" s="56"/>
      <c r="AB118" s="57"/>
      <c r="AC118" s="156" t="s">
        <v>147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525.6</v>
      </c>
      <c r="BN118" s="67">
        <f t="shared" si="15"/>
        <v>525.6</v>
      </c>
      <c r="BO118" s="67">
        <f t="shared" si="16"/>
        <v>0.8571428571428571</v>
      </c>
      <c r="BP118" s="67">
        <f t="shared" si="17"/>
        <v>0.8571428571428571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47">
        <v>4607111038098</v>
      </c>
      <c r="E119" s="348"/>
      <c r="F119" s="329">
        <v>0.8</v>
      </c>
      <c r="G119" s="32">
        <v>8</v>
      </c>
      <c r="H119" s="329">
        <v>6.4</v>
      </c>
      <c r="I119" s="329">
        <v>6.6859999999999999</v>
      </c>
      <c r="J119" s="32">
        <v>84</v>
      </c>
      <c r="K119" s="32" t="s">
        <v>66</v>
      </c>
      <c r="L119" s="32" t="s">
        <v>109</v>
      </c>
      <c r="M119" s="33" t="s">
        <v>68</v>
      </c>
      <c r="N119" s="33"/>
      <c r="O119" s="32">
        <v>180</v>
      </c>
      <c r="P119" s="4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5"/>
      <c r="R119" s="335"/>
      <c r="S119" s="335"/>
      <c r="T119" s="336"/>
      <c r="U119" s="34"/>
      <c r="V119" s="34"/>
      <c r="W119" s="35" t="s">
        <v>69</v>
      </c>
      <c r="X119" s="330">
        <v>36</v>
      </c>
      <c r="Y119" s="331">
        <f t="shared" si="12"/>
        <v>36</v>
      </c>
      <c r="Z119" s="36">
        <f t="shared" si="13"/>
        <v>0.55800000000000005</v>
      </c>
      <c r="AA119" s="56"/>
      <c r="AB119" s="57"/>
      <c r="AC119" s="158" t="s">
        <v>210</v>
      </c>
      <c r="AG119" s="67"/>
      <c r="AJ119" s="71" t="s">
        <v>110</v>
      </c>
      <c r="AK119" s="71">
        <v>12</v>
      </c>
      <c r="BB119" s="159" t="s">
        <v>1</v>
      </c>
      <c r="BM119" s="67">
        <f t="shared" si="14"/>
        <v>240.696</v>
      </c>
      <c r="BN119" s="67">
        <f t="shared" si="15"/>
        <v>240.696</v>
      </c>
      <c r="BO119" s="67">
        <f t="shared" si="16"/>
        <v>0.42857142857142855</v>
      </c>
      <c r="BP119" s="67">
        <f t="shared" si="17"/>
        <v>0.42857142857142855</v>
      </c>
    </row>
    <row r="120" spans="1:68" x14ac:dyDescent="0.2">
      <c r="A120" s="363"/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64"/>
      <c r="P120" s="349" t="s">
        <v>72</v>
      </c>
      <c r="Q120" s="350"/>
      <c r="R120" s="350"/>
      <c r="S120" s="350"/>
      <c r="T120" s="350"/>
      <c r="U120" s="350"/>
      <c r="V120" s="351"/>
      <c r="W120" s="37" t="s">
        <v>69</v>
      </c>
      <c r="X120" s="332">
        <f>IFERROR(SUM(X114:X119),"0")</f>
        <v>336</v>
      </c>
      <c r="Y120" s="332">
        <f>IFERROR(SUM(Y114:Y119),"0")</f>
        <v>336</v>
      </c>
      <c r="Z120" s="332">
        <f>IFERROR(IF(Z114="",0,Z114),"0")+IFERROR(IF(Z115="",0,Z115),"0")+IFERROR(IF(Z116="",0,Z116),"0")+IFERROR(IF(Z117="",0,Z117),"0")+IFERROR(IF(Z118="",0,Z118),"0")+IFERROR(IF(Z119="",0,Z119),"0")</f>
        <v>5.2080000000000002</v>
      </c>
      <c r="AA120" s="333"/>
      <c r="AB120" s="333"/>
      <c r="AC120" s="333"/>
    </row>
    <row r="121" spans="1:68" x14ac:dyDescent="0.2">
      <c r="A121" s="340"/>
      <c r="B121" s="34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64"/>
      <c r="P121" s="349" t="s">
        <v>72</v>
      </c>
      <c r="Q121" s="350"/>
      <c r="R121" s="350"/>
      <c r="S121" s="350"/>
      <c r="T121" s="350"/>
      <c r="U121" s="350"/>
      <c r="V121" s="351"/>
      <c r="W121" s="37" t="s">
        <v>73</v>
      </c>
      <c r="X121" s="332">
        <f>IFERROR(SUMPRODUCT(X114:X119*H114:H119),"0")</f>
        <v>2280.0000000000005</v>
      </c>
      <c r="Y121" s="332">
        <f>IFERROR(SUMPRODUCT(Y114:Y119*H114:H119),"0")</f>
        <v>2280.0000000000005</v>
      </c>
      <c r="Z121" s="37"/>
      <c r="AA121" s="333"/>
      <c r="AB121" s="333"/>
      <c r="AC121" s="333"/>
    </row>
    <row r="122" spans="1:68" ht="16.5" customHeight="1" x14ac:dyDescent="0.25">
      <c r="A122" s="339" t="s">
        <v>211</v>
      </c>
      <c r="B122" s="34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325"/>
      <c r="AB122" s="325"/>
      <c r="AC122" s="325"/>
    </row>
    <row r="123" spans="1:68" ht="14.25" customHeight="1" x14ac:dyDescent="0.25">
      <c r="A123" s="357" t="s">
        <v>135</v>
      </c>
      <c r="B123" s="34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326"/>
      <c r="AB123" s="326"/>
      <c r="AC123" s="326"/>
    </row>
    <row r="124" spans="1:68" ht="27" customHeight="1" x14ac:dyDescent="0.25">
      <c r="A124" s="54" t="s">
        <v>212</v>
      </c>
      <c r="B124" s="54" t="s">
        <v>213</v>
      </c>
      <c r="C124" s="31">
        <v>4301135533</v>
      </c>
      <c r="D124" s="347">
        <v>4607111034014</v>
      </c>
      <c r="E124" s="348"/>
      <c r="F124" s="329">
        <v>0.25</v>
      </c>
      <c r="G124" s="32">
        <v>12</v>
      </c>
      <c r="H124" s="329">
        <v>3</v>
      </c>
      <c r="I124" s="32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4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5"/>
      <c r="R124" s="335"/>
      <c r="S124" s="335"/>
      <c r="T124" s="336"/>
      <c r="U124" s="34"/>
      <c r="V124" s="34"/>
      <c r="W124" s="35" t="s">
        <v>69</v>
      </c>
      <c r="X124" s="330">
        <v>154</v>
      </c>
      <c r="Y124" s="331">
        <f>IFERROR(IF(X124="","",X124),"")</f>
        <v>154</v>
      </c>
      <c r="Z124" s="36">
        <f>IFERROR(IF(X124="","",X124*0.01788),"")</f>
        <v>2.75352</v>
      </c>
      <c r="AA124" s="56"/>
      <c r="AB124" s="57"/>
      <c r="AC124" s="160" t="s">
        <v>214</v>
      </c>
      <c r="AG124" s="67"/>
      <c r="AJ124" s="71" t="s">
        <v>71</v>
      </c>
      <c r="AK124" s="71">
        <v>1</v>
      </c>
      <c r="BB124" s="161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215</v>
      </c>
      <c r="B125" s="54" t="s">
        <v>216</v>
      </c>
      <c r="C125" s="31">
        <v>4301135532</v>
      </c>
      <c r="D125" s="347">
        <v>4607111033994</v>
      </c>
      <c r="E125" s="348"/>
      <c r="F125" s="329">
        <v>0.25</v>
      </c>
      <c r="G125" s="32">
        <v>12</v>
      </c>
      <c r="H125" s="329">
        <v>3</v>
      </c>
      <c r="I125" s="32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5"/>
      <c r="R125" s="335"/>
      <c r="S125" s="335"/>
      <c r="T125" s="336"/>
      <c r="U125" s="34"/>
      <c r="V125" s="34"/>
      <c r="W125" s="35" t="s">
        <v>69</v>
      </c>
      <c r="X125" s="330">
        <v>140</v>
      </c>
      <c r="Y125" s="331">
        <f>IFERROR(IF(X125="","",X125),"")</f>
        <v>140</v>
      </c>
      <c r="Z125" s="36">
        <f>IFERROR(IF(X125="","",X125*0.01788),"")</f>
        <v>2.5032000000000001</v>
      </c>
      <c r="AA125" s="56"/>
      <c r="AB125" s="57"/>
      <c r="AC125" s="162" t="s">
        <v>154</v>
      </c>
      <c r="AG125" s="67"/>
      <c r="AJ125" s="71" t="s">
        <v>71</v>
      </c>
      <c r="AK125" s="71">
        <v>1</v>
      </c>
      <c r="BB125" s="163" t="s">
        <v>82</v>
      </c>
      <c r="BM125" s="67">
        <f>IFERROR(X125*I125,"0")</f>
        <v>518.50400000000002</v>
      </c>
      <c r="BN125" s="67">
        <f>IFERROR(Y125*I125,"0")</f>
        <v>518.50400000000002</v>
      </c>
      <c r="BO125" s="67">
        <f>IFERROR(X125/J125,"0")</f>
        <v>2</v>
      </c>
      <c r="BP125" s="67">
        <f>IFERROR(Y125/J125,"0")</f>
        <v>2</v>
      </c>
    </row>
    <row r="126" spans="1:68" x14ac:dyDescent="0.2">
      <c r="A126" s="363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64"/>
      <c r="P126" s="349" t="s">
        <v>72</v>
      </c>
      <c r="Q126" s="350"/>
      <c r="R126" s="350"/>
      <c r="S126" s="350"/>
      <c r="T126" s="350"/>
      <c r="U126" s="350"/>
      <c r="V126" s="351"/>
      <c r="W126" s="37" t="s">
        <v>69</v>
      </c>
      <c r="X126" s="332">
        <f>IFERROR(SUM(X124:X125),"0")</f>
        <v>294</v>
      </c>
      <c r="Y126" s="332">
        <f>IFERROR(SUM(Y124:Y125),"0")</f>
        <v>294</v>
      </c>
      <c r="Z126" s="332">
        <f>IFERROR(IF(Z124="",0,Z124),"0")+IFERROR(IF(Z125="",0,Z125),"0")</f>
        <v>5.2567199999999996</v>
      </c>
      <c r="AA126" s="333"/>
      <c r="AB126" s="333"/>
      <c r="AC126" s="333"/>
    </row>
    <row r="127" spans="1:68" x14ac:dyDescent="0.2">
      <c r="A127" s="340"/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64"/>
      <c r="P127" s="349" t="s">
        <v>72</v>
      </c>
      <c r="Q127" s="350"/>
      <c r="R127" s="350"/>
      <c r="S127" s="350"/>
      <c r="T127" s="350"/>
      <c r="U127" s="350"/>
      <c r="V127" s="351"/>
      <c r="W127" s="37" t="s">
        <v>73</v>
      </c>
      <c r="X127" s="332">
        <f>IFERROR(SUMPRODUCT(X124:X125*H124:H125),"0")</f>
        <v>882</v>
      </c>
      <c r="Y127" s="332">
        <f>IFERROR(SUMPRODUCT(Y124:Y125*H124:H125),"0")</f>
        <v>882</v>
      </c>
      <c r="Z127" s="37"/>
      <c r="AA127" s="333"/>
      <c r="AB127" s="333"/>
      <c r="AC127" s="333"/>
    </row>
    <row r="128" spans="1:68" ht="16.5" customHeight="1" x14ac:dyDescent="0.25">
      <c r="A128" s="339" t="s">
        <v>217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325"/>
      <c r="AB128" s="325"/>
      <c r="AC128" s="325"/>
    </row>
    <row r="129" spans="1:68" ht="14.25" customHeight="1" x14ac:dyDescent="0.25">
      <c r="A129" s="357" t="s">
        <v>135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326"/>
      <c r="AB129" s="326"/>
      <c r="AC129" s="326"/>
    </row>
    <row r="130" spans="1:68" ht="27" customHeight="1" x14ac:dyDescent="0.25">
      <c r="A130" s="54" t="s">
        <v>218</v>
      </c>
      <c r="B130" s="54" t="s">
        <v>219</v>
      </c>
      <c r="C130" s="31">
        <v>4301135311</v>
      </c>
      <c r="D130" s="347">
        <v>4607111039095</v>
      </c>
      <c r="E130" s="348"/>
      <c r="F130" s="329">
        <v>0.25</v>
      </c>
      <c r="G130" s="32">
        <v>12</v>
      </c>
      <c r="H130" s="329">
        <v>3</v>
      </c>
      <c r="I130" s="329">
        <v>3.7480000000000002</v>
      </c>
      <c r="J130" s="32">
        <v>70</v>
      </c>
      <c r="K130" s="32" t="s">
        <v>79</v>
      </c>
      <c r="L130" s="32" t="s">
        <v>109</v>
      </c>
      <c r="M130" s="33" t="s">
        <v>68</v>
      </c>
      <c r="N130" s="33"/>
      <c r="O130" s="32">
        <v>180</v>
      </c>
      <c r="P130" s="50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5"/>
      <c r="R130" s="335"/>
      <c r="S130" s="335"/>
      <c r="T130" s="336"/>
      <c r="U130" s="34"/>
      <c r="V130" s="34"/>
      <c r="W130" s="35" t="s">
        <v>69</v>
      </c>
      <c r="X130" s="330">
        <v>14</v>
      </c>
      <c r="Y130" s="33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4" t="s">
        <v>220</v>
      </c>
      <c r="AG130" s="67"/>
      <c r="AJ130" s="71" t="s">
        <v>110</v>
      </c>
      <c r="AK130" s="71">
        <v>14</v>
      </c>
      <c r="BB130" s="16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27" customHeight="1" x14ac:dyDescent="0.25">
      <c r="A131" s="54" t="s">
        <v>221</v>
      </c>
      <c r="B131" s="54" t="s">
        <v>222</v>
      </c>
      <c r="C131" s="31">
        <v>4301135300</v>
      </c>
      <c r="D131" s="347">
        <v>4607111039101</v>
      </c>
      <c r="E131" s="348"/>
      <c r="F131" s="329">
        <v>0.45</v>
      </c>
      <c r="G131" s="32">
        <v>8</v>
      </c>
      <c r="H131" s="329">
        <v>3.6</v>
      </c>
      <c r="I131" s="329">
        <v>4.26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13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31" s="335"/>
      <c r="R131" s="335"/>
      <c r="S131" s="335"/>
      <c r="T131" s="336"/>
      <c r="U131" s="34"/>
      <c r="V131" s="34"/>
      <c r="W131" s="35" t="s">
        <v>69</v>
      </c>
      <c r="X131" s="330">
        <v>0</v>
      </c>
      <c r="Y131" s="331">
        <f>IFERROR(IF(X131="","",X131),"")</f>
        <v>0</v>
      </c>
      <c r="Z131" s="36">
        <f>IFERROR(IF(X131="","",X131*0.01788),"")</f>
        <v>0</v>
      </c>
      <c r="AA131" s="56"/>
      <c r="AB131" s="57"/>
      <c r="AC131" s="166" t="s">
        <v>220</v>
      </c>
      <c r="AG131" s="67"/>
      <c r="AJ131" s="71" t="s">
        <v>71</v>
      </c>
      <c r="AK131" s="71">
        <v>1</v>
      </c>
      <c r="BB131" s="167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223</v>
      </c>
      <c r="B132" s="54" t="s">
        <v>224</v>
      </c>
      <c r="C132" s="31">
        <v>4301135534</v>
      </c>
      <c r="D132" s="347">
        <v>4607111034199</v>
      </c>
      <c r="E132" s="348"/>
      <c r="F132" s="329">
        <v>0.25</v>
      </c>
      <c r="G132" s="32">
        <v>12</v>
      </c>
      <c r="H132" s="329">
        <v>3</v>
      </c>
      <c r="I132" s="32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35"/>
      <c r="R132" s="335"/>
      <c r="S132" s="335"/>
      <c r="T132" s="336"/>
      <c r="U132" s="34"/>
      <c r="V132" s="34"/>
      <c r="W132" s="35" t="s">
        <v>69</v>
      </c>
      <c r="X132" s="330">
        <v>196</v>
      </c>
      <c r="Y132" s="331">
        <f>IFERROR(IF(X132="","",X132),"")</f>
        <v>196</v>
      </c>
      <c r="Z132" s="36">
        <f>IFERROR(IF(X132="","",X132*0.01788),"")</f>
        <v>3.50448</v>
      </c>
      <c r="AA132" s="56"/>
      <c r="AB132" s="57"/>
      <c r="AC132" s="168" t="s">
        <v>225</v>
      </c>
      <c r="AG132" s="67"/>
      <c r="AJ132" s="71" t="s">
        <v>71</v>
      </c>
      <c r="AK132" s="71">
        <v>1</v>
      </c>
      <c r="BB132" s="169" t="s">
        <v>82</v>
      </c>
      <c r="BM132" s="67">
        <f>IFERROR(X132*I132,"0")</f>
        <v>725.90559999999994</v>
      </c>
      <c r="BN132" s="67">
        <f>IFERROR(Y132*I132,"0")</f>
        <v>725.90559999999994</v>
      </c>
      <c r="BO132" s="67">
        <f>IFERROR(X132/J132,"0")</f>
        <v>2.8</v>
      </c>
      <c r="BP132" s="67">
        <f>IFERROR(Y132/J132,"0")</f>
        <v>2.8</v>
      </c>
    </row>
    <row r="133" spans="1:68" x14ac:dyDescent="0.2">
      <c r="A133" s="363"/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64"/>
      <c r="P133" s="349" t="s">
        <v>72</v>
      </c>
      <c r="Q133" s="350"/>
      <c r="R133" s="350"/>
      <c r="S133" s="350"/>
      <c r="T133" s="350"/>
      <c r="U133" s="350"/>
      <c r="V133" s="351"/>
      <c r="W133" s="37" t="s">
        <v>69</v>
      </c>
      <c r="X133" s="332">
        <f>IFERROR(SUM(X130:X132),"0")</f>
        <v>210</v>
      </c>
      <c r="Y133" s="332">
        <f>IFERROR(SUM(Y130:Y132),"0")</f>
        <v>210</v>
      </c>
      <c r="Z133" s="332">
        <f>IFERROR(IF(Z130="",0,Z130),"0")+IFERROR(IF(Z131="",0,Z131),"0")+IFERROR(IF(Z132="",0,Z132),"0")</f>
        <v>3.7547999999999999</v>
      </c>
      <c r="AA133" s="333"/>
      <c r="AB133" s="333"/>
      <c r="AC133" s="333"/>
    </row>
    <row r="134" spans="1:68" x14ac:dyDescent="0.2">
      <c r="A134" s="340"/>
      <c r="B134" s="34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64"/>
      <c r="P134" s="349" t="s">
        <v>72</v>
      </c>
      <c r="Q134" s="350"/>
      <c r="R134" s="350"/>
      <c r="S134" s="350"/>
      <c r="T134" s="350"/>
      <c r="U134" s="350"/>
      <c r="V134" s="351"/>
      <c r="W134" s="37" t="s">
        <v>73</v>
      </c>
      <c r="X134" s="332">
        <f>IFERROR(SUMPRODUCT(X130:X132*H130:H132),"0")</f>
        <v>630</v>
      </c>
      <c r="Y134" s="332">
        <f>IFERROR(SUMPRODUCT(Y130:Y132*H130:H132),"0")</f>
        <v>630</v>
      </c>
      <c r="Z134" s="37"/>
      <c r="AA134" s="333"/>
      <c r="AB134" s="333"/>
      <c r="AC134" s="333"/>
    </row>
    <row r="135" spans="1:68" ht="16.5" customHeight="1" x14ac:dyDescent="0.25">
      <c r="A135" s="339" t="s">
        <v>226</v>
      </c>
      <c r="B135" s="34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325"/>
      <c r="AB135" s="325"/>
      <c r="AC135" s="325"/>
    </row>
    <row r="136" spans="1:68" ht="14.25" customHeight="1" x14ac:dyDescent="0.25">
      <c r="A136" s="357" t="s">
        <v>135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326"/>
      <c r="AB136" s="326"/>
      <c r="AC136" s="326"/>
    </row>
    <row r="137" spans="1:68" ht="27" customHeight="1" x14ac:dyDescent="0.25">
      <c r="A137" s="54" t="s">
        <v>227</v>
      </c>
      <c r="B137" s="54" t="s">
        <v>228</v>
      </c>
      <c r="C137" s="31">
        <v>4301135275</v>
      </c>
      <c r="D137" s="347">
        <v>4607111034380</v>
      </c>
      <c r="E137" s="348"/>
      <c r="F137" s="329">
        <v>0.25</v>
      </c>
      <c r="G137" s="32">
        <v>12</v>
      </c>
      <c r="H137" s="329">
        <v>3</v>
      </c>
      <c r="I137" s="329">
        <v>3.28</v>
      </c>
      <c r="J137" s="32">
        <v>70</v>
      </c>
      <c r="K137" s="32" t="s">
        <v>79</v>
      </c>
      <c r="L137" s="32" t="s">
        <v>109</v>
      </c>
      <c r="M137" s="33" t="s">
        <v>68</v>
      </c>
      <c r="N137" s="33"/>
      <c r="O137" s="32">
        <v>180</v>
      </c>
      <c r="P137" s="43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35"/>
      <c r="R137" s="335"/>
      <c r="S137" s="335"/>
      <c r="T137" s="336"/>
      <c r="U137" s="34"/>
      <c r="V137" s="34"/>
      <c r="W137" s="35" t="s">
        <v>69</v>
      </c>
      <c r="X137" s="330">
        <v>42</v>
      </c>
      <c r="Y137" s="33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70" t="s">
        <v>229</v>
      </c>
      <c r="AG137" s="67"/>
      <c r="AJ137" s="71" t="s">
        <v>110</v>
      </c>
      <c r="AK137" s="71">
        <v>14</v>
      </c>
      <c r="BB137" s="171" t="s">
        <v>82</v>
      </c>
      <c r="BM137" s="67">
        <f>IFERROR(X137*I137,"0")</f>
        <v>137.76</v>
      </c>
      <c r="BN137" s="67">
        <f>IFERROR(Y137*I137,"0")</f>
        <v>137.76</v>
      </c>
      <c r="BO137" s="67">
        <f>IFERROR(X137/J137,"0")</f>
        <v>0.6</v>
      </c>
      <c r="BP137" s="67">
        <f>IFERROR(Y137/J137,"0")</f>
        <v>0.6</v>
      </c>
    </row>
    <row r="138" spans="1:68" ht="27" customHeight="1" x14ac:dyDescent="0.25">
      <c r="A138" s="54" t="s">
        <v>230</v>
      </c>
      <c r="B138" s="54" t="s">
        <v>231</v>
      </c>
      <c r="C138" s="31">
        <v>4301135277</v>
      </c>
      <c r="D138" s="347">
        <v>4607111034397</v>
      </c>
      <c r="E138" s="348"/>
      <c r="F138" s="329">
        <v>0.25</v>
      </c>
      <c r="G138" s="32">
        <v>12</v>
      </c>
      <c r="H138" s="329">
        <v>3</v>
      </c>
      <c r="I138" s="329">
        <v>3.28</v>
      </c>
      <c r="J138" s="32">
        <v>70</v>
      </c>
      <c r="K138" s="32" t="s">
        <v>79</v>
      </c>
      <c r="L138" s="32" t="s">
        <v>102</v>
      </c>
      <c r="M138" s="33" t="s">
        <v>68</v>
      </c>
      <c r="N138" s="33"/>
      <c r="O138" s="32">
        <v>180</v>
      </c>
      <c r="P138" s="4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35"/>
      <c r="R138" s="335"/>
      <c r="S138" s="335"/>
      <c r="T138" s="336"/>
      <c r="U138" s="34"/>
      <c r="V138" s="34"/>
      <c r="W138" s="35" t="s">
        <v>69</v>
      </c>
      <c r="X138" s="330">
        <v>140</v>
      </c>
      <c r="Y138" s="331">
        <f>IFERROR(IF(X138="","",X138),"")</f>
        <v>140</v>
      </c>
      <c r="Z138" s="36">
        <f>IFERROR(IF(X138="","",X138*0.01788),"")</f>
        <v>2.5032000000000001</v>
      </c>
      <c r="AA138" s="56"/>
      <c r="AB138" s="57"/>
      <c r="AC138" s="172" t="s">
        <v>214</v>
      </c>
      <c r="AG138" s="67"/>
      <c r="AJ138" s="71" t="s">
        <v>103</v>
      </c>
      <c r="AK138" s="71">
        <v>70</v>
      </c>
      <c r="BB138" s="173" t="s">
        <v>82</v>
      </c>
      <c r="BM138" s="67">
        <f>IFERROR(X138*I138,"0")</f>
        <v>459.2</v>
      </c>
      <c r="BN138" s="67">
        <f>IFERROR(Y138*I138,"0")</f>
        <v>459.2</v>
      </c>
      <c r="BO138" s="67">
        <f>IFERROR(X138/J138,"0")</f>
        <v>2</v>
      </c>
      <c r="BP138" s="67">
        <f>IFERROR(Y138/J138,"0")</f>
        <v>2</v>
      </c>
    </row>
    <row r="139" spans="1:68" x14ac:dyDescent="0.2">
      <c r="A139" s="363"/>
      <c r="B139" s="34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64"/>
      <c r="P139" s="349" t="s">
        <v>72</v>
      </c>
      <c r="Q139" s="350"/>
      <c r="R139" s="350"/>
      <c r="S139" s="350"/>
      <c r="T139" s="350"/>
      <c r="U139" s="350"/>
      <c r="V139" s="351"/>
      <c r="W139" s="37" t="s">
        <v>69</v>
      </c>
      <c r="X139" s="332">
        <f>IFERROR(SUM(X137:X138),"0")</f>
        <v>182</v>
      </c>
      <c r="Y139" s="332">
        <f>IFERROR(SUM(Y137:Y138),"0")</f>
        <v>182</v>
      </c>
      <c r="Z139" s="332">
        <f>IFERROR(IF(Z137="",0,Z137),"0")+IFERROR(IF(Z138="",0,Z138),"0")</f>
        <v>3.2541600000000002</v>
      </c>
      <c r="AA139" s="333"/>
      <c r="AB139" s="333"/>
      <c r="AC139" s="333"/>
    </row>
    <row r="140" spans="1:68" x14ac:dyDescent="0.2">
      <c r="A140" s="340"/>
      <c r="B140" s="34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64"/>
      <c r="P140" s="349" t="s">
        <v>72</v>
      </c>
      <c r="Q140" s="350"/>
      <c r="R140" s="350"/>
      <c r="S140" s="350"/>
      <c r="T140" s="350"/>
      <c r="U140" s="350"/>
      <c r="V140" s="351"/>
      <c r="W140" s="37" t="s">
        <v>73</v>
      </c>
      <c r="X140" s="332">
        <f>IFERROR(SUMPRODUCT(X137:X138*H137:H138),"0")</f>
        <v>546</v>
      </c>
      <c r="Y140" s="332">
        <f>IFERROR(SUMPRODUCT(Y137:Y138*H137:H138),"0")</f>
        <v>546</v>
      </c>
      <c r="Z140" s="37"/>
      <c r="AA140" s="333"/>
      <c r="AB140" s="333"/>
      <c r="AC140" s="333"/>
    </row>
    <row r="141" spans="1:68" ht="16.5" customHeight="1" x14ac:dyDescent="0.25">
      <c r="A141" s="339" t="s">
        <v>232</v>
      </c>
      <c r="B141" s="34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325"/>
      <c r="AB141" s="325"/>
      <c r="AC141" s="325"/>
    </row>
    <row r="142" spans="1:68" ht="14.25" customHeight="1" x14ac:dyDescent="0.25">
      <c r="A142" s="357" t="s">
        <v>135</v>
      </c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326"/>
      <c r="AB142" s="326"/>
      <c r="AC142" s="326"/>
    </row>
    <row r="143" spans="1:68" ht="27" customHeight="1" x14ac:dyDescent="0.25">
      <c r="A143" s="54" t="s">
        <v>233</v>
      </c>
      <c r="B143" s="54" t="s">
        <v>234</v>
      </c>
      <c r="C143" s="31">
        <v>4301135570</v>
      </c>
      <c r="D143" s="347">
        <v>4607111035806</v>
      </c>
      <c r="E143" s="348"/>
      <c r="F143" s="329">
        <v>0.25</v>
      </c>
      <c r="G143" s="32">
        <v>12</v>
      </c>
      <c r="H143" s="329">
        <v>3</v>
      </c>
      <c r="I143" s="32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2" t="s">
        <v>235</v>
      </c>
      <c r="Q143" s="335"/>
      <c r="R143" s="335"/>
      <c r="S143" s="335"/>
      <c r="T143" s="336"/>
      <c r="U143" s="34"/>
      <c r="V143" s="34"/>
      <c r="W143" s="35" t="s">
        <v>69</v>
      </c>
      <c r="X143" s="330">
        <v>14</v>
      </c>
      <c r="Y143" s="33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4" t="s">
        <v>236</v>
      </c>
      <c r="AG143" s="67"/>
      <c r="AJ143" s="71" t="s">
        <v>71</v>
      </c>
      <c r="AK143" s="71">
        <v>1</v>
      </c>
      <c r="BB143" s="175" t="s">
        <v>82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63"/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64"/>
      <c r="P144" s="349" t="s">
        <v>72</v>
      </c>
      <c r="Q144" s="350"/>
      <c r="R144" s="350"/>
      <c r="S144" s="350"/>
      <c r="T144" s="350"/>
      <c r="U144" s="350"/>
      <c r="V144" s="351"/>
      <c r="W144" s="37" t="s">
        <v>69</v>
      </c>
      <c r="X144" s="332">
        <f>IFERROR(SUM(X143:X143),"0")</f>
        <v>14</v>
      </c>
      <c r="Y144" s="332">
        <f>IFERROR(SUM(Y143:Y143),"0")</f>
        <v>14</v>
      </c>
      <c r="Z144" s="332">
        <f>IFERROR(IF(Z143="",0,Z143),"0")</f>
        <v>0.25031999999999999</v>
      </c>
      <c r="AA144" s="333"/>
      <c r="AB144" s="333"/>
      <c r="AC144" s="333"/>
    </row>
    <row r="145" spans="1:68" x14ac:dyDescent="0.2">
      <c r="A145" s="340"/>
      <c r="B145" s="34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64"/>
      <c r="P145" s="349" t="s">
        <v>72</v>
      </c>
      <c r="Q145" s="350"/>
      <c r="R145" s="350"/>
      <c r="S145" s="350"/>
      <c r="T145" s="350"/>
      <c r="U145" s="350"/>
      <c r="V145" s="351"/>
      <c r="W145" s="37" t="s">
        <v>73</v>
      </c>
      <c r="X145" s="332">
        <f>IFERROR(SUMPRODUCT(X143:X143*H143:H143),"0")</f>
        <v>42</v>
      </c>
      <c r="Y145" s="332">
        <f>IFERROR(SUMPRODUCT(Y143:Y143*H143:H143),"0")</f>
        <v>42</v>
      </c>
      <c r="Z145" s="37"/>
      <c r="AA145" s="333"/>
      <c r="AB145" s="333"/>
      <c r="AC145" s="333"/>
    </row>
    <row r="146" spans="1:68" ht="16.5" customHeight="1" x14ac:dyDescent="0.25">
      <c r="A146" s="339" t="s">
        <v>237</v>
      </c>
      <c r="B146" s="34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  <c r="AA146" s="325"/>
      <c r="AB146" s="325"/>
      <c r="AC146" s="325"/>
    </row>
    <row r="147" spans="1:68" ht="14.25" customHeight="1" x14ac:dyDescent="0.25">
      <c r="A147" s="357" t="s">
        <v>135</v>
      </c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326"/>
      <c r="AB147" s="326"/>
      <c r="AC147" s="326"/>
    </row>
    <row r="148" spans="1:68" ht="16.5" customHeight="1" x14ac:dyDescent="0.25">
      <c r="A148" s="54" t="s">
        <v>238</v>
      </c>
      <c r="B148" s="54" t="s">
        <v>239</v>
      </c>
      <c r="C148" s="31">
        <v>4301135596</v>
      </c>
      <c r="D148" s="347">
        <v>4607111039613</v>
      </c>
      <c r="E148" s="348"/>
      <c r="F148" s="329">
        <v>0.09</v>
      </c>
      <c r="G148" s="32">
        <v>30</v>
      </c>
      <c r="H148" s="329">
        <v>2.7</v>
      </c>
      <c r="I148" s="32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5"/>
      <c r="R148" s="335"/>
      <c r="S148" s="335"/>
      <c r="T148" s="336"/>
      <c r="U148" s="34"/>
      <c r="V148" s="34"/>
      <c r="W148" s="35" t="s">
        <v>69</v>
      </c>
      <c r="X148" s="330">
        <v>14</v>
      </c>
      <c r="Y148" s="33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76" t="s">
        <v>220</v>
      </c>
      <c r="AG148" s="67"/>
      <c r="AJ148" s="71" t="s">
        <v>71</v>
      </c>
      <c r="AK148" s="71">
        <v>1</v>
      </c>
      <c r="BB148" s="177" t="s">
        <v>82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63"/>
      <c r="B149" s="34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64"/>
      <c r="P149" s="349" t="s">
        <v>72</v>
      </c>
      <c r="Q149" s="350"/>
      <c r="R149" s="350"/>
      <c r="S149" s="350"/>
      <c r="T149" s="350"/>
      <c r="U149" s="350"/>
      <c r="V149" s="351"/>
      <c r="W149" s="37" t="s">
        <v>69</v>
      </c>
      <c r="X149" s="332">
        <f>IFERROR(SUM(X148:X148),"0")</f>
        <v>14</v>
      </c>
      <c r="Y149" s="332">
        <f>IFERROR(SUM(Y148:Y148),"0")</f>
        <v>14</v>
      </c>
      <c r="Z149" s="332">
        <f>IFERROR(IF(Z148="",0,Z148),"0")</f>
        <v>0.13103999999999999</v>
      </c>
      <c r="AA149" s="333"/>
      <c r="AB149" s="333"/>
      <c r="AC149" s="333"/>
    </row>
    <row r="150" spans="1:68" x14ac:dyDescent="0.2">
      <c r="A150" s="340"/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64"/>
      <c r="P150" s="349" t="s">
        <v>72</v>
      </c>
      <c r="Q150" s="350"/>
      <c r="R150" s="350"/>
      <c r="S150" s="350"/>
      <c r="T150" s="350"/>
      <c r="U150" s="350"/>
      <c r="V150" s="351"/>
      <c r="W150" s="37" t="s">
        <v>73</v>
      </c>
      <c r="X150" s="332">
        <f>IFERROR(SUMPRODUCT(X148:X148*H148:H148),"0")</f>
        <v>37.800000000000004</v>
      </c>
      <c r="Y150" s="332">
        <f>IFERROR(SUMPRODUCT(Y148:Y148*H148:H148),"0")</f>
        <v>37.800000000000004</v>
      </c>
      <c r="Z150" s="37"/>
      <c r="AA150" s="333"/>
      <c r="AB150" s="333"/>
      <c r="AC150" s="333"/>
    </row>
    <row r="151" spans="1:68" ht="16.5" customHeight="1" x14ac:dyDescent="0.25">
      <c r="A151" s="339" t="s">
        <v>240</v>
      </c>
      <c r="B151" s="34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325"/>
      <c r="AB151" s="325"/>
      <c r="AC151" s="325"/>
    </row>
    <row r="152" spans="1:68" ht="14.25" customHeight="1" x14ac:dyDescent="0.25">
      <c r="A152" s="357" t="s">
        <v>241</v>
      </c>
      <c r="B152" s="34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326"/>
      <c r="AB152" s="326"/>
      <c r="AC152" s="326"/>
    </row>
    <row r="153" spans="1:68" ht="27" customHeight="1" x14ac:dyDescent="0.25">
      <c r="A153" s="54" t="s">
        <v>242</v>
      </c>
      <c r="B153" s="54" t="s">
        <v>243</v>
      </c>
      <c r="C153" s="31">
        <v>4301071054</v>
      </c>
      <c r="D153" s="347">
        <v>4607111035639</v>
      </c>
      <c r="E153" s="348"/>
      <c r="F153" s="329">
        <v>0.2</v>
      </c>
      <c r="G153" s="32">
        <v>8</v>
      </c>
      <c r="H153" s="329">
        <v>1.6</v>
      </c>
      <c r="I153" s="329">
        <v>2.12</v>
      </c>
      <c r="J153" s="32">
        <v>72</v>
      </c>
      <c r="K153" s="32" t="s">
        <v>244</v>
      </c>
      <c r="L153" s="32" t="s">
        <v>67</v>
      </c>
      <c r="M153" s="33" t="s">
        <v>68</v>
      </c>
      <c r="N153" s="33"/>
      <c r="O153" s="32">
        <v>180</v>
      </c>
      <c r="P153" s="46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35"/>
      <c r="R153" s="335"/>
      <c r="S153" s="335"/>
      <c r="T153" s="336"/>
      <c r="U153" s="34"/>
      <c r="V153" s="34"/>
      <c r="W153" s="35" t="s">
        <v>69</v>
      </c>
      <c r="X153" s="330">
        <v>0</v>
      </c>
      <c r="Y153" s="331">
        <f>IFERROR(IF(X153="","",X153),"")</f>
        <v>0</v>
      </c>
      <c r="Z153" s="36">
        <f>IFERROR(IF(X153="","",X153*0.01157),"")</f>
        <v>0</v>
      </c>
      <c r="AA153" s="56"/>
      <c r="AB153" s="57"/>
      <c r="AC153" s="178" t="s">
        <v>245</v>
      </c>
      <c r="AG153" s="67"/>
      <c r="AJ153" s="71" t="s">
        <v>71</v>
      </c>
      <c r="AK153" s="71">
        <v>1</v>
      </c>
      <c r="BB153" s="17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246</v>
      </c>
      <c r="B154" s="54" t="s">
        <v>247</v>
      </c>
      <c r="C154" s="31">
        <v>4301135540</v>
      </c>
      <c r="D154" s="347">
        <v>4607111035646</v>
      </c>
      <c r="E154" s="348"/>
      <c r="F154" s="329">
        <v>0.2</v>
      </c>
      <c r="G154" s="32">
        <v>8</v>
      </c>
      <c r="H154" s="329">
        <v>1.6</v>
      </c>
      <c r="I154" s="329">
        <v>2.12</v>
      </c>
      <c r="J154" s="32">
        <v>72</v>
      </c>
      <c r="K154" s="32" t="s">
        <v>244</v>
      </c>
      <c r="L154" s="32" t="s">
        <v>67</v>
      </c>
      <c r="M154" s="33" t="s">
        <v>68</v>
      </c>
      <c r="N154" s="33"/>
      <c r="O154" s="32">
        <v>180</v>
      </c>
      <c r="P154" s="4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5"/>
      <c r="R154" s="335"/>
      <c r="S154" s="335"/>
      <c r="T154" s="336"/>
      <c r="U154" s="34"/>
      <c r="V154" s="34"/>
      <c r="W154" s="35" t="s">
        <v>69</v>
      </c>
      <c r="X154" s="330">
        <v>0</v>
      </c>
      <c r="Y154" s="331">
        <f>IFERROR(IF(X154="","",X154),"")</f>
        <v>0</v>
      </c>
      <c r="Z154" s="36">
        <f>IFERROR(IF(X154="","",X154*0.01157),"")</f>
        <v>0</v>
      </c>
      <c r="AA154" s="56"/>
      <c r="AB154" s="57"/>
      <c r="AC154" s="180" t="s">
        <v>245</v>
      </c>
      <c r="AG154" s="67"/>
      <c r="AJ154" s="71" t="s">
        <v>71</v>
      </c>
      <c r="AK154" s="71">
        <v>1</v>
      </c>
      <c r="BB154" s="181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3"/>
      <c r="B155" s="34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64"/>
      <c r="P155" s="349" t="s">
        <v>72</v>
      </c>
      <c r="Q155" s="350"/>
      <c r="R155" s="350"/>
      <c r="S155" s="350"/>
      <c r="T155" s="350"/>
      <c r="U155" s="350"/>
      <c r="V155" s="351"/>
      <c r="W155" s="37" t="s">
        <v>69</v>
      </c>
      <c r="X155" s="332">
        <f>IFERROR(SUM(X153:X154),"0")</f>
        <v>0</v>
      </c>
      <c r="Y155" s="332">
        <f>IFERROR(SUM(Y153:Y154),"0")</f>
        <v>0</v>
      </c>
      <c r="Z155" s="332">
        <f>IFERROR(IF(Z153="",0,Z153),"0")+IFERROR(IF(Z154="",0,Z154),"0")</f>
        <v>0</v>
      </c>
      <c r="AA155" s="333"/>
      <c r="AB155" s="333"/>
      <c r="AC155" s="333"/>
    </row>
    <row r="156" spans="1:68" x14ac:dyDescent="0.2">
      <c r="A156" s="340"/>
      <c r="B156" s="34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64"/>
      <c r="P156" s="349" t="s">
        <v>72</v>
      </c>
      <c r="Q156" s="350"/>
      <c r="R156" s="350"/>
      <c r="S156" s="350"/>
      <c r="T156" s="350"/>
      <c r="U156" s="350"/>
      <c r="V156" s="351"/>
      <c r="W156" s="37" t="s">
        <v>73</v>
      </c>
      <c r="X156" s="332">
        <f>IFERROR(SUMPRODUCT(X153:X154*H153:H154),"0")</f>
        <v>0</v>
      </c>
      <c r="Y156" s="332">
        <f>IFERROR(SUMPRODUCT(Y153:Y154*H153:H154),"0")</f>
        <v>0</v>
      </c>
      <c r="Z156" s="37"/>
      <c r="AA156" s="333"/>
      <c r="AB156" s="333"/>
      <c r="AC156" s="333"/>
    </row>
    <row r="157" spans="1:68" ht="16.5" customHeight="1" x14ac:dyDescent="0.25">
      <c r="A157" s="339" t="s">
        <v>248</v>
      </c>
      <c r="B157" s="34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  <c r="AA157" s="325"/>
      <c r="AB157" s="325"/>
      <c r="AC157" s="325"/>
    </row>
    <row r="158" spans="1:68" ht="14.25" customHeight="1" x14ac:dyDescent="0.25">
      <c r="A158" s="357" t="s">
        <v>135</v>
      </c>
      <c r="B158" s="34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326"/>
      <c r="AB158" s="326"/>
      <c r="AC158" s="326"/>
    </row>
    <row r="159" spans="1:68" ht="27" customHeight="1" x14ac:dyDescent="0.25">
      <c r="A159" s="54" t="s">
        <v>249</v>
      </c>
      <c r="B159" s="54" t="s">
        <v>250</v>
      </c>
      <c r="C159" s="31">
        <v>4301135281</v>
      </c>
      <c r="D159" s="347">
        <v>4607111036568</v>
      </c>
      <c r="E159" s="348"/>
      <c r="F159" s="329">
        <v>0.28000000000000003</v>
      </c>
      <c r="G159" s="32">
        <v>6</v>
      </c>
      <c r="H159" s="329">
        <v>1.68</v>
      </c>
      <c r="I159" s="32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7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35"/>
      <c r="R159" s="335"/>
      <c r="S159" s="335"/>
      <c r="T159" s="336"/>
      <c r="U159" s="34"/>
      <c r="V159" s="34"/>
      <c r="W159" s="35" t="s">
        <v>69</v>
      </c>
      <c r="X159" s="330">
        <v>0</v>
      </c>
      <c r="Y159" s="331">
        <f>IFERROR(IF(X159="","",X159),"")</f>
        <v>0</v>
      </c>
      <c r="Z159" s="36">
        <f>IFERROR(IF(X159="","",X159*0.00941),"")</f>
        <v>0</v>
      </c>
      <c r="AA159" s="56"/>
      <c r="AB159" s="57"/>
      <c r="AC159" s="182" t="s">
        <v>251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3"/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64"/>
      <c r="P160" s="349" t="s">
        <v>72</v>
      </c>
      <c r="Q160" s="350"/>
      <c r="R160" s="350"/>
      <c r="S160" s="350"/>
      <c r="T160" s="350"/>
      <c r="U160" s="350"/>
      <c r="V160" s="351"/>
      <c r="W160" s="37" t="s">
        <v>69</v>
      </c>
      <c r="X160" s="332">
        <f>IFERROR(SUM(X159:X159),"0")</f>
        <v>0</v>
      </c>
      <c r="Y160" s="332">
        <f>IFERROR(SUM(Y159:Y159),"0")</f>
        <v>0</v>
      </c>
      <c r="Z160" s="332">
        <f>IFERROR(IF(Z159="",0,Z159),"0")</f>
        <v>0</v>
      </c>
      <c r="AA160" s="333"/>
      <c r="AB160" s="333"/>
      <c r="AC160" s="333"/>
    </row>
    <row r="161" spans="1:68" x14ac:dyDescent="0.2">
      <c r="A161" s="340"/>
      <c r="B161" s="34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64"/>
      <c r="P161" s="349" t="s">
        <v>72</v>
      </c>
      <c r="Q161" s="350"/>
      <c r="R161" s="350"/>
      <c r="S161" s="350"/>
      <c r="T161" s="350"/>
      <c r="U161" s="350"/>
      <c r="V161" s="351"/>
      <c r="W161" s="37" t="s">
        <v>73</v>
      </c>
      <c r="X161" s="332">
        <f>IFERROR(SUMPRODUCT(X159:X159*H159:H159),"0")</f>
        <v>0</v>
      </c>
      <c r="Y161" s="332">
        <f>IFERROR(SUMPRODUCT(Y159:Y159*H159:H159),"0")</f>
        <v>0</v>
      </c>
      <c r="Z161" s="37"/>
      <c r="AA161" s="333"/>
      <c r="AB161" s="333"/>
      <c r="AC161" s="333"/>
    </row>
    <row r="162" spans="1:68" ht="27.75" customHeight="1" x14ac:dyDescent="0.2">
      <c r="A162" s="341" t="s">
        <v>252</v>
      </c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42"/>
      <c r="P162" s="342"/>
      <c r="Q162" s="342"/>
      <c r="R162" s="342"/>
      <c r="S162" s="342"/>
      <c r="T162" s="342"/>
      <c r="U162" s="342"/>
      <c r="V162" s="342"/>
      <c r="W162" s="342"/>
      <c r="X162" s="342"/>
      <c r="Y162" s="342"/>
      <c r="Z162" s="342"/>
      <c r="AA162" s="48"/>
      <c r="AB162" s="48"/>
      <c r="AC162" s="48"/>
    </row>
    <row r="163" spans="1:68" ht="16.5" customHeight="1" x14ac:dyDescent="0.25">
      <c r="A163" s="339" t="s">
        <v>253</v>
      </c>
      <c r="B163" s="34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  <c r="AA163" s="325"/>
      <c r="AB163" s="325"/>
      <c r="AC163" s="325"/>
    </row>
    <row r="164" spans="1:68" ht="14.25" customHeight="1" x14ac:dyDescent="0.25">
      <c r="A164" s="357" t="s">
        <v>135</v>
      </c>
      <c r="B164" s="34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326"/>
      <c r="AB164" s="326"/>
      <c r="AC164" s="326"/>
    </row>
    <row r="165" spans="1:68" ht="27" customHeight="1" x14ac:dyDescent="0.25">
      <c r="A165" s="54" t="s">
        <v>254</v>
      </c>
      <c r="B165" s="54" t="s">
        <v>255</v>
      </c>
      <c r="C165" s="31">
        <v>4301135317</v>
      </c>
      <c r="D165" s="347">
        <v>4607111039057</v>
      </c>
      <c r="E165" s="348"/>
      <c r="F165" s="329">
        <v>1.8</v>
      </c>
      <c r="G165" s="32">
        <v>1</v>
      </c>
      <c r="H165" s="329">
        <v>1.8</v>
      </c>
      <c r="I165" s="329">
        <v>1.9</v>
      </c>
      <c r="J165" s="32">
        <v>234</v>
      </c>
      <c r="K165" s="32" t="s">
        <v>146</v>
      </c>
      <c r="L165" s="32" t="s">
        <v>109</v>
      </c>
      <c r="M165" s="33" t="s">
        <v>68</v>
      </c>
      <c r="N165" s="33"/>
      <c r="O165" s="32">
        <v>180</v>
      </c>
      <c r="P165" s="365" t="s">
        <v>256</v>
      </c>
      <c r="Q165" s="335"/>
      <c r="R165" s="335"/>
      <c r="S165" s="335"/>
      <c r="T165" s="336"/>
      <c r="U165" s="34"/>
      <c r="V165" s="34"/>
      <c r="W165" s="35" t="s">
        <v>69</v>
      </c>
      <c r="X165" s="330">
        <v>0</v>
      </c>
      <c r="Y165" s="331">
        <f>IFERROR(IF(X165="","",X165),"")</f>
        <v>0</v>
      </c>
      <c r="Z165" s="36">
        <f>IFERROR(IF(X165="","",X165*0.00502),"")</f>
        <v>0</v>
      </c>
      <c r="AA165" s="56"/>
      <c r="AB165" s="57"/>
      <c r="AC165" s="184" t="s">
        <v>220</v>
      </c>
      <c r="AG165" s="67"/>
      <c r="AJ165" s="71" t="s">
        <v>110</v>
      </c>
      <c r="AK165" s="71">
        <v>18</v>
      </c>
      <c r="BB165" s="185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3"/>
      <c r="B166" s="34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64"/>
      <c r="P166" s="349" t="s">
        <v>72</v>
      </c>
      <c r="Q166" s="350"/>
      <c r="R166" s="350"/>
      <c r="S166" s="350"/>
      <c r="T166" s="350"/>
      <c r="U166" s="350"/>
      <c r="V166" s="351"/>
      <c r="W166" s="37" t="s">
        <v>69</v>
      </c>
      <c r="X166" s="332">
        <f>IFERROR(SUM(X165:X165),"0")</f>
        <v>0</v>
      </c>
      <c r="Y166" s="332">
        <f>IFERROR(SUM(Y165:Y165),"0")</f>
        <v>0</v>
      </c>
      <c r="Z166" s="332">
        <f>IFERROR(IF(Z165="",0,Z165),"0")</f>
        <v>0</v>
      </c>
      <c r="AA166" s="333"/>
      <c r="AB166" s="333"/>
      <c r="AC166" s="333"/>
    </row>
    <row r="167" spans="1:68" x14ac:dyDescent="0.2">
      <c r="A167" s="340"/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64"/>
      <c r="P167" s="349" t="s">
        <v>72</v>
      </c>
      <c r="Q167" s="350"/>
      <c r="R167" s="350"/>
      <c r="S167" s="350"/>
      <c r="T167" s="350"/>
      <c r="U167" s="350"/>
      <c r="V167" s="351"/>
      <c r="W167" s="37" t="s">
        <v>73</v>
      </c>
      <c r="X167" s="332">
        <f>IFERROR(SUMPRODUCT(X165:X165*H165:H165),"0")</f>
        <v>0</v>
      </c>
      <c r="Y167" s="332">
        <f>IFERROR(SUMPRODUCT(Y165:Y165*H165:H165),"0")</f>
        <v>0</v>
      </c>
      <c r="Z167" s="37"/>
      <c r="AA167" s="333"/>
      <c r="AB167" s="333"/>
      <c r="AC167" s="333"/>
    </row>
    <row r="168" spans="1:68" ht="16.5" customHeight="1" x14ac:dyDescent="0.25">
      <c r="A168" s="339" t="s">
        <v>257</v>
      </c>
      <c r="B168" s="34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325"/>
      <c r="AB168" s="325"/>
      <c r="AC168" s="325"/>
    </row>
    <row r="169" spans="1:68" ht="14.25" customHeight="1" x14ac:dyDescent="0.25">
      <c r="A169" s="357" t="s">
        <v>63</v>
      </c>
      <c r="B169" s="34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326"/>
      <c r="AB169" s="326"/>
      <c r="AC169" s="326"/>
    </row>
    <row r="170" spans="1:68" ht="16.5" customHeight="1" x14ac:dyDescent="0.25">
      <c r="A170" s="54" t="s">
        <v>258</v>
      </c>
      <c r="B170" s="54" t="s">
        <v>259</v>
      </c>
      <c r="C170" s="31">
        <v>4301071062</v>
      </c>
      <c r="D170" s="347">
        <v>4607111036384</v>
      </c>
      <c r="E170" s="348"/>
      <c r="F170" s="329">
        <v>5</v>
      </c>
      <c r="G170" s="32">
        <v>1</v>
      </c>
      <c r="H170" s="329">
        <v>5</v>
      </c>
      <c r="I170" s="32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4" t="s">
        <v>260</v>
      </c>
      <c r="Q170" s="335"/>
      <c r="R170" s="335"/>
      <c r="S170" s="335"/>
      <c r="T170" s="336"/>
      <c r="U170" s="34"/>
      <c r="V170" s="34"/>
      <c r="W170" s="35" t="s">
        <v>69</v>
      </c>
      <c r="X170" s="330">
        <v>0</v>
      </c>
      <c r="Y170" s="331">
        <f>IFERROR(IF(X170="","",X170),"")</f>
        <v>0</v>
      </c>
      <c r="Z170" s="36">
        <f>IFERROR(IF(X170="","",X170*0.00866),"")</f>
        <v>0</v>
      </c>
      <c r="AA170" s="56"/>
      <c r="AB170" s="57"/>
      <c r="AC170" s="186" t="s">
        <v>261</v>
      </c>
      <c r="AG170" s="67"/>
      <c r="AJ170" s="71" t="s">
        <v>71</v>
      </c>
      <c r="AK170" s="71">
        <v>1</v>
      </c>
      <c r="BB170" s="18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262</v>
      </c>
      <c r="B171" s="54" t="s">
        <v>263</v>
      </c>
      <c r="C171" s="31">
        <v>4301071056</v>
      </c>
      <c r="D171" s="347">
        <v>4640242180250</v>
      </c>
      <c r="E171" s="348"/>
      <c r="F171" s="329">
        <v>5</v>
      </c>
      <c r="G171" s="32">
        <v>1</v>
      </c>
      <c r="H171" s="329">
        <v>5</v>
      </c>
      <c r="I171" s="32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7" t="s">
        <v>264</v>
      </c>
      <c r="Q171" s="335"/>
      <c r="R171" s="335"/>
      <c r="S171" s="335"/>
      <c r="T171" s="336"/>
      <c r="U171" s="34"/>
      <c r="V171" s="34"/>
      <c r="W171" s="35" t="s">
        <v>69</v>
      </c>
      <c r="X171" s="330">
        <v>24</v>
      </c>
      <c r="Y171" s="331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88" t="s">
        <v>265</v>
      </c>
      <c r="AG171" s="67"/>
      <c r="AJ171" s="71" t="s">
        <v>71</v>
      </c>
      <c r="AK171" s="71">
        <v>1</v>
      </c>
      <c r="BB171" s="189" t="s">
        <v>1</v>
      </c>
      <c r="BM171" s="67">
        <f>IFERROR(X171*I171,"0")</f>
        <v>125.11679999999998</v>
      </c>
      <c r="BN171" s="67">
        <f>IFERROR(Y171*I171,"0")</f>
        <v>125.11679999999998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27" customHeight="1" x14ac:dyDescent="0.25">
      <c r="A172" s="54" t="s">
        <v>266</v>
      </c>
      <c r="B172" s="54" t="s">
        <v>267</v>
      </c>
      <c r="C172" s="31">
        <v>4301071050</v>
      </c>
      <c r="D172" s="347">
        <v>4607111036216</v>
      </c>
      <c r="E172" s="348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66</v>
      </c>
      <c r="L172" s="32" t="s">
        <v>109</v>
      </c>
      <c r="M172" s="33" t="s">
        <v>68</v>
      </c>
      <c r="N172" s="33"/>
      <c r="O172" s="32">
        <v>180</v>
      </c>
      <c r="P172" s="3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5"/>
      <c r="R172" s="335"/>
      <c r="S172" s="335"/>
      <c r="T172" s="336"/>
      <c r="U172" s="34"/>
      <c r="V172" s="34"/>
      <c r="W172" s="35" t="s">
        <v>69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268</v>
      </c>
      <c r="AG172" s="67"/>
      <c r="AJ172" s="71" t="s">
        <v>110</v>
      </c>
      <c r="AK172" s="71">
        <v>12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269</v>
      </c>
      <c r="B173" s="54" t="s">
        <v>270</v>
      </c>
      <c r="C173" s="31">
        <v>4301071061</v>
      </c>
      <c r="D173" s="347">
        <v>4607111036278</v>
      </c>
      <c r="E173" s="348"/>
      <c r="F173" s="329">
        <v>5</v>
      </c>
      <c r="G173" s="32">
        <v>1</v>
      </c>
      <c r="H173" s="329">
        <v>5</v>
      </c>
      <c r="I173" s="32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5"/>
      <c r="R173" s="335"/>
      <c r="S173" s="335"/>
      <c r="T173" s="336"/>
      <c r="U173" s="34"/>
      <c r="V173" s="34"/>
      <c r="W173" s="35" t="s">
        <v>69</v>
      </c>
      <c r="X173" s="330">
        <v>0</v>
      </c>
      <c r="Y173" s="331">
        <f>IFERROR(IF(X173="","",X173),"")</f>
        <v>0</v>
      </c>
      <c r="Z173" s="36">
        <f>IFERROR(IF(X173="","",X173*0.0155),"")</f>
        <v>0</v>
      </c>
      <c r="AA173" s="56"/>
      <c r="AB173" s="57"/>
      <c r="AC173" s="192" t="s">
        <v>271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3"/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64"/>
      <c r="P174" s="349" t="s">
        <v>72</v>
      </c>
      <c r="Q174" s="350"/>
      <c r="R174" s="350"/>
      <c r="S174" s="350"/>
      <c r="T174" s="350"/>
      <c r="U174" s="350"/>
      <c r="V174" s="351"/>
      <c r="W174" s="37" t="s">
        <v>69</v>
      </c>
      <c r="X174" s="332">
        <f>IFERROR(SUM(X170:X173),"0")</f>
        <v>24</v>
      </c>
      <c r="Y174" s="332">
        <f>IFERROR(SUM(Y170:Y173),"0")</f>
        <v>24</v>
      </c>
      <c r="Z174" s="332">
        <f>IFERROR(IF(Z170="",0,Z170),"0")+IFERROR(IF(Z171="",0,Z171),"0")+IFERROR(IF(Z172="",0,Z172),"0")+IFERROR(IF(Z173="",0,Z173),"0")</f>
        <v>0.20783999999999997</v>
      </c>
      <c r="AA174" s="333"/>
      <c r="AB174" s="333"/>
      <c r="AC174" s="333"/>
    </row>
    <row r="175" spans="1:68" x14ac:dyDescent="0.2">
      <c r="A175" s="340"/>
      <c r="B175" s="34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64"/>
      <c r="P175" s="349" t="s">
        <v>72</v>
      </c>
      <c r="Q175" s="350"/>
      <c r="R175" s="350"/>
      <c r="S175" s="350"/>
      <c r="T175" s="350"/>
      <c r="U175" s="350"/>
      <c r="V175" s="351"/>
      <c r="W175" s="37" t="s">
        <v>73</v>
      </c>
      <c r="X175" s="332">
        <f>IFERROR(SUMPRODUCT(X170:X173*H170:H173),"0")</f>
        <v>120</v>
      </c>
      <c r="Y175" s="332">
        <f>IFERROR(SUMPRODUCT(Y170:Y173*H170:H173),"0")</f>
        <v>120</v>
      </c>
      <c r="Z175" s="37"/>
      <c r="AA175" s="333"/>
      <c r="AB175" s="333"/>
      <c r="AC175" s="333"/>
    </row>
    <row r="176" spans="1:68" ht="14.25" customHeight="1" x14ac:dyDescent="0.25">
      <c r="A176" s="357" t="s">
        <v>272</v>
      </c>
      <c r="B176" s="340"/>
      <c r="C176" s="340"/>
      <c r="D176" s="340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Z176" s="340"/>
      <c r="AA176" s="326"/>
      <c r="AB176" s="326"/>
      <c r="AC176" s="326"/>
    </row>
    <row r="177" spans="1:68" ht="27" customHeight="1" x14ac:dyDescent="0.25">
      <c r="A177" s="54" t="s">
        <v>273</v>
      </c>
      <c r="B177" s="54" t="s">
        <v>274</v>
      </c>
      <c r="C177" s="31">
        <v>4301080153</v>
      </c>
      <c r="D177" s="347">
        <v>4607111036827</v>
      </c>
      <c r="E177" s="348"/>
      <c r="F177" s="329">
        <v>1</v>
      </c>
      <c r="G177" s="32">
        <v>5</v>
      </c>
      <c r="H177" s="329">
        <v>5</v>
      </c>
      <c r="I177" s="32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5"/>
      <c r="R177" s="335"/>
      <c r="S177" s="335"/>
      <c r="T177" s="336"/>
      <c r="U177" s="34"/>
      <c r="V177" s="34"/>
      <c r="W177" s="35" t="s">
        <v>69</v>
      </c>
      <c r="X177" s="330">
        <v>0</v>
      </c>
      <c r="Y177" s="331">
        <f>IFERROR(IF(X177="","",X177),"")</f>
        <v>0</v>
      </c>
      <c r="Z177" s="36">
        <f>IFERROR(IF(X177="","",X177*0.00866),"")</f>
        <v>0</v>
      </c>
      <c r="AA177" s="56"/>
      <c r="AB177" s="57"/>
      <c r="AC177" s="194" t="s">
        <v>275</v>
      </c>
      <c r="AG177" s="67"/>
      <c r="AJ177" s="71" t="s">
        <v>71</v>
      </c>
      <c r="AK177" s="71">
        <v>1</v>
      </c>
      <c r="BB177" s="19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276</v>
      </c>
      <c r="B178" s="54" t="s">
        <v>277</v>
      </c>
      <c r="C178" s="31">
        <v>4301080154</v>
      </c>
      <c r="D178" s="347">
        <v>4607111036834</v>
      </c>
      <c r="E178" s="348"/>
      <c r="F178" s="329">
        <v>1</v>
      </c>
      <c r="G178" s="32">
        <v>5</v>
      </c>
      <c r="H178" s="329">
        <v>5</v>
      </c>
      <c r="I178" s="32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69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6" t="s">
        <v>275</v>
      </c>
      <c r="AG178" s="67"/>
      <c r="AJ178" s="71" t="s">
        <v>71</v>
      </c>
      <c r="AK178" s="71">
        <v>1</v>
      </c>
      <c r="BB178" s="197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3"/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64"/>
      <c r="P179" s="349" t="s">
        <v>72</v>
      </c>
      <c r="Q179" s="350"/>
      <c r="R179" s="350"/>
      <c r="S179" s="350"/>
      <c r="T179" s="350"/>
      <c r="U179" s="350"/>
      <c r="V179" s="351"/>
      <c r="W179" s="37" t="s">
        <v>69</v>
      </c>
      <c r="X179" s="332">
        <f>IFERROR(SUM(X177:X178),"0")</f>
        <v>0</v>
      </c>
      <c r="Y179" s="332">
        <f>IFERROR(SUM(Y177:Y178),"0")</f>
        <v>0</v>
      </c>
      <c r="Z179" s="332">
        <f>IFERROR(IF(Z177="",0,Z177),"0")+IFERROR(IF(Z178="",0,Z178),"0")</f>
        <v>0</v>
      </c>
      <c r="AA179" s="333"/>
      <c r="AB179" s="333"/>
      <c r="AC179" s="333"/>
    </row>
    <row r="180" spans="1:68" x14ac:dyDescent="0.2">
      <c r="A180" s="340"/>
      <c r="B180" s="34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64"/>
      <c r="P180" s="349" t="s">
        <v>72</v>
      </c>
      <c r="Q180" s="350"/>
      <c r="R180" s="350"/>
      <c r="S180" s="350"/>
      <c r="T180" s="350"/>
      <c r="U180" s="350"/>
      <c r="V180" s="351"/>
      <c r="W180" s="37" t="s">
        <v>73</v>
      </c>
      <c r="X180" s="332">
        <f>IFERROR(SUMPRODUCT(X177:X178*H177:H178),"0")</f>
        <v>0</v>
      </c>
      <c r="Y180" s="332">
        <f>IFERROR(SUMPRODUCT(Y177:Y178*H177:H178),"0")</f>
        <v>0</v>
      </c>
      <c r="Z180" s="37"/>
      <c r="AA180" s="333"/>
      <c r="AB180" s="333"/>
      <c r="AC180" s="333"/>
    </row>
    <row r="181" spans="1:68" ht="27.75" customHeight="1" x14ac:dyDescent="0.2">
      <c r="A181" s="341" t="s">
        <v>278</v>
      </c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42"/>
      <c r="P181" s="342"/>
      <c r="Q181" s="342"/>
      <c r="R181" s="342"/>
      <c r="S181" s="342"/>
      <c r="T181" s="342"/>
      <c r="U181" s="342"/>
      <c r="V181" s="342"/>
      <c r="W181" s="342"/>
      <c r="X181" s="342"/>
      <c r="Y181" s="342"/>
      <c r="Z181" s="342"/>
      <c r="AA181" s="48"/>
      <c r="AB181" s="48"/>
      <c r="AC181" s="48"/>
    </row>
    <row r="182" spans="1:68" ht="16.5" customHeight="1" x14ac:dyDescent="0.25">
      <c r="A182" s="339" t="s">
        <v>279</v>
      </c>
      <c r="B182" s="340"/>
      <c r="C182" s="340"/>
      <c r="D182" s="340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  <c r="X182" s="340"/>
      <c r="Y182" s="340"/>
      <c r="Z182" s="340"/>
      <c r="AA182" s="325"/>
      <c r="AB182" s="325"/>
      <c r="AC182" s="325"/>
    </row>
    <row r="183" spans="1:68" ht="14.25" customHeight="1" x14ac:dyDescent="0.25">
      <c r="A183" s="357" t="s">
        <v>76</v>
      </c>
      <c r="B183" s="34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  <c r="AA183" s="326"/>
      <c r="AB183" s="326"/>
      <c r="AC183" s="326"/>
    </row>
    <row r="184" spans="1:68" ht="27" customHeight="1" x14ac:dyDescent="0.25">
      <c r="A184" s="54" t="s">
        <v>280</v>
      </c>
      <c r="B184" s="54" t="s">
        <v>281</v>
      </c>
      <c r="C184" s="31">
        <v>4301132097</v>
      </c>
      <c r="D184" s="347">
        <v>4607111035721</v>
      </c>
      <c r="E184" s="348"/>
      <c r="F184" s="329">
        <v>0.25</v>
      </c>
      <c r="G184" s="32">
        <v>12</v>
      </c>
      <c r="H184" s="329">
        <v>3</v>
      </c>
      <c r="I184" s="329">
        <v>3.3879999999999999</v>
      </c>
      <c r="J184" s="32">
        <v>70</v>
      </c>
      <c r="K184" s="32" t="s">
        <v>79</v>
      </c>
      <c r="L184" s="32" t="s">
        <v>102</v>
      </c>
      <c r="M184" s="33" t="s">
        <v>68</v>
      </c>
      <c r="N184" s="33"/>
      <c r="O184" s="32">
        <v>365</v>
      </c>
      <c r="P184" s="39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35"/>
      <c r="R184" s="335"/>
      <c r="S184" s="335"/>
      <c r="T184" s="336"/>
      <c r="U184" s="34"/>
      <c r="V184" s="34"/>
      <c r="W184" s="35" t="s">
        <v>69</v>
      </c>
      <c r="X184" s="330">
        <v>56</v>
      </c>
      <c r="Y184" s="331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198" t="s">
        <v>282</v>
      </c>
      <c r="AG184" s="67"/>
      <c r="AJ184" s="71" t="s">
        <v>103</v>
      </c>
      <c r="AK184" s="71">
        <v>70</v>
      </c>
      <c r="BB184" s="199" t="s">
        <v>82</v>
      </c>
      <c r="BM184" s="67">
        <f>IFERROR(X184*I184,"0")</f>
        <v>189.72800000000001</v>
      </c>
      <c r="BN184" s="67">
        <f>IFERROR(Y184*I184,"0")</f>
        <v>189.72800000000001</v>
      </c>
      <c r="BO184" s="67">
        <f>IFERROR(X184/J184,"0")</f>
        <v>0.8</v>
      </c>
      <c r="BP184" s="67">
        <f>IFERROR(Y184/J184,"0")</f>
        <v>0.8</v>
      </c>
    </row>
    <row r="185" spans="1:68" ht="27" customHeight="1" x14ac:dyDescent="0.25">
      <c r="A185" s="54" t="s">
        <v>283</v>
      </c>
      <c r="B185" s="54" t="s">
        <v>284</v>
      </c>
      <c r="C185" s="31">
        <v>4301132100</v>
      </c>
      <c r="D185" s="347">
        <v>4607111035691</v>
      </c>
      <c r="E185" s="348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79</v>
      </c>
      <c r="L185" s="32" t="s">
        <v>102</v>
      </c>
      <c r="M185" s="33" t="s">
        <v>68</v>
      </c>
      <c r="N185" s="33"/>
      <c r="O185" s="32">
        <v>365</v>
      </c>
      <c r="P185" s="44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35"/>
      <c r="R185" s="335"/>
      <c r="S185" s="335"/>
      <c r="T185" s="336"/>
      <c r="U185" s="34"/>
      <c r="V185" s="34"/>
      <c r="W185" s="35" t="s">
        <v>69</v>
      </c>
      <c r="X185" s="330">
        <v>84</v>
      </c>
      <c r="Y185" s="331">
        <f>IFERROR(IF(X185="","",X185),"")</f>
        <v>84</v>
      </c>
      <c r="Z185" s="36">
        <f>IFERROR(IF(X185="","",X185*0.01788),"")</f>
        <v>1.5019199999999999</v>
      </c>
      <c r="AA185" s="56"/>
      <c r="AB185" s="57"/>
      <c r="AC185" s="200" t="s">
        <v>285</v>
      </c>
      <c r="AG185" s="67"/>
      <c r="AJ185" s="71" t="s">
        <v>103</v>
      </c>
      <c r="AK185" s="71">
        <v>70</v>
      </c>
      <c r="BB185" s="201" t="s">
        <v>82</v>
      </c>
      <c r="BM185" s="67">
        <f>IFERROR(X185*I185,"0")</f>
        <v>284.59199999999998</v>
      </c>
      <c r="BN185" s="67">
        <f>IFERROR(Y185*I185,"0")</f>
        <v>284.59199999999998</v>
      </c>
      <c r="BO185" s="67">
        <f>IFERROR(X185/J185,"0")</f>
        <v>1.2</v>
      </c>
      <c r="BP185" s="67">
        <f>IFERROR(Y185/J185,"0")</f>
        <v>1.2</v>
      </c>
    </row>
    <row r="186" spans="1:68" ht="27" customHeight="1" x14ac:dyDescent="0.25">
      <c r="A186" s="54" t="s">
        <v>286</v>
      </c>
      <c r="B186" s="54" t="s">
        <v>287</v>
      </c>
      <c r="C186" s="31">
        <v>4301132079</v>
      </c>
      <c r="D186" s="347">
        <v>4607111038487</v>
      </c>
      <c r="E186" s="348"/>
      <c r="F186" s="329">
        <v>0.25</v>
      </c>
      <c r="G186" s="32">
        <v>12</v>
      </c>
      <c r="H186" s="329">
        <v>3</v>
      </c>
      <c r="I186" s="329">
        <v>3.7360000000000002</v>
      </c>
      <c r="J186" s="32">
        <v>70</v>
      </c>
      <c r="K186" s="32" t="s">
        <v>79</v>
      </c>
      <c r="L186" s="32" t="s">
        <v>109</v>
      </c>
      <c r="M186" s="33" t="s">
        <v>68</v>
      </c>
      <c r="N186" s="33"/>
      <c r="O186" s="32">
        <v>180</v>
      </c>
      <c r="P186" s="53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35"/>
      <c r="R186" s="335"/>
      <c r="S186" s="335"/>
      <c r="T186" s="336"/>
      <c r="U186" s="34"/>
      <c r="V186" s="34"/>
      <c r="W186" s="35" t="s">
        <v>69</v>
      </c>
      <c r="X186" s="330">
        <v>56</v>
      </c>
      <c r="Y186" s="331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02" t="s">
        <v>288</v>
      </c>
      <c r="AG186" s="67"/>
      <c r="AJ186" s="71" t="s">
        <v>110</v>
      </c>
      <c r="AK186" s="71">
        <v>14</v>
      </c>
      <c r="BB186" s="203" t="s">
        <v>82</v>
      </c>
      <c r="BM186" s="67">
        <f>IFERROR(X186*I186,"0")</f>
        <v>209.21600000000001</v>
      </c>
      <c r="BN186" s="67">
        <f>IFERROR(Y186*I186,"0")</f>
        <v>209.21600000000001</v>
      </c>
      <c r="BO186" s="67">
        <f>IFERROR(X186/J186,"0")</f>
        <v>0.8</v>
      </c>
      <c r="BP186" s="67">
        <f>IFERROR(Y186/J186,"0")</f>
        <v>0.8</v>
      </c>
    </row>
    <row r="187" spans="1:68" x14ac:dyDescent="0.2">
      <c r="A187" s="363"/>
      <c r="B187" s="34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64"/>
      <c r="P187" s="349" t="s">
        <v>72</v>
      </c>
      <c r="Q187" s="350"/>
      <c r="R187" s="350"/>
      <c r="S187" s="350"/>
      <c r="T187" s="350"/>
      <c r="U187" s="350"/>
      <c r="V187" s="351"/>
      <c r="W187" s="37" t="s">
        <v>69</v>
      </c>
      <c r="X187" s="332">
        <f>IFERROR(SUM(X184:X186),"0")</f>
        <v>196</v>
      </c>
      <c r="Y187" s="332">
        <f>IFERROR(SUM(Y184:Y186),"0")</f>
        <v>196</v>
      </c>
      <c r="Z187" s="332">
        <f>IFERROR(IF(Z184="",0,Z184),"0")+IFERROR(IF(Z185="",0,Z185),"0")+IFERROR(IF(Z186="",0,Z186),"0")</f>
        <v>3.5044799999999996</v>
      </c>
      <c r="AA187" s="333"/>
      <c r="AB187" s="333"/>
      <c r="AC187" s="333"/>
    </row>
    <row r="188" spans="1:68" x14ac:dyDescent="0.2">
      <c r="A188" s="340"/>
      <c r="B188" s="340"/>
      <c r="C188" s="340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64"/>
      <c r="P188" s="349" t="s">
        <v>72</v>
      </c>
      <c r="Q188" s="350"/>
      <c r="R188" s="350"/>
      <c r="S188" s="350"/>
      <c r="T188" s="350"/>
      <c r="U188" s="350"/>
      <c r="V188" s="351"/>
      <c r="W188" s="37" t="s">
        <v>73</v>
      </c>
      <c r="X188" s="332">
        <f>IFERROR(SUMPRODUCT(X184:X186*H184:H186),"0")</f>
        <v>588</v>
      </c>
      <c r="Y188" s="332">
        <f>IFERROR(SUMPRODUCT(Y184:Y186*H184:H186),"0")</f>
        <v>588</v>
      </c>
      <c r="Z188" s="37"/>
      <c r="AA188" s="333"/>
      <c r="AB188" s="333"/>
      <c r="AC188" s="333"/>
    </row>
    <row r="189" spans="1:68" ht="14.25" customHeight="1" x14ac:dyDescent="0.25">
      <c r="A189" s="357" t="s">
        <v>289</v>
      </c>
      <c r="B189" s="34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  <c r="AA189" s="326"/>
      <c r="AB189" s="326"/>
      <c r="AC189" s="326"/>
    </row>
    <row r="190" spans="1:68" ht="27" customHeight="1" x14ac:dyDescent="0.25">
      <c r="A190" s="54" t="s">
        <v>290</v>
      </c>
      <c r="B190" s="54" t="s">
        <v>291</v>
      </c>
      <c r="C190" s="31">
        <v>4301051855</v>
      </c>
      <c r="D190" s="347">
        <v>4680115885875</v>
      </c>
      <c r="E190" s="348"/>
      <c r="F190" s="329">
        <v>1</v>
      </c>
      <c r="G190" s="32">
        <v>9</v>
      </c>
      <c r="H190" s="329">
        <v>9</v>
      </c>
      <c r="I190" s="329">
        <v>9.48</v>
      </c>
      <c r="J190" s="32">
        <v>56</v>
      </c>
      <c r="K190" s="32" t="s">
        <v>292</v>
      </c>
      <c r="L190" s="32" t="s">
        <v>67</v>
      </c>
      <c r="M190" s="33" t="s">
        <v>293</v>
      </c>
      <c r="N190" s="33"/>
      <c r="O190" s="32">
        <v>365</v>
      </c>
      <c r="P190" s="509" t="s">
        <v>294</v>
      </c>
      <c r="Q190" s="335"/>
      <c r="R190" s="335"/>
      <c r="S190" s="335"/>
      <c r="T190" s="336"/>
      <c r="U190" s="34"/>
      <c r="V190" s="34"/>
      <c r="W190" s="35" t="s">
        <v>69</v>
      </c>
      <c r="X190" s="330">
        <v>0</v>
      </c>
      <c r="Y190" s="331">
        <f>IFERROR(IF(X190="","",X190),"")</f>
        <v>0</v>
      </c>
      <c r="Z190" s="36">
        <f>IFERROR(IF(X190="","",X190*0.02175),"")</f>
        <v>0</v>
      </c>
      <c r="AA190" s="56"/>
      <c r="AB190" s="57"/>
      <c r="AC190" s="204" t="s">
        <v>295</v>
      </c>
      <c r="AG190" s="67"/>
      <c r="AJ190" s="71" t="s">
        <v>71</v>
      </c>
      <c r="AK190" s="71">
        <v>1</v>
      </c>
      <c r="BB190" s="205" t="s">
        <v>296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3"/>
      <c r="B191" s="340"/>
      <c r="C191" s="340"/>
      <c r="D191" s="340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64"/>
      <c r="P191" s="349" t="s">
        <v>72</v>
      </c>
      <c r="Q191" s="350"/>
      <c r="R191" s="350"/>
      <c r="S191" s="350"/>
      <c r="T191" s="350"/>
      <c r="U191" s="350"/>
      <c r="V191" s="351"/>
      <c r="W191" s="37" t="s">
        <v>69</v>
      </c>
      <c r="X191" s="332">
        <f>IFERROR(SUM(X190:X190),"0")</f>
        <v>0</v>
      </c>
      <c r="Y191" s="332">
        <f>IFERROR(SUM(Y190:Y190),"0")</f>
        <v>0</v>
      </c>
      <c r="Z191" s="332">
        <f>IFERROR(IF(Z190="",0,Z190),"0")</f>
        <v>0</v>
      </c>
      <c r="AA191" s="333"/>
      <c r="AB191" s="333"/>
      <c r="AC191" s="333"/>
    </row>
    <row r="192" spans="1:68" x14ac:dyDescent="0.2">
      <c r="A192" s="340"/>
      <c r="B192" s="340"/>
      <c r="C192" s="340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64"/>
      <c r="P192" s="349" t="s">
        <v>72</v>
      </c>
      <c r="Q192" s="350"/>
      <c r="R192" s="350"/>
      <c r="S192" s="350"/>
      <c r="T192" s="350"/>
      <c r="U192" s="350"/>
      <c r="V192" s="351"/>
      <c r="W192" s="37" t="s">
        <v>73</v>
      </c>
      <c r="X192" s="332">
        <f>IFERROR(SUMPRODUCT(X190:X190*H190:H190),"0")</f>
        <v>0</v>
      </c>
      <c r="Y192" s="332">
        <f>IFERROR(SUMPRODUCT(Y190:Y190*H190:H190),"0")</f>
        <v>0</v>
      </c>
      <c r="Z192" s="37"/>
      <c r="AA192" s="333"/>
      <c r="AB192" s="333"/>
      <c r="AC192" s="333"/>
    </row>
    <row r="193" spans="1:68" ht="16.5" customHeight="1" x14ac:dyDescent="0.25">
      <c r="A193" s="339" t="s">
        <v>297</v>
      </c>
      <c r="B193" s="34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  <c r="AA193" s="325"/>
      <c r="AB193" s="325"/>
      <c r="AC193" s="325"/>
    </row>
    <row r="194" spans="1:68" ht="14.25" customHeight="1" x14ac:dyDescent="0.25">
      <c r="A194" s="357" t="s">
        <v>297</v>
      </c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340"/>
      <c r="Z194" s="340"/>
      <c r="AA194" s="326"/>
      <c r="AB194" s="326"/>
      <c r="AC194" s="326"/>
    </row>
    <row r="195" spans="1:68" ht="27" customHeight="1" x14ac:dyDescent="0.25">
      <c r="A195" s="54" t="s">
        <v>298</v>
      </c>
      <c r="B195" s="54" t="s">
        <v>299</v>
      </c>
      <c r="C195" s="31">
        <v>4301133002</v>
      </c>
      <c r="D195" s="347">
        <v>4607111035783</v>
      </c>
      <c r="E195" s="348"/>
      <c r="F195" s="329">
        <v>0.2</v>
      </c>
      <c r="G195" s="32">
        <v>8</v>
      </c>
      <c r="H195" s="329">
        <v>1.6</v>
      </c>
      <c r="I195" s="329">
        <v>2.12</v>
      </c>
      <c r="J195" s="32">
        <v>72</v>
      </c>
      <c r="K195" s="32" t="s">
        <v>244</v>
      </c>
      <c r="L195" s="32" t="s">
        <v>67</v>
      </c>
      <c r="M195" s="33" t="s">
        <v>68</v>
      </c>
      <c r="N195" s="33"/>
      <c r="O195" s="32">
        <v>180</v>
      </c>
      <c r="P195" s="4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35"/>
      <c r="R195" s="335"/>
      <c r="S195" s="335"/>
      <c r="T195" s="336"/>
      <c r="U195" s="34"/>
      <c r="V195" s="34"/>
      <c r="W195" s="35" t="s">
        <v>69</v>
      </c>
      <c r="X195" s="330">
        <v>0</v>
      </c>
      <c r="Y195" s="331">
        <f>IFERROR(IF(X195="","",X195),"")</f>
        <v>0</v>
      </c>
      <c r="Z195" s="36">
        <f>IFERROR(IF(X195="","",X195*0.01157),"")</f>
        <v>0</v>
      </c>
      <c r="AA195" s="56"/>
      <c r="AB195" s="57"/>
      <c r="AC195" s="206" t="s">
        <v>300</v>
      </c>
      <c r="AG195" s="67"/>
      <c r="AJ195" s="71" t="s">
        <v>71</v>
      </c>
      <c r="AK195" s="71">
        <v>1</v>
      </c>
      <c r="BB195" s="207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3"/>
      <c r="B196" s="34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64"/>
      <c r="P196" s="349" t="s">
        <v>72</v>
      </c>
      <c r="Q196" s="350"/>
      <c r="R196" s="350"/>
      <c r="S196" s="350"/>
      <c r="T196" s="350"/>
      <c r="U196" s="350"/>
      <c r="V196" s="351"/>
      <c r="W196" s="37" t="s">
        <v>69</v>
      </c>
      <c r="X196" s="332">
        <f>IFERROR(SUM(X195:X195),"0")</f>
        <v>0</v>
      </c>
      <c r="Y196" s="332">
        <f>IFERROR(SUM(Y195:Y195),"0")</f>
        <v>0</v>
      </c>
      <c r="Z196" s="332">
        <f>IFERROR(IF(Z195="",0,Z195),"0")</f>
        <v>0</v>
      </c>
      <c r="AA196" s="333"/>
      <c r="AB196" s="333"/>
      <c r="AC196" s="333"/>
    </row>
    <row r="197" spans="1:68" x14ac:dyDescent="0.2">
      <c r="A197" s="340"/>
      <c r="B197" s="34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64"/>
      <c r="P197" s="349" t="s">
        <v>72</v>
      </c>
      <c r="Q197" s="350"/>
      <c r="R197" s="350"/>
      <c r="S197" s="350"/>
      <c r="T197" s="350"/>
      <c r="U197" s="350"/>
      <c r="V197" s="351"/>
      <c r="W197" s="37" t="s">
        <v>73</v>
      </c>
      <c r="X197" s="332">
        <f>IFERROR(SUMPRODUCT(X195:X195*H195:H195),"0")</f>
        <v>0</v>
      </c>
      <c r="Y197" s="332">
        <f>IFERROR(SUMPRODUCT(Y195:Y195*H195:H195),"0")</f>
        <v>0</v>
      </c>
      <c r="Z197" s="37"/>
      <c r="AA197" s="333"/>
      <c r="AB197" s="333"/>
      <c r="AC197" s="333"/>
    </row>
    <row r="198" spans="1:68" ht="27.75" customHeight="1" x14ac:dyDescent="0.2">
      <c r="A198" s="341" t="s">
        <v>301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48"/>
      <c r="AB198" s="48"/>
      <c r="AC198" s="48"/>
    </row>
    <row r="199" spans="1:68" ht="16.5" customHeight="1" x14ac:dyDescent="0.25">
      <c r="A199" s="339" t="s">
        <v>302</v>
      </c>
      <c r="B199" s="340"/>
      <c r="C199" s="340"/>
      <c r="D199" s="340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  <c r="X199" s="340"/>
      <c r="Y199" s="340"/>
      <c r="Z199" s="340"/>
      <c r="AA199" s="325"/>
      <c r="AB199" s="325"/>
      <c r="AC199" s="325"/>
    </row>
    <row r="200" spans="1:68" ht="14.25" customHeight="1" x14ac:dyDescent="0.25">
      <c r="A200" s="357" t="s">
        <v>135</v>
      </c>
      <c r="B200" s="340"/>
      <c r="C200" s="340"/>
      <c r="D200" s="340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  <c r="X200" s="340"/>
      <c r="Y200" s="340"/>
      <c r="Z200" s="340"/>
      <c r="AA200" s="326"/>
      <c r="AB200" s="326"/>
      <c r="AC200" s="326"/>
    </row>
    <row r="201" spans="1:68" ht="27" customHeight="1" x14ac:dyDescent="0.25">
      <c r="A201" s="54" t="s">
        <v>303</v>
      </c>
      <c r="B201" s="54" t="s">
        <v>304</v>
      </c>
      <c r="C201" s="31">
        <v>4301135707</v>
      </c>
      <c r="D201" s="347">
        <v>4620207490198</v>
      </c>
      <c r="E201" s="348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69</v>
      </c>
      <c r="X201" s="330">
        <v>0</v>
      </c>
      <c r="Y201" s="331">
        <f>IFERROR(IF(X201="","",X201),"")</f>
        <v>0</v>
      </c>
      <c r="Z201" s="36">
        <f>IFERROR(IF(X201="","",X201*0.01788),"")</f>
        <v>0</v>
      </c>
      <c r="AA201" s="56"/>
      <c r="AB201" s="57"/>
      <c r="AC201" s="208" t="s">
        <v>305</v>
      </c>
      <c r="AG201" s="67"/>
      <c r="AJ201" s="71" t="s">
        <v>71</v>
      </c>
      <c r="AK201" s="71">
        <v>1</v>
      </c>
      <c r="BB201" s="209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306</v>
      </c>
      <c r="B202" s="54" t="s">
        <v>307</v>
      </c>
      <c r="C202" s="31">
        <v>4301135719</v>
      </c>
      <c r="D202" s="347">
        <v>4620207490235</v>
      </c>
      <c r="E202" s="34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69</v>
      </c>
      <c r="X202" s="330">
        <v>56</v>
      </c>
      <c r="Y202" s="331">
        <f>IFERROR(IF(X202="","",X202),"")</f>
        <v>56</v>
      </c>
      <c r="Z202" s="36">
        <f>IFERROR(IF(X202="","",X202*0.01788),"")</f>
        <v>1.0012799999999999</v>
      </c>
      <c r="AA202" s="56"/>
      <c r="AB202" s="57"/>
      <c r="AC202" s="210" t="s">
        <v>308</v>
      </c>
      <c r="AG202" s="67"/>
      <c r="AJ202" s="71" t="s">
        <v>71</v>
      </c>
      <c r="AK202" s="71">
        <v>1</v>
      </c>
      <c r="BB202" s="211" t="s">
        <v>82</v>
      </c>
      <c r="BM202" s="67">
        <f>IFERROR(X202*I202,"0")</f>
        <v>173.80160000000001</v>
      </c>
      <c r="BN202" s="67">
        <f>IFERROR(Y202*I202,"0")</f>
        <v>173.80160000000001</v>
      </c>
      <c r="BO202" s="67">
        <f>IFERROR(X202/J202,"0")</f>
        <v>0.8</v>
      </c>
      <c r="BP202" s="67">
        <f>IFERROR(Y202/J202,"0")</f>
        <v>0.8</v>
      </c>
    </row>
    <row r="203" spans="1:68" ht="27" customHeight="1" x14ac:dyDescent="0.25">
      <c r="A203" s="54" t="s">
        <v>309</v>
      </c>
      <c r="B203" s="54" t="s">
        <v>310</v>
      </c>
      <c r="C203" s="31">
        <v>4301135697</v>
      </c>
      <c r="D203" s="347">
        <v>4620207490259</v>
      </c>
      <c r="E203" s="34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69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2" t="s">
        <v>305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311</v>
      </c>
      <c r="B204" s="54" t="s">
        <v>312</v>
      </c>
      <c r="C204" s="31">
        <v>4301135681</v>
      </c>
      <c r="D204" s="347">
        <v>4620207490143</v>
      </c>
      <c r="E204" s="348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70" t="s">
        <v>313</v>
      </c>
      <c r="Q204" s="335"/>
      <c r="R204" s="335"/>
      <c r="S204" s="335"/>
      <c r="T204" s="336"/>
      <c r="U204" s="34"/>
      <c r="V204" s="34"/>
      <c r="W204" s="35" t="s">
        <v>69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4" t="s">
        <v>314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3"/>
      <c r="B205" s="34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64"/>
      <c r="P205" s="349" t="s">
        <v>72</v>
      </c>
      <c r="Q205" s="350"/>
      <c r="R205" s="350"/>
      <c r="S205" s="350"/>
      <c r="T205" s="350"/>
      <c r="U205" s="350"/>
      <c r="V205" s="351"/>
      <c r="W205" s="37" t="s">
        <v>69</v>
      </c>
      <c r="X205" s="332">
        <f>IFERROR(SUM(X201:X204),"0")</f>
        <v>56</v>
      </c>
      <c r="Y205" s="332">
        <f>IFERROR(SUM(Y201:Y204),"0")</f>
        <v>56</v>
      </c>
      <c r="Z205" s="332">
        <f>IFERROR(IF(Z201="",0,Z201),"0")+IFERROR(IF(Z202="",0,Z202),"0")+IFERROR(IF(Z203="",0,Z203),"0")+IFERROR(IF(Z204="",0,Z204),"0")</f>
        <v>1.0012799999999999</v>
      </c>
      <c r="AA205" s="333"/>
      <c r="AB205" s="333"/>
      <c r="AC205" s="333"/>
    </row>
    <row r="206" spans="1:68" x14ac:dyDescent="0.2">
      <c r="A206" s="340"/>
      <c r="B206" s="340"/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64"/>
      <c r="P206" s="349" t="s">
        <v>72</v>
      </c>
      <c r="Q206" s="350"/>
      <c r="R206" s="350"/>
      <c r="S206" s="350"/>
      <c r="T206" s="350"/>
      <c r="U206" s="350"/>
      <c r="V206" s="351"/>
      <c r="W206" s="37" t="s">
        <v>73</v>
      </c>
      <c r="X206" s="332">
        <f>IFERROR(SUMPRODUCT(X201:X204*H201:H204),"0")</f>
        <v>134.4</v>
      </c>
      <c r="Y206" s="332">
        <f>IFERROR(SUMPRODUCT(Y201:Y204*H201:H204),"0")</f>
        <v>134.4</v>
      </c>
      <c r="Z206" s="37"/>
      <c r="AA206" s="333"/>
      <c r="AB206" s="333"/>
      <c r="AC206" s="333"/>
    </row>
    <row r="207" spans="1:68" ht="16.5" customHeight="1" x14ac:dyDescent="0.25">
      <c r="A207" s="339" t="s">
        <v>315</v>
      </c>
      <c r="B207" s="34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340"/>
      <c r="Z207" s="340"/>
      <c r="AA207" s="325"/>
      <c r="AB207" s="325"/>
      <c r="AC207" s="325"/>
    </row>
    <row r="208" spans="1:68" ht="14.25" customHeight="1" x14ac:dyDescent="0.25">
      <c r="A208" s="357" t="s">
        <v>63</v>
      </c>
      <c r="B208" s="340"/>
      <c r="C208" s="340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340"/>
      <c r="Z208" s="340"/>
      <c r="AA208" s="326"/>
      <c r="AB208" s="326"/>
      <c r="AC208" s="326"/>
    </row>
    <row r="209" spans="1:68" ht="16.5" customHeight="1" x14ac:dyDescent="0.25">
      <c r="A209" s="54" t="s">
        <v>316</v>
      </c>
      <c r="B209" s="54" t="s">
        <v>317</v>
      </c>
      <c r="C209" s="31">
        <v>4301070948</v>
      </c>
      <c r="D209" s="347">
        <v>4607111037022</v>
      </c>
      <c r="E209" s="348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66</v>
      </c>
      <c r="L209" s="32" t="s">
        <v>102</v>
      </c>
      <c r="M209" s="33" t="s">
        <v>68</v>
      </c>
      <c r="N209" s="33"/>
      <c r="O209" s="32">
        <v>180</v>
      </c>
      <c r="P209" s="3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69</v>
      </c>
      <c r="X209" s="330">
        <v>48</v>
      </c>
      <c r="Y209" s="331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16" t="s">
        <v>318</v>
      </c>
      <c r="AG209" s="67"/>
      <c r="AJ209" s="71" t="s">
        <v>103</v>
      </c>
      <c r="AK209" s="71">
        <v>84</v>
      </c>
      <c r="BB209" s="217" t="s">
        <v>1</v>
      </c>
      <c r="BM209" s="67">
        <f>IFERROR(X209*I209,"0")</f>
        <v>281.76</v>
      </c>
      <c r="BN209" s="67">
        <f>IFERROR(Y209*I209,"0")</f>
        <v>281.76</v>
      </c>
      <c r="BO209" s="67">
        <f>IFERROR(X209/J209,"0")</f>
        <v>0.5714285714285714</v>
      </c>
      <c r="BP209" s="67">
        <f>IFERROR(Y209/J209,"0")</f>
        <v>0.5714285714285714</v>
      </c>
    </row>
    <row r="210" spans="1:68" ht="27" customHeight="1" x14ac:dyDescent="0.25">
      <c r="A210" s="54" t="s">
        <v>319</v>
      </c>
      <c r="B210" s="54" t="s">
        <v>320</v>
      </c>
      <c r="C210" s="31">
        <v>4301070990</v>
      </c>
      <c r="D210" s="347">
        <v>4607111038494</v>
      </c>
      <c r="E210" s="34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69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8" t="s">
        <v>321</v>
      </c>
      <c r="AG210" s="67"/>
      <c r="AJ210" s="71" t="s">
        <v>71</v>
      </c>
      <c r="AK210" s="71">
        <v>1</v>
      </c>
      <c r="BB210" s="21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322</v>
      </c>
      <c r="B211" s="54" t="s">
        <v>323</v>
      </c>
      <c r="C211" s="31">
        <v>4301070966</v>
      </c>
      <c r="D211" s="347">
        <v>4607111038135</v>
      </c>
      <c r="E211" s="34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66</v>
      </c>
      <c r="L211" s="32" t="s">
        <v>109</v>
      </c>
      <c r="M211" s="33" t="s">
        <v>68</v>
      </c>
      <c r="N211" s="33"/>
      <c r="O211" s="32">
        <v>180</v>
      </c>
      <c r="P211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69</v>
      </c>
      <c r="X211" s="330">
        <v>12</v>
      </c>
      <c r="Y211" s="331">
        <f>IFERROR(IF(X211="","",X211),"")</f>
        <v>12</v>
      </c>
      <c r="Z211" s="36">
        <f>IFERROR(IF(X211="","",X211*0.0155),"")</f>
        <v>0.186</v>
      </c>
      <c r="AA211" s="56"/>
      <c r="AB211" s="57"/>
      <c r="AC211" s="220" t="s">
        <v>324</v>
      </c>
      <c r="AG211" s="67"/>
      <c r="AJ211" s="71" t="s">
        <v>110</v>
      </c>
      <c r="AK211" s="71">
        <v>12</v>
      </c>
      <c r="BB211" s="221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63"/>
      <c r="B212" s="340"/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64"/>
      <c r="P212" s="349" t="s">
        <v>72</v>
      </c>
      <c r="Q212" s="350"/>
      <c r="R212" s="350"/>
      <c r="S212" s="350"/>
      <c r="T212" s="350"/>
      <c r="U212" s="350"/>
      <c r="V212" s="351"/>
      <c r="W212" s="37" t="s">
        <v>69</v>
      </c>
      <c r="X212" s="332">
        <f>IFERROR(SUM(X209:X211),"0")</f>
        <v>60</v>
      </c>
      <c r="Y212" s="332">
        <f>IFERROR(SUM(Y209:Y211),"0")</f>
        <v>60</v>
      </c>
      <c r="Z212" s="332">
        <f>IFERROR(IF(Z209="",0,Z209),"0")+IFERROR(IF(Z210="",0,Z210),"0")+IFERROR(IF(Z211="",0,Z211),"0")</f>
        <v>0.92999999999999994</v>
      </c>
      <c r="AA212" s="333"/>
      <c r="AB212" s="333"/>
      <c r="AC212" s="333"/>
    </row>
    <row r="213" spans="1:68" x14ac:dyDescent="0.2">
      <c r="A213" s="340"/>
      <c r="B213" s="340"/>
      <c r="C213" s="340"/>
      <c r="D213" s="340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  <c r="O213" s="364"/>
      <c r="P213" s="349" t="s">
        <v>72</v>
      </c>
      <c r="Q213" s="350"/>
      <c r="R213" s="350"/>
      <c r="S213" s="350"/>
      <c r="T213" s="350"/>
      <c r="U213" s="350"/>
      <c r="V213" s="351"/>
      <c r="W213" s="37" t="s">
        <v>73</v>
      </c>
      <c r="X213" s="332">
        <f>IFERROR(SUMPRODUCT(X209:X211*H209:H211),"0")</f>
        <v>335.99999999999994</v>
      </c>
      <c r="Y213" s="332">
        <f>IFERROR(SUMPRODUCT(Y209:Y211*H209:H211),"0")</f>
        <v>335.99999999999994</v>
      </c>
      <c r="Z213" s="37"/>
      <c r="AA213" s="333"/>
      <c r="AB213" s="333"/>
      <c r="AC213" s="333"/>
    </row>
    <row r="214" spans="1:68" ht="16.5" customHeight="1" x14ac:dyDescent="0.25">
      <c r="A214" s="339" t="s">
        <v>325</v>
      </c>
      <c r="B214" s="340"/>
      <c r="C214" s="340"/>
      <c r="D214" s="340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  <c r="O214" s="340"/>
      <c r="P214" s="340"/>
      <c r="Q214" s="340"/>
      <c r="R214" s="340"/>
      <c r="S214" s="340"/>
      <c r="T214" s="340"/>
      <c r="U214" s="340"/>
      <c r="V214" s="340"/>
      <c r="W214" s="340"/>
      <c r="X214" s="340"/>
      <c r="Y214" s="340"/>
      <c r="Z214" s="340"/>
      <c r="AA214" s="325"/>
      <c r="AB214" s="325"/>
      <c r="AC214" s="325"/>
    </row>
    <row r="215" spans="1:68" ht="14.25" customHeight="1" x14ac:dyDescent="0.25">
      <c r="A215" s="357" t="s">
        <v>63</v>
      </c>
      <c r="B215" s="340"/>
      <c r="C215" s="340"/>
      <c r="D215" s="340"/>
      <c r="E215" s="340"/>
      <c r="F215" s="340"/>
      <c r="G215" s="340"/>
      <c r="H215" s="340"/>
      <c r="I215" s="340"/>
      <c r="J215" s="340"/>
      <c r="K215" s="340"/>
      <c r="L215" s="340"/>
      <c r="M215" s="340"/>
      <c r="N215" s="340"/>
      <c r="O215" s="340"/>
      <c r="P215" s="340"/>
      <c r="Q215" s="340"/>
      <c r="R215" s="340"/>
      <c r="S215" s="340"/>
      <c r="T215" s="340"/>
      <c r="U215" s="340"/>
      <c r="V215" s="340"/>
      <c r="W215" s="340"/>
      <c r="X215" s="340"/>
      <c r="Y215" s="340"/>
      <c r="Z215" s="340"/>
      <c r="AA215" s="326"/>
      <c r="AB215" s="326"/>
      <c r="AC215" s="326"/>
    </row>
    <row r="216" spans="1:68" ht="27" customHeight="1" x14ac:dyDescent="0.25">
      <c r="A216" s="54" t="s">
        <v>326</v>
      </c>
      <c r="B216" s="54" t="s">
        <v>327</v>
      </c>
      <c r="C216" s="31">
        <v>4301070996</v>
      </c>
      <c r="D216" s="347">
        <v>4607111038654</v>
      </c>
      <c r="E216" s="348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69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2" t="s">
        <v>328</v>
      </c>
      <c r="AG216" s="67"/>
      <c r="AJ216" s="71" t="s">
        <v>71</v>
      </c>
      <c r="AK216" s="71">
        <v>1</v>
      </c>
      <c r="BB216" s="223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customHeight="1" x14ac:dyDescent="0.25">
      <c r="A217" s="54" t="s">
        <v>329</v>
      </c>
      <c r="B217" s="54" t="s">
        <v>330</v>
      </c>
      <c r="C217" s="31">
        <v>4301070997</v>
      </c>
      <c r="D217" s="347">
        <v>4607111038586</v>
      </c>
      <c r="E217" s="348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66</v>
      </c>
      <c r="L217" s="32" t="s">
        <v>109</v>
      </c>
      <c r="M217" s="33" t="s">
        <v>68</v>
      </c>
      <c r="N217" s="33"/>
      <c r="O217" s="32">
        <v>180</v>
      </c>
      <c r="P217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69</v>
      </c>
      <c r="X217" s="330">
        <v>12</v>
      </c>
      <c r="Y217" s="331">
        <f t="shared" si="18"/>
        <v>12</v>
      </c>
      <c r="Z217" s="36">
        <f t="shared" si="19"/>
        <v>0.186</v>
      </c>
      <c r="AA217" s="56"/>
      <c r="AB217" s="57"/>
      <c r="AC217" s="224" t="s">
        <v>328</v>
      </c>
      <c r="AG217" s="67"/>
      <c r="AJ217" s="71" t="s">
        <v>110</v>
      </c>
      <c r="AK217" s="71">
        <v>12</v>
      </c>
      <c r="BB217" s="225" t="s">
        <v>1</v>
      </c>
      <c r="BM217" s="67">
        <f t="shared" si="20"/>
        <v>69.960000000000008</v>
      </c>
      <c r="BN217" s="67">
        <f t="shared" si="21"/>
        <v>69.960000000000008</v>
      </c>
      <c r="BO217" s="67">
        <f t="shared" si="22"/>
        <v>0.14285714285714285</v>
      </c>
      <c r="BP217" s="67">
        <f t="shared" si="23"/>
        <v>0.14285714285714285</v>
      </c>
    </row>
    <row r="218" spans="1:68" ht="27" customHeight="1" x14ac:dyDescent="0.25">
      <c r="A218" s="54" t="s">
        <v>331</v>
      </c>
      <c r="B218" s="54" t="s">
        <v>332</v>
      </c>
      <c r="C218" s="31">
        <v>4301070962</v>
      </c>
      <c r="D218" s="347">
        <v>4607111038609</v>
      </c>
      <c r="E218" s="348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4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69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6" t="s">
        <v>333</v>
      </c>
      <c r="AG218" s="67"/>
      <c r="AJ218" s="71" t="s">
        <v>71</v>
      </c>
      <c r="AK218" s="71">
        <v>1</v>
      </c>
      <c r="BB218" s="227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334</v>
      </c>
      <c r="B219" s="54" t="s">
        <v>335</v>
      </c>
      <c r="C219" s="31">
        <v>4301070963</v>
      </c>
      <c r="D219" s="347">
        <v>4607111038630</v>
      </c>
      <c r="E219" s="348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69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8" t="s">
        <v>333</v>
      </c>
      <c r="AG219" s="67"/>
      <c r="AJ219" s="71" t="s">
        <v>71</v>
      </c>
      <c r="AK219" s="71">
        <v>1</v>
      </c>
      <c r="BB219" s="229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336</v>
      </c>
      <c r="B220" s="54" t="s">
        <v>337</v>
      </c>
      <c r="C220" s="31">
        <v>4301070959</v>
      </c>
      <c r="D220" s="347">
        <v>4607111038616</v>
      </c>
      <c r="E220" s="348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69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30" t="s">
        <v>328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338</v>
      </c>
      <c r="B221" s="54" t="s">
        <v>339</v>
      </c>
      <c r="C221" s="31">
        <v>4301070960</v>
      </c>
      <c r="D221" s="347">
        <v>4607111038623</v>
      </c>
      <c r="E221" s="348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66</v>
      </c>
      <c r="L221" s="32" t="s">
        <v>109</v>
      </c>
      <c r="M221" s="33" t="s">
        <v>68</v>
      </c>
      <c r="N221" s="33"/>
      <c r="O221" s="32">
        <v>180</v>
      </c>
      <c r="P221" s="36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69</v>
      </c>
      <c r="X221" s="330">
        <v>24</v>
      </c>
      <c r="Y221" s="331">
        <f t="shared" si="18"/>
        <v>24</v>
      </c>
      <c r="Z221" s="36">
        <f t="shared" si="19"/>
        <v>0.372</v>
      </c>
      <c r="AA221" s="56"/>
      <c r="AB221" s="57"/>
      <c r="AC221" s="232" t="s">
        <v>328</v>
      </c>
      <c r="AG221" s="67"/>
      <c r="AJ221" s="71" t="s">
        <v>110</v>
      </c>
      <c r="AK221" s="71">
        <v>12</v>
      </c>
      <c r="BB221" s="233" t="s">
        <v>1</v>
      </c>
      <c r="BM221" s="67">
        <f t="shared" si="20"/>
        <v>140.88</v>
      </c>
      <c r="BN221" s="67">
        <f t="shared" si="21"/>
        <v>140.88</v>
      </c>
      <c r="BO221" s="67">
        <f t="shared" si="22"/>
        <v>0.2857142857142857</v>
      </c>
      <c r="BP221" s="67">
        <f t="shared" si="23"/>
        <v>0.2857142857142857</v>
      </c>
    </row>
    <row r="222" spans="1:68" x14ac:dyDescent="0.2">
      <c r="A222" s="363"/>
      <c r="B222" s="34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64"/>
      <c r="P222" s="349" t="s">
        <v>72</v>
      </c>
      <c r="Q222" s="350"/>
      <c r="R222" s="350"/>
      <c r="S222" s="350"/>
      <c r="T222" s="350"/>
      <c r="U222" s="350"/>
      <c r="V222" s="351"/>
      <c r="W222" s="37" t="s">
        <v>69</v>
      </c>
      <c r="X222" s="332">
        <f>IFERROR(SUM(X216:X221),"0")</f>
        <v>36</v>
      </c>
      <c r="Y222" s="332">
        <f>IFERROR(SUM(Y216:Y221),"0")</f>
        <v>36</v>
      </c>
      <c r="Z222" s="332">
        <f>IFERROR(IF(Z216="",0,Z216),"0")+IFERROR(IF(Z217="",0,Z217),"0")+IFERROR(IF(Z218="",0,Z218),"0")+IFERROR(IF(Z219="",0,Z219),"0")+IFERROR(IF(Z220="",0,Z220),"0")+IFERROR(IF(Z221="",0,Z221),"0")</f>
        <v>0.55800000000000005</v>
      </c>
      <c r="AA222" s="333"/>
      <c r="AB222" s="333"/>
      <c r="AC222" s="333"/>
    </row>
    <row r="223" spans="1:68" x14ac:dyDescent="0.2">
      <c r="A223" s="340"/>
      <c r="B223" s="340"/>
      <c r="C223" s="340"/>
      <c r="D223" s="340"/>
      <c r="E223" s="340"/>
      <c r="F223" s="340"/>
      <c r="G223" s="340"/>
      <c r="H223" s="340"/>
      <c r="I223" s="340"/>
      <c r="J223" s="340"/>
      <c r="K223" s="340"/>
      <c r="L223" s="340"/>
      <c r="M223" s="340"/>
      <c r="N223" s="340"/>
      <c r="O223" s="364"/>
      <c r="P223" s="349" t="s">
        <v>72</v>
      </c>
      <c r="Q223" s="350"/>
      <c r="R223" s="350"/>
      <c r="S223" s="350"/>
      <c r="T223" s="350"/>
      <c r="U223" s="350"/>
      <c r="V223" s="351"/>
      <c r="W223" s="37" t="s">
        <v>73</v>
      </c>
      <c r="X223" s="332">
        <f>IFERROR(SUMPRODUCT(X216:X221*H216:H221),"0")</f>
        <v>201.59999999999997</v>
      </c>
      <c r="Y223" s="332">
        <f>IFERROR(SUMPRODUCT(Y216:Y221*H216:H221),"0")</f>
        <v>201.59999999999997</v>
      </c>
      <c r="Z223" s="37"/>
      <c r="AA223" s="333"/>
      <c r="AB223" s="333"/>
      <c r="AC223" s="333"/>
    </row>
    <row r="224" spans="1:68" ht="16.5" customHeight="1" x14ac:dyDescent="0.25">
      <c r="A224" s="339" t="s">
        <v>340</v>
      </c>
      <c r="B224" s="340"/>
      <c r="C224" s="340"/>
      <c r="D224" s="340"/>
      <c r="E224" s="340"/>
      <c r="F224" s="340"/>
      <c r="G224" s="340"/>
      <c r="H224" s="340"/>
      <c r="I224" s="340"/>
      <c r="J224" s="340"/>
      <c r="K224" s="340"/>
      <c r="L224" s="340"/>
      <c r="M224" s="340"/>
      <c r="N224" s="340"/>
      <c r="O224" s="340"/>
      <c r="P224" s="340"/>
      <c r="Q224" s="340"/>
      <c r="R224" s="340"/>
      <c r="S224" s="340"/>
      <c r="T224" s="340"/>
      <c r="U224" s="340"/>
      <c r="V224" s="340"/>
      <c r="W224" s="340"/>
      <c r="X224" s="340"/>
      <c r="Y224" s="340"/>
      <c r="Z224" s="340"/>
      <c r="AA224" s="325"/>
      <c r="AB224" s="325"/>
      <c r="AC224" s="325"/>
    </row>
    <row r="225" spans="1:68" ht="14.25" customHeight="1" x14ac:dyDescent="0.25">
      <c r="A225" s="357" t="s">
        <v>63</v>
      </c>
      <c r="B225" s="340"/>
      <c r="C225" s="340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340"/>
      <c r="Z225" s="340"/>
      <c r="AA225" s="326"/>
      <c r="AB225" s="326"/>
      <c r="AC225" s="326"/>
    </row>
    <row r="226" spans="1:68" ht="27" customHeight="1" x14ac:dyDescent="0.25">
      <c r="A226" s="54" t="s">
        <v>341</v>
      </c>
      <c r="B226" s="54" t="s">
        <v>342</v>
      </c>
      <c r="C226" s="31">
        <v>4301070915</v>
      </c>
      <c r="D226" s="347">
        <v>4607111035882</v>
      </c>
      <c r="E226" s="348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69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4" t="s">
        <v>343</v>
      </c>
      <c r="AG226" s="67"/>
      <c r="AJ226" s="71" t="s">
        <v>71</v>
      </c>
      <c r="AK226" s="71">
        <v>1</v>
      </c>
      <c r="BB226" s="23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344</v>
      </c>
      <c r="B227" s="54" t="s">
        <v>345</v>
      </c>
      <c r="C227" s="31">
        <v>4301070921</v>
      </c>
      <c r="D227" s="347">
        <v>4607111035905</v>
      </c>
      <c r="E227" s="348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69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6" t="s">
        <v>343</v>
      </c>
      <c r="AG227" s="67"/>
      <c r="AJ227" s="71" t="s">
        <v>71</v>
      </c>
      <c r="AK227" s="71">
        <v>1</v>
      </c>
      <c r="BB227" s="237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346</v>
      </c>
      <c r="B228" s="54" t="s">
        <v>347</v>
      </c>
      <c r="C228" s="31">
        <v>4301070917</v>
      </c>
      <c r="D228" s="347">
        <v>4607111035912</v>
      </c>
      <c r="E228" s="348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69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348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349</v>
      </c>
      <c r="B229" s="54" t="s">
        <v>350</v>
      </c>
      <c r="C229" s="31">
        <v>4301070920</v>
      </c>
      <c r="D229" s="347">
        <v>4607111035929</v>
      </c>
      <c r="E229" s="348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66</v>
      </c>
      <c r="L229" s="32" t="s">
        <v>109</v>
      </c>
      <c r="M229" s="33" t="s">
        <v>68</v>
      </c>
      <c r="N229" s="33"/>
      <c r="O229" s="32">
        <v>180</v>
      </c>
      <c r="P229" s="4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69</v>
      </c>
      <c r="X229" s="330">
        <v>12</v>
      </c>
      <c r="Y229" s="331">
        <f>IFERROR(IF(X229="","",X229),"")</f>
        <v>12</v>
      </c>
      <c r="Z229" s="36">
        <f>IFERROR(IF(X229="","",X229*0.0155),"")</f>
        <v>0.186</v>
      </c>
      <c r="AA229" s="56"/>
      <c r="AB229" s="57"/>
      <c r="AC229" s="240" t="s">
        <v>348</v>
      </c>
      <c r="AG229" s="67"/>
      <c r="AJ229" s="71" t="s">
        <v>110</v>
      </c>
      <c r="AK229" s="71">
        <v>12</v>
      </c>
      <c r="BB229" s="241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3"/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64"/>
      <c r="P230" s="349" t="s">
        <v>72</v>
      </c>
      <c r="Q230" s="350"/>
      <c r="R230" s="350"/>
      <c r="S230" s="350"/>
      <c r="T230" s="350"/>
      <c r="U230" s="350"/>
      <c r="V230" s="351"/>
      <c r="W230" s="37" t="s">
        <v>69</v>
      </c>
      <c r="X230" s="332">
        <f>IFERROR(SUM(X226:X229),"0")</f>
        <v>12</v>
      </c>
      <c r="Y230" s="332">
        <f>IFERROR(SUM(Y226:Y229),"0")</f>
        <v>12</v>
      </c>
      <c r="Z230" s="332">
        <f>IFERROR(IF(Z226="",0,Z226),"0")+IFERROR(IF(Z227="",0,Z227),"0")+IFERROR(IF(Z228="",0,Z228),"0")+IFERROR(IF(Z229="",0,Z229),"0")</f>
        <v>0.186</v>
      </c>
      <c r="AA230" s="333"/>
      <c r="AB230" s="333"/>
      <c r="AC230" s="333"/>
    </row>
    <row r="231" spans="1:68" x14ac:dyDescent="0.2">
      <c r="A231" s="340"/>
      <c r="B231" s="340"/>
      <c r="C231" s="340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64"/>
      <c r="P231" s="349" t="s">
        <v>72</v>
      </c>
      <c r="Q231" s="350"/>
      <c r="R231" s="350"/>
      <c r="S231" s="350"/>
      <c r="T231" s="350"/>
      <c r="U231" s="350"/>
      <c r="V231" s="351"/>
      <c r="W231" s="37" t="s">
        <v>73</v>
      </c>
      <c r="X231" s="332">
        <f>IFERROR(SUMPRODUCT(X226:X229*H226:H229),"0")</f>
        <v>86.4</v>
      </c>
      <c r="Y231" s="332">
        <f>IFERROR(SUMPRODUCT(Y226:Y229*H226:H229),"0")</f>
        <v>86.4</v>
      </c>
      <c r="Z231" s="37"/>
      <c r="AA231" s="333"/>
      <c r="AB231" s="333"/>
      <c r="AC231" s="333"/>
    </row>
    <row r="232" spans="1:68" ht="16.5" customHeight="1" x14ac:dyDescent="0.25">
      <c r="A232" s="339" t="s">
        <v>351</v>
      </c>
      <c r="B232" s="340"/>
      <c r="C232" s="340"/>
      <c r="D232" s="340"/>
      <c r="E232" s="340"/>
      <c r="F232" s="340"/>
      <c r="G232" s="340"/>
      <c r="H232" s="340"/>
      <c r="I232" s="340"/>
      <c r="J232" s="340"/>
      <c r="K232" s="340"/>
      <c r="L232" s="340"/>
      <c r="M232" s="340"/>
      <c r="N232" s="340"/>
      <c r="O232" s="340"/>
      <c r="P232" s="340"/>
      <c r="Q232" s="340"/>
      <c r="R232" s="340"/>
      <c r="S232" s="340"/>
      <c r="T232" s="340"/>
      <c r="U232" s="340"/>
      <c r="V232" s="340"/>
      <c r="W232" s="340"/>
      <c r="X232" s="340"/>
      <c r="Y232" s="340"/>
      <c r="Z232" s="340"/>
      <c r="AA232" s="325"/>
      <c r="AB232" s="325"/>
      <c r="AC232" s="325"/>
    </row>
    <row r="233" spans="1:68" ht="14.25" customHeight="1" x14ac:dyDescent="0.25">
      <c r="A233" s="357" t="s">
        <v>63</v>
      </c>
      <c r="B233" s="340"/>
      <c r="C233" s="340"/>
      <c r="D233" s="340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  <c r="O233" s="340"/>
      <c r="P233" s="340"/>
      <c r="Q233" s="340"/>
      <c r="R233" s="340"/>
      <c r="S233" s="340"/>
      <c r="T233" s="340"/>
      <c r="U233" s="340"/>
      <c r="V233" s="340"/>
      <c r="W233" s="340"/>
      <c r="X233" s="340"/>
      <c r="Y233" s="340"/>
      <c r="Z233" s="340"/>
      <c r="AA233" s="326"/>
      <c r="AB233" s="326"/>
      <c r="AC233" s="326"/>
    </row>
    <row r="234" spans="1:68" ht="16.5" customHeight="1" x14ac:dyDescent="0.25">
      <c r="A234" s="54" t="s">
        <v>352</v>
      </c>
      <c r="B234" s="54" t="s">
        <v>353</v>
      </c>
      <c r="C234" s="31">
        <v>4301070912</v>
      </c>
      <c r="D234" s="347">
        <v>4607111037213</v>
      </c>
      <c r="E234" s="348"/>
      <c r="F234" s="329">
        <v>0.4</v>
      </c>
      <c r="G234" s="32">
        <v>8</v>
      </c>
      <c r="H234" s="329">
        <v>3.2</v>
      </c>
      <c r="I234" s="32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7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35"/>
      <c r="R234" s="335"/>
      <c r="S234" s="335"/>
      <c r="T234" s="336"/>
      <c r="U234" s="34"/>
      <c r="V234" s="34"/>
      <c r="W234" s="35" t="s">
        <v>69</v>
      </c>
      <c r="X234" s="330">
        <v>0</v>
      </c>
      <c r="Y234" s="331">
        <f>IFERROR(IF(X234="","",X234),"")</f>
        <v>0</v>
      </c>
      <c r="Z234" s="36">
        <f>IFERROR(IF(X234="","",X234*0.00866),"")</f>
        <v>0</v>
      </c>
      <c r="AA234" s="56"/>
      <c r="AB234" s="57"/>
      <c r="AC234" s="242" t="s">
        <v>354</v>
      </c>
      <c r="AG234" s="67"/>
      <c r="AJ234" s="71" t="s">
        <v>71</v>
      </c>
      <c r="AK234" s="71">
        <v>1</v>
      </c>
      <c r="BB234" s="24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3"/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64"/>
      <c r="P235" s="349" t="s">
        <v>72</v>
      </c>
      <c r="Q235" s="350"/>
      <c r="R235" s="350"/>
      <c r="S235" s="350"/>
      <c r="T235" s="350"/>
      <c r="U235" s="350"/>
      <c r="V235" s="351"/>
      <c r="W235" s="37" t="s">
        <v>69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x14ac:dyDescent="0.2">
      <c r="A236" s="340"/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64"/>
      <c r="P236" s="349" t="s">
        <v>72</v>
      </c>
      <c r="Q236" s="350"/>
      <c r="R236" s="350"/>
      <c r="S236" s="350"/>
      <c r="T236" s="350"/>
      <c r="U236" s="350"/>
      <c r="V236" s="351"/>
      <c r="W236" s="37" t="s">
        <v>73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customHeight="1" x14ac:dyDescent="0.25">
      <c r="A237" s="339" t="s">
        <v>355</v>
      </c>
      <c r="B237" s="340"/>
      <c r="C237" s="340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  <c r="W237" s="340"/>
      <c r="X237" s="340"/>
      <c r="Y237" s="340"/>
      <c r="Z237" s="340"/>
      <c r="AA237" s="325"/>
      <c r="AB237" s="325"/>
      <c r="AC237" s="325"/>
    </row>
    <row r="238" spans="1:68" ht="14.25" customHeight="1" x14ac:dyDescent="0.25">
      <c r="A238" s="357" t="s">
        <v>289</v>
      </c>
      <c r="B238" s="340"/>
      <c r="C238" s="340"/>
      <c r="D238" s="340"/>
      <c r="E238" s="340"/>
      <c r="F238" s="340"/>
      <c r="G238" s="340"/>
      <c r="H238" s="340"/>
      <c r="I238" s="340"/>
      <c r="J238" s="340"/>
      <c r="K238" s="340"/>
      <c r="L238" s="340"/>
      <c r="M238" s="340"/>
      <c r="N238" s="340"/>
      <c r="O238" s="340"/>
      <c r="P238" s="340"/>
      <c r="Q238" s="340"/>
      <c r="R238" s="340"/>
      <c r="S238" s="340"/>
      <c r="T238" s="340"/>
      <c r="U238" s="340"/>
      <c r="V238" s="340"/>
      <c r="W238" s="340"/>
      <c r="X238" s="340"/>
      <c r="Y238" s="340"/>
      <c r="Z238" s="340"/>
      <c r="AA238" s="326"/>
      <c r="AB238" s="326"/>
      <c r="AC238" s="326"/>
    </row>
    <row r="239" spans="1:68" ht="27" customHeight="1" x14ac:dyDescent="0.25">
      <c r="A239" s="54" t="s">
        <v>356</v>
      </c>
      <c r="B239" s="54" t="s">
        <v>357</v>
      </c>
      <c r="C239" s="31">
        <v>4301051320</v>
      </c>
      <c r="D239" s="347">
        <v>4680115881334</v>
      </c>
      <c r="E239" s="348"/>
      <c r="F239" s="329">
        <v>0.33</v>
      </c>
      <c r="G239" s="32">
        <v>6</v>
      </c>
      <c r="H239" s="329">
        <v>1.98</v>
      </c>
      <c r="I239" s="329">
        <v>2.25</v>
      </c>
      <c r="J239" s="32">
        <v>182</v>
      </c>
      <c r="K239" s="32" t="s">
        <v>79</v>
      </c>
      <c r="L239" s="32" t="s">
        <v>67</v>
      </c>
      <c r="M239" s="33" t="s">
        <v>293</v>
      </c>
      <c r="N239" s="33"/>
      <c r="O239" s="32">
        <v>365</v>
      </c>
      <c r="P239" s="4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9" s="335"/>
      <c r="R239" s="335"/>
      <c r="S239" s="335"/>
      <c r="T239" s="336"/>
      <c r="U239" s="34"/>
      <c r="V239" s="34"/>
      <c r="W239" s="35" t="s">
        <v>69</v>
      </c>
      <c r="X239" s="330">
        <v>0</v>
      </c>
      <c r="Y239" s="331">
        <f>IFERROR(IF(X239="","",X239),"")</f>
        <v>0</v>
      </c>
      <c r="Z239" s="36">
        <f>IFERROR(IF(X239="","",X239*0.00651),"")</f>
        <v>0</v>
      </c>
      <c r="AA239" s="56"/>
      <c r="AB239" s="57"/>
      <c r="AC239" s="244" t="s">
        <v>358</v>
      </c>
      <c r="AG239" s="67"/>
      <c r="AJ239" s="71" t="s">
        <v>71</v>
      </c>
      <c r="AK239" s="71">
        <v>1</v>
      </c>
      <c r="BB239" s="245" t="s">
        <v>296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63"/>
      <c r="B240" s="340"/>
      <c r="C240" s="340"/>
      <c r="D240" s="340"/>
      <c r="E240" s="340"/>
      <c r="F240" s="340"/>
      <c r="G240" s="340"/>
      <c r="H240" s="340"/>
      <c r="I240" s="340"/>
      <c r="J240" s="340"/>
      <c r="K240" s="340"/>
      <c r="L240" s="340"/>
      <c r="M240" s="340"/>
      <c r="N240" s="340"/>
      <c r="O240" s="364"/>
      <c r="P240" s="349" t="s">
        <v>72</v>
      </c>
      <c r="Q240" s="350"/>
      <c r="R240" s="350"/>
      <c r="S240" s="350"/>
      <c r="T240" s="350"/>
      <c r="U240" s="350"/>
      <c r="V240" s="351"/>
      <c r="W240" s="37" t="s">
        <v>69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x14ac:dyDescent="0.2">
      <c r="A241" s="340"/>
      <c r="B241" s="340"/>
      <c r="C241" s="340"/>
      <c r="D241" s="340"/>
      <c r="E241" s="340"/>
      <c r="F241" s="340"/>
      <c r="G241" s="340"/>
      <c r="H241" s="340"/>
      <c r="I241" s="340"/>
      <c r="J241" s="340"/>
      <c r="K241" s="340"/>
      <c r="L241" s="340"/>
      <c r="M241" s="340"/>
      <c r="N241" s="340"/>
      <c r="O241" s="364"/>
      <c r="P241" s="349" t="s">
        <v>72</v>
      </c>
      <c r="Q241" s="350"/>
      <c r="R241" s="350"/>
      <c r="S241" s="350"/>
      <c r="T241" s="350"/>
      <c r="U241" s="350"/>
      <c r="V241" s="351"/>
      <c r="W241" s="37" t="s">
        <v>73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6.5" customHeight="1" x14ac:dyDescent="0.25">
      <c r="A242" s="339" t="s">
        <v>359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325"/>
      <c r="AB242" s="325"/>
      <c r="AC242" s="325"/>
    </row>
    <row r="243" spans="1:68" ht="14.25" customHeight="1" x14ac:dyDescent="0.25">
      <c r="A243" s="357" t="s">
        <v>63</v>
      </c>
      <c r="B243" s="340"/>
      <c r="C243" s="340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  <c r="W243" s="340"/>
      <c r="X243" s="340"/>
      <c r="Y243" s="340"/>
      <c r="Z243" s="340"/>
      <c r="AA243" s="326"/>
      <c r="AB243" s="326"/>
      <c r="AC243" s="326"/>
    </row>
    <row r="244" spans="1:68" ht="16.5" customHeight="1" x14ac:dyDescent="0.25">
      <c r="A244" s="54" t="s">
        <v>360</v>
      </c>
      <c r="B244" s="54" t="s">
        <v>361</v>
      </c>
      <c r="C244" s="31">
        <v>4301071063</v>
      </c>
      <c r="D244" s="347">
        <v>4607111039019</v>
      </c>
      <c r="E244" s="348"/>
      <c r="F244" s="329">
        <v>0.43</v>
      </c>
      <c r="G244" s="32">
        <v>16</v>
      </c>
      <c r="H244" s="329">
        <v>6.88</v>
      </c>
      <c r="I244" s="329">
        <v>7.2060000000000004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33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4" s="335"/>
      <c r="R244" s="335"/>
      <c r="S244" s="335"/>
      <c r="T244" s="336"/>
      <c r="U244" s="34"/>
      <c r="V244" s="34"/>
      <c r="W244" s="35" t="s">
        <v>69</v>
      </c>
      <c r="X244" s="330">
        <v>0</v>
      </c>
      <c r="Y244" s="331">
        <f>IFERROR(IF(X244="","",X244),"")</f>
        <v>0</v>
      </c>
      <c r="Z244" s="36">
        <f>IFERROR(IF(X244="","",X244*0.0155),"")</f>
        <v>0</v>
      </c>
      <c r="AA244" s="56"/>
      <c r="AB244" s="57"/>
      <c r="AC244" s="246" t="s">
        <v>362</v>
      </c>
      <c r="AG244" s="67"/>
      <c r="AJ244" s="71" t="s">
        <v>71</v>
      </c>
      <c r="AK244" s="71">
        <v>1</v>
      </c>
      <c r="BB244" s="24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16.5" customHeight="1" x14ac:dyDescent="0.25">
      <c r="A245" s="54" t="s">
        <v>363</v>
      </c>
      <c r="B245" s="54" t="s">
        <v>364</v>
      </c>
      <c r="C245" s="31">
        <v>4301071000</v>
      </c>
      <c r="D245" s="347">
        <v>4607111038708</v>
      </c>
      <c r="E245" s="348"/>
      <c r="F245" s="329">
        <v>0.8</v>
      </c>
      <c r="G245" s="32">
        <v>8</v>
      </c>
      <c r="H245" s="329">
        <v>6.4</v>
      </c>
      <c r="I245" s="329">
        <v>6.67</v>
      </c>
      <c r="J245" s="32">
        <v>84</v>
      </c>
      <c r="K245" s="32" t="s">
        <v>66</v>
      </c>
      <c r="L245" s="32" t="s">
        <v>109</v>
      </c>
      <c r="M245" s="33" t="s">
        <v>68</v>
      </c>
      <c r="N245" s="33"/>
      <c r="O245" s="32">
        <v>180</v>
      </c>
      <c r="P245" s="4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5" s="335"/>
      <c r="R245" s="335"/>
      <c r="S245" s="335"/>
      <c r="T245" s="336"/>
      <c r="U245" s="34"/>
      <c r="V245" s="34"/>
      <c r="W245" s="35" t="s">
        <v>69</v>
      </c>
      <c r="X245" s="330">
        <v>72</v>
      </c>
      <c r="Y245" s="331">
        <f>IFERROR(IF(X245="","",X245),"")</f>
        <v>72</v>
      </c>
      <c r="Z245" s="36">
        <f>IFERROR(IF(X245="","",X245*0.0155),"")</f>
        <v>1.1160000000000001</v>
      </c>
      <c r="AA245" s="56"/>
      <c r="AB245" s="57"/>
      <c r="AC245" s="248" t="s">
        <v>362</v>
      </c>
      <c r="AG245" s="67"/>
      <c r="AJ245" s="71" t="s">
        <v>110</v>
      </c>
      <c r="AK245" s="71">
        <v>12</v>
      </c>
      <c r="BB245" s="249" t="s">
        <v>1</v>
      </c>
      <c r="BM245" s="67">
        <f>IFERROR(X245*I245,"0")</f>
        <v>480.24</v>
      </c>
      <c r="BN245" s="67">
        <f>IFERROR(Y245*I245,"0")</f>
        <v>480.24</v>
      </c>
      <c r="BO245" s="67">
        <f>IFERROR(X245/J245,"0")</f>
        <v>0.8571428571428571</v>
      </c>
      <c r="BP245" s="67">
        <f>IFERROR(Y245/J245,"0")</f>
        <v>0.8571428571428571</v>
      </c>
    </row>
    <row r="246" spans="1:68" x14ac:dyDescent="0.2">
      <c r="A246" s="363"/>
      <c r="B246" s="340"/>
      <c r="C246" s="340"/>
      <c r="D246" s="340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  <c r="O246" s="364"/>
      <c r="P246" s="349" t="s">
        <v>72</v>
      </c>
      <c r="Q246" s="350"/>
      <c r="R246" s="350"/>
      <c r="S246" s="350"/>
      <c r="T246" s="350"/>
      <c r="U246" s="350"/>
      <c r="V246" s="351"/>
      <c r="W246" s="37" t="s">
        <v>69</v>
      </c>
      <c r="X246" s="332">
        <f>IFERROR(SUM(X244:X245),"0")</f>
        <v>72</v>
      </c>
      <c r="Y246" s="332">
        <f>IFERROR(SUM(Y244:Y245),"0")</f>
        <v>72</v>
      </c>
      <c r="Z246" s="332">
        <f>IFERROR(IF(Z244="",0,Z244),"0")+IFERROR(IF(Z245="",0,Z245),"0")</f>
        <v>1.1160000000000001</v>
      </c>
      <c r="AA246" s="333"/>
      <c r="AB246" s="333"/>
      <c r="AC246" s="333"/>
    </row>
    <row r="247" spans="1:68" x14ac:dyDescent="0.2">
      <c r="A247" s="340"/>
      <c r="B247" s="340"/>
      <c r="C247" s="340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64"/>
      <c r="P247" s="349" t="s">
        <v>72</v>
      </c>
      <c r="Q247" s="350"/>
      <c r="R247" s="350"/>
      <c r="S247" s="350"/>
      <c r="T247" s="350"/>
      <c r="U247" s="350"/>
      <c r="V247" s="351"/>
      <c r="W247" s="37" t="s">
        <v>73</v>
      </c>
      <c r="X247" s="332">
        <f>IFERROR(SUMPRODUCT(X244:X245*H244:H245),"0")</f>
        <v>460.8</v>
      </c>
      <c r="Y247" s="332">
        <f>IFERROR(SUMPRODUCT(Y244:Y245*H244:H245),"0")</f>
        <v>460.8</v>
      </c>
      <c r="Z247" s="37"/>
      <c r="AA247" s="333"/>
      <c r="AB247" s="333"/>
      <c r="AC247" s="333"/>
    </row>
    <row r="248" spans="1:68" ht="27.75" customHeight="1" x14ac:dyDescent="0.2">
      <c r="A248" s="341" t="s">
        <v>365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42"/>
      <c r="Z248" s="342"/>
      <c r="AA248" s="48"/>
      <c r="AB248" s="48"/>
      <c r="AC248" s="48"/>
    </row>
    <row r="249" spans="1:68" ht="16.5" customHeight="1" x14ac:dyDescent="0.25">
      <c r="A249" s="339" t="s">
        <v>366</v>
      </c>
      <c r="B249" s="340"/>
      <c r="C249" s="340"/>
      <c r="D249" s="340"/>
      <c r="E249" s="340"/>
      <c r="F249" s="340"/>
      <c r="G249" s="340"/>
      <c r="H249" s="340"/>
      <c r="I249" s="340"/>
      <c r="J249" s="340"/>
      <c r="K249" s="340"/>
      <c r="L249" s="340"/>
      <c r="M249" s="340"/>
      <c r="N249" s="340"/>
      <c r="O249" s="340"/>
      <c r="P249" s="340"/>
      <c r="Q249" s="340"/>
      <c r="R249" s="340"/>
      <c r="S249" s="340"/>
      <c r="T249" s="340"/>
      <c r="U249" s="340"/>
      <c r="V249" s="340"/>
      <c r="W249" s="340"/>
      <c r="X249" s="340"/>
      <c r="Y249" s="340"/>
      <c r="Z249" s="340"/>
      <c r="AA249" s="325"/>
      <c r="AB249" s="325"/>
      <c r="AC249" s="325"/>
    </row>
    <row r="250" spans="1:68" ht="14.25" customHeight="1" x14ac:dyDescent="0.25">
      <c r="A250" s="357" t="s">
        <v>63</v>
      </c>
      <c r="B250" s="340"/>
      <c r="C250" s="340"/>
      <c r="D250" s="340"/>
      <c r="E250" s="340"/>
      <c r="F250" s="340"/>
      <c r="G250" s="340"/>
      <c r="H250" s="340"/>
      <c r="I250" s="340"/>
      <c r="J250" s="340"/>
      <c r="K250" s="340"/>
      <c r="L250" s="340"/>
      <c r="M250" s="340"/>
      <c r="N250" s="340"/>
      <c r="O250" s="340"/>
      <c r="P250" s="340"/>
      <c r="Q250" s="340"/>
      <c r="R250" s="340"/>
      <c r="S250" s="340"/>
      <c r="T250" s="340"/>
      <c r="U250" s="340"/>
      <c r="V250" s="340"/>
      <c r="W250" s="340"/>
      <c r="X250" s="340"/>
      <c r="Y250" s="340"/>
      <c r="Z250" s="340"/>
      <c r="AA250" s="326"/>
      <c r="AB250" s="326"/>
      <c r="AC250" s="326"/>
    </row>
    <row r="251" spans="1:68" ht="27" customHeight="1" x14ac:dyDescent="0.25">
      <c r="A251" s="54" t="s">
        <v>367</v>
      </c>
      <c r="B251" s="54" t="s">
        <v>368</v>
      </c>
      <c r="C251" s="31">
        <v>4301071036</v>
      </c>
      <c r="D251" s="347">
        <v>4607111036162</v>
      </c>
      <c r="E251" s="348"/>
      <c r="F251" s="329">
        <v>0.8</v>
      </c>
      <c r="G251" s="32">
        <v>8</v>
      </c>
      <c r="H251" s="329">
        <v>6.4</v>
      </c>
      <c r="I251" s="329">
        <v>6.6811999999999996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90</v>
      </c>
      <c r="P251" s="4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1" s="335"/>
      <c r="R251" s="335"/>
      <c r="S251" s="335"/>
      <c r="T251" s="336"/>
      <c r="U251" s="34"/>
      <c r="V251" s="34"/>
      <c r="W251" s="35" t="s">
        <v>69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0" t="s">
        <v>369</v>
      </c>
      <c r="AG251" s="67"/>
      <c r="AJ251" s="71" t="s">
        <v>71</v>
      </c>
      <c r="AK251" s="71">
        <v>1</v>
      </c>
      <c r="BB251" s="25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63"/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64"/>
      <c r="P252" s="349" t="s">
        <v>72</v>
      </c>
      <c r="Q252" s="350"/>
      <c r="R252" s="350"/>
      <c r="S252" s="350"/>
      <c r="T252" s="350"/>
      <c r="U252" s="350"/>
      <c r="V252" s="351"/>
      <c r="W252" s="37" t="s">
        <v>69</v>
      </c>
      <c r="X252" s="332">
        <f>IFERROR(SUM(X251:X251),"0")</f>
        <v>0</v>
      </c>
      <c r="Y252" s="332">
        <f>IFERROR(SUM(Y251:Y251),"0")</f>
        <v>0</v>
      </c>
      <c r="Z252" s="332">
        <f>IFERROR(IF(Z251="",0,Z251),"0")</f>
        <v>0</v>
      </c>
      <c r="AA252" s="333"/>
      <c r="AB252" s="333"/>
      <c r="AC252" s="333"/>
    </row>
    <row r="253" spans="1:68" x14ac:dyDescent="0.2">
      <c r="A253" s="340"/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64"/>
      <c r="P253" s="349" t="s">
        <v>72</v>
      </c>
      <c r="Q253" s="350"/>
      <c r="R253" s="350"/>
      <c r="S253" s="350"/>
      <c r="T253" s="350"/>
      <c r="U253" s="350"/>
      <c r="V253" s="351"/>
      <c r="W253" s="37" t="s">
        <v>73</v>
      </c>
      <c r="X253" s="332">
        <f>IFERROR(SUMPRODUCT(X251:X251*H251:H251),"0")</f>
        <v>0</v>
      </c>
      <c r="Y253" s="332">
        <f>IFERROR(SUMPRODUCT(Y251:Y251*H251:H251),"0")</f>
        <v>0</v>
      </c>
      <c r="Z253" s="37"/>
      <c r="AA253" s="333"/>
      <c r="AB253" s="333"/>
      <c r="AC253" s="333"/>
    </row>
    <row r="254" spans="1:68" ht="27.75" customHeight="1" x14ac:dyDescent="0.2">
      <c r="A254" s="341" t="s">
        <v>370</v>
      </c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2"/>
      <c r="P254" s="342"/>
      <c r="Q254" s="342"/>
      <c r="R254" s="342"/>
      <c r="S254" s="342"/>
      <c r="T254" s="342"/>
      <c r="U254" s="342"/>
      <c r="V254" s="342"/>
      <c r="W254" s="342"/>
      <c r="X254" s="342"/>
      <c r="Y254" s="342"/>
      <c r="Z254" s="342"/>
      <c r="AA254" s="48"/>
      <c r="AB254" s="48"/>
      <c r="AC254" s="48"/>
    </row>
    <row r="255" spans="1:68" ht="16.5" customHeight="1" x14ac:dyDescent="0.25">
      <c r="A255" s="339" t="s">
        <v>371</v>
      </c>
      <c r="B255" s="340"/>
      <c r="C255" s="340"/>
      <c r="D255" s="340"/>
      <c r="E255" s="340"/>
      <c r="F255" s="340"/>
      <c r="G255" s="340"/>
      <c r="H255" s="340"/>
      <c r="I255" s="340"/>
      <c r="J255" s="340"/>
      <c r="K255" s="340"/>
      <c r="L255" s="340"/>
      <c r="M255" s="340"/>
      <c r="N255" s="340"/>
      <c r="O255" s="340"/>
      <c r="P255" s="340"/>
      <c r="Q255" s="340"/>
      <c r="R255" s="340"/>
      <c r="S255" s="340"/>
      <c r="T255" s="340"/>
      <c r="U255" s="340"/>
      <c r="V255" s="340"/>
      <c r="W255" s="340"/>
      <c r="X255" s="340"/>
      <c r="Y255" s="340"/>
      <c r="Z255" s="340"/>
      <c r="AA255" s="325"/>
      <c r="AB255" s="325"/>
      <c r="AC255" s="325"/>
    </row>
    <row r="256" spans="1:68" ht="14.25" customHeight="1" x14ac:dyDescent="0.25">
      <c r="A256" s="357" t="s">
        <v>63</v>
      </c>
      <c r="B256" s="340"/>
      <c r="C256" s="340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  <c r="O256" s="340"/>
      <c r="P256" s="340"/>
      <c r="Q256" s="340"/>
      <c r="R256" s="340"/>
      <c r="S256" s="340"/>
      <c r="T256" s="340"/>
      <c r="U256" s="340"/>
      <c r="V256" s="340"/>
      <c r="W256" s="340"/>
      <c r="X256" s="340"/>
      <c r="Y256" s="340"/>
      <c r="Z256" s="340"/>
      <c r="AA256" s="326"/>
      <c r="AB256" s="326"/>
      <c r="AC256" s="326"/>
    </row>
    <row r="257" spans="1:68" ht="27" customHeight="1" x14ac:dyDescent="0.25">
      <c r="A257" s="54" t="s">
        <v>372</v>
      </c>
      <c r="B257" s="54" t="s">
        <v>373</v>
      </c>
      <c r="C257" s="31">
        <v>4301071029</v>
      </c>
      <c r="D257" s="347">
        <v>4607111035899</v>
      </c>
      <c r="E257" s="348"/>
      <c r="F257" s="329">
        <v>1</v>
      </c>
      <c r="G257" s="32">
        <v>5</v>
      </c>
      <c r="H257" s="329">
        <v>5</v>
      </c>
      <c r="I257" s="329">
        <v>5.2619999999999996</v>
      </c>
      <c r="J257" s="32">
        <v>84</v>
      </c>
      <c r="K257" s="32" t="s">
        <v>66</v>
      </c>
      <c r="L257" s="32" t="s">
        <v>102</v>
      </c>
      <c r="M257" s="33" t="s">
        <v>68</v>
      </c>
      <c r="N257" s="33"/>
      <c r="O257" s="32">
        <v>180</v>
      </c>
      <c r="P257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7" s="335"/>
      <c r="R257" s="335"/>
      <c r="S257" s="335"/>
      <c r="T257" s="336"/>
      <c r="U257" s="34"/>
      <c r="V257" s="34"/>
      <c r="W257" s="35" t="s">
        <v>69</v>
      </c>
      <c r="X257" s="330">
        <v>72</v>
      </c>
      <c r="Y257" s="331">
        <f>IFERROR(IF(X257="","",X257),"")</f>
        <v>72</v>
      </c>
      <c r="Z257" s="36">
        <f>IFERROR(IF(X257="","",X257*0.0155),"")</f>
        <v>1.1160000000000001</v>
      </c>
      <c r="AA257" s="56"/>
      <c r="AB257" s="57"/>
      <c r="AC257" s="252" t="s">
        <v>268</v>
      </c>
      <c r="AG257" s="67"/>
      <c r="AJ257" s="71" t="s">
        <v>103</v>
      </c>
      <c r="AK257" s="71">
        <v>84</v>
      </c>
      <c r="BB257" s="253" t="s">
        <v>1</v>
      </c>
      <c r="BM257" s="67">
        <f>IFERROR(X257*I257,"0")</f>
        <v>378.86399999999998</v>
      </c>
      <c r="BN257" s="67">
        <f>IFERROR(Y257*I257,"0")</f>
        <v>378.86399999999998</v>
      </c>
      <c r="BO257" s="67">
        <f>IFERROR(X257/J257,"0")</f>
        <v>0.8571428571428571</v>
      </c>
      <c r="BP257" s="67">
        <f>IFERROR(Y257/J257,"0")</f>
        <v>0.8571428571428571</v>
      </c>
    </row>
    <row r="258" spans="1:68" ht="27" customHeight="1" x14ac:dyDescent="0.25">
      <c r="A258" s="54" t="s">
        <v>374</v>
      </c>
      <c r="B258" s="54" t="s">
        <v>375</v>
      </c>
      <c r="C258" s="31">
        <v>4301070991</v>
      </c>
      <c r="D258" s="347">
        <v>4607111038180</v>
      </c>
      <c r="E258" s="348"/>
      <c r="F258" s="329">
        <v>0.4</v>
      </c>
      <c r="G258" s="32">
        <v>16</v>
      </c>
      <c r="H258" s="329">
        <v>6.4</v>
      </c>
      <c r="I258" s="329">
        <v>6.71</v>
      </c>
      <c r="J258" s="32">
        <v>84</v>
      </c>
      <c r="K258" s="32" t="s">
        <v>66</v>
      </c>
      <c r="L258" s="32" t="s">
        <v>109</v>
      </c>
      <c r="M258" s="33" t="s">
        <v>68</v>
      </c>
      <c r="N258" s="33"/>
      <c r="O258" s="32">
        <v>180</v>
      </c>
      <c r="P258" s="4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8" s="335"/>
      <c r="R258" s="335"/>
      <c r="S258" s="335"/>
      <c r="T258" s="336"/>
      <c r="U258" s="34"/>
      <c r="V258" s="34"/>
      <c r="W258" s="35" t="s">
        <v>69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376</v>
      </c>
      <c r="AG258" s="67"/>
      <c r="AJ258" s="71" t="s">
        <v>110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3"/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64"/>
      <c r="P259" s="349" t="s">
        <v>72</v>
      </c>
      <c r="Q259" s="350"/>
      <c r="R259" s="350"/>
      <c r="S259" s="350"/>
      <c r="T259" s="350"/>
      <c r="U259" s="350"/>
      <c r="V259" s="351"/>
      <c r="W259" s="37" t="s">
        <v>69</v>
      </c>
      <c r="X259" s="332">
        <f>IFERROR(SUM(X257:X258),"0")</f>
        <v>72</v>
      </c>
      <c r="Y259" s="332">
        <f>IFERROR(SUM(Y257:Y258),"0")</f>
        <v>72</v>
      </c>
      <c r="Z259" s="332">
        <f>IFERROR(IF(Z257="",0,Z257),"0")+IFERROR(IF(Z258="",0,Z258),"0")</f>
        <v>1.1160000000000001</v>
      </c>
      <c r="AA259" s="333"/>
      <c r="AB259" s="333"/>
      <c r="AC259" s="333"/>
    </row>
    <row r="260" spans="1:68" x14ac:dyDescent="0.2">
      <c r="A260" s="340"/>
      <c r="B260" s="340"/>
      <c r="C260" s="340"/>
      <c r="D260" s="340"/>
      <c r="E260" s="340"/>
      <c r="F260" s="340"/>
      <c r="G260" s="340"/>
      <c r="H260" s="340"/>
      <c r="I260" s="340"/>
      <c r="J260" s="340"/>
      <c r="K260" s="340"/>
      <c r="L260" s="340"/>
      <c r="M260" s="340"/>
      <c r="N260" s="340"/>
      <c r="O260" s="364"/>
      <c r="P260" s="349" t="s">
        <v>72</v>
      </c>
      <c r="Q260" s="350"/>
      <c r="R260" s="350"/>
      <c r="S260" s="350"/>
      <c r="T260" s="350"/>
      <c r="U260" s="350"/>
      <c r="V260" s="351"/>
      <c r="W260" s="37" t="s">
        <v>73</v>
      </c>
      <c r="X260" s="332">
        <f>IFERROR(SUMPRODUCT(X257:X258*H257:H258),"0")</f>
        <v>360</v>
      </c>
      <c r="Y260" s="332">
        <f>IFERROR(SUMPRODUCT(Y257:Y258*H257:H258),"0")</f>
        <v>360</v>
      </c>
      <c r="Z260" s="37"/>
      <c r="AA260" s="333"/>
      <c r="AB260" s="333"/>
      <c r="AC260" s="333"/>
    </row>
    <row r="261" spans="1:68" ht="16.5" customHeight="1" x14ac:dyDescent="0.25">
      <c r="A261" s="339" t="s">
        <v>377</v>
      </c>
      <c r="B261" s="340"/>
      <c r="C261" s="340"/>
      <c r="D261" s="340"/>
      <c r="E261" s="340"/>
      <c r="F261" s="340"/>
      <c r="G261" s="340"/>
      <c r="H261" s="340"/>
      <c r="I261" s="340"/>
      <c r="J261" s="340"/>
      <c r="K261" s="340"/>
      <c r="L261" s="340"/>
      <c r="M261" s="340"/>
      <c r="N261" s="340"/>
      <c r="O261" s="340"/>
      <c r="P261" s="340"/>
      <c r="Q261" s="340"/>
      <c r="R261" s="340"/>
      <c r="S261" s="340"/>
      <c r="T261" s="340"/>
      <c r="U261" s="340"/>
      <c r="V261" s="340"/>
      <c r="W261" s="340"/>
      <c r="X261" s="340"/>
      <c r="Y261" s="340"/>
      <c r="Z261" s="340"/>
      <c r="AA261" s="325"/>
      <c r="AB261" s="325"/>
      <c r="AC261" s="325"/>
    </row>
    <row r="262" spans="1:68" ht="14.25" customHeight="1" x14ac:dyDescent="0.25">
      <c r="A262" s="357" t="s">
        <v>63</v>
      </c>
      <c r="B262" s="340"/>
      <c r="C262" s="340"/>
      <c r="D262" s="340"/>
      <c r="E262" s="340"/>
      <c r="F262" s="340"/>
      <c r="G262" s="340"/>
      <c r="H262" s="340"/>
      <c r="I262" s="340"/>
      <c r="J262" s="340"/>
      <c r="K262" s="340"/>
      <c r="L262" s="340"/>
      <c r="M262" s="340"/>
      <c r="N262" s="340"/>
      <c r="O262" s="340"/>
      <c r="P262" s="340"/>
      <c r="Q262" s="340"/>
      <c r="R262" s="340"/>
      <c r="S262" s="340"/>
      <c r="T262" s="340"/>
      <c r="U262" s="340"/>
      <c r="V262" s="340"/>
      <c r="W262" s="340"/>
      <c r="X262" s="340"/>
      <c r="Y262" s="340"/>
      <c r="Z262" s="340"/>
      <c r="AA262" s="326"/>
      <c r="AB262" s="326"/>
      <c r="AC262" s="326"/>
    </row>
    <row r="263" spans="1:68" ht="27" customHeight="1" x14ac:dyDescent="0.25">
      <c r="A263" s="54" t="s">
        <v>378</v>
      </c>
      <c r="B263" s="54" t="s">
        <v>379</v>
      </c>
      <c r="C263" s="31">
        <v>4301070870</v>
      </c>
      <c r="D263" s="347">
        <v>4607111036711</v>
      </c>
      <c r="E263" s="348"/>
      <c r="F263" s="329">
        <v>0.8</v>
      </c>
      <c r="G263" s="32">
        <v>8</v>
      </c>
      <c r="H263" s="329">
        <v>6.4</v>
      </c>
      <c r="I263" s="329">
        <v>6.67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3" s="335"/>
      <c r="R263" s="335"/>
      <c r="S263" s="335"/>
      <c r="T263" s="336"/>
      <c r="U263" s="34"/>
      <c r="V263" s="34"/>
      <c r="W263" s="35" t="s">
        <v>69</v>
      </c>
      <c r="X263" s="330">
        <v>0</v>
      </c>
      <c r="Y263" s="33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354</v>
      </c>
      <c r="AG263" s="67"/>
      <c r="AJ263" s="71" t="s">
        <v>71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63"/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64"/>
      <c r="P264" s="349" t="s">
        <v>72</v>
      </c>
      <c r="Q264" s="350"/>
      <c r="R264" s="350"/>
      <c r="S264" s="350"/>
      <c r="T264" s="350"/>
      <c r="U264" s="350"/>
      <c r="V264" s="351"/>
      <c r="W264" s="37" t="s">
        <v>69</v>
      </c>
      <c r="X264" s="332">
        <f>IFERROR(SUM(X263:X263),"0")</f>
        <v>0</v>
      </c>
      <c r="Y264" s="332">
        <f>IFERROR(SUM(Y263:Y263),"0")</f>
        <v>0</v>
      </c>
      <c r="Z264" s="332">
        <f>IFERROR(IF(Z263="",0,Z263),"0")</f>
        <v>0</v>
      </c>
      <c r="AA264" s="333"/>
      <c r="AB264" s="333"/>
      <c r="AC264" s="333"/>
    </row>
    <row r="265" spans="1:68" x14ac:dyDescent="0.2">
      <c r="A265" s="340"/>
      <c r="B265" s="340"/>
      <c r="C265" s="340"/>
      <c r="D265" s="340"/>
      <c r="E265" s="340"/>
      <c r="F265" s="340"/>
      <c r="G265" s="340"/>
      <c r="H265" s="340"/>
      <c r="I265" s="340"/>
      <c r="J265" s="340"/>
      <c r="K265" s="340"/>
      <c r="L265" s="340"/>
      <c r="M265" s="340"/>
      <c r="N265" s="340"/>
      <c r="O265" s="364"/>
      <c r="P265" s="349" t="s">
        <v>72</v>
      </c>
      <c r="Q265" s="350"/>
      <c r="R265" s="350"/>
      <c r="S265" s="350"/>
      <c r="T265" s="350"/>
      <c r="U265" s="350"/>
      <c r="V265" s="351"/>
      <c r="W265" s="37" t="s">
        <v>73</v>
      </c>
      <c r="X265" s="332">
        <f>IFERROR(SUMPRODUCT(X263:X263*H263:H263),"0")</f>
        <v>0</v>
      </c>
      <c r="Y265" s="332">
        <f>IFERROR(SUMPRODUCT(Y263:Y263*H263:H263),"0")</f>
        <v>0</v>
      </c>
      <c r="Z265" s="37"/>
      <c r="AA265" s="333"/>
      <c r="AB265" s="333"/>
      <c r="AC265" s="333"/>
    </row>
    <row r="266" spans="1:68" ht="27.75" customHeight="1" x14ac:dyDescent="0.2">
      <c r="A266" s="341" t="s">
        <v>380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42"/>
      <c r="Z266" s="342"/>
      <c r="AA266" s="48"/>
      <c r="AB266" s="48"/>
      <c r="AC266" s="48"/>
    </row>
    <row r="267" spans="1:68" ht="16.5" customHeight="1" x14ac:dyDescent="0.25">
      <c r="A267" s="339" t="s">
        <v>381</v>
      </c>
      <c r="B267" s="340"/>
      <c r="C267" s="340"/>
      <c r="D267" s="340"/>
      <c r="E267" s="340"/>
      <c r="F267" s="340"/>
      <c r="G267" s="340"/>
      <c r="H267" s="340"/>
      <c r="I267" s="340"/>
      <c r="J267" s="340"/>
      <c r="K267" s="340"/>
      <c r="L267" s="340"/>
      <c r="M267" s="340"/>
      <c r="N267" s="340"/>
      <c r="O267" s="340"/>
      <c r="P267" s="340"/>
      <c r="Q267" s="340"/>
      <c r="R267" s="340"/>
      <c r="S267" s="340"/>
      <c r="T267" s="340"/>
      <c r="U267" s="340"/>
      <c r="V267" s="340"/>
      <c r="W267" s="340"/>
      <c r="X267" s="340"/>
      <c r="Y267" s="340"/>
      <c r="Z267" s="340"/>
      <c r="AA267" s="325"/>
      <c r="AB267" s="325"/>
      <c r="AC267" s="325"/>
    </row>
    <row r="268" spans="1:68" ht="14.25" customHeight="1" x14ac:dyDescent="0.25">
      <c r="A268" s="357" t="s">
        <v>297</v>
      </c>
      <c r="B268" s="340"/>
      <c r="C268" s="340"/>
      <c r="D268" s="340"/>
      <c r="E268" s="340"/>
      <c r="F268" s="340"/>
      <c r="G268" s="340"/>
      <c r="H268" s="340"/>
      <c r="I268" s="340"/>
      <c r="J268" s="340"/>
      <c r="K268" s="340"/>
      <c r="L268" s="340"/>
      <c r="M268" s="340"/>
      <c r="N268" s="340"/>
      <c r="O268" s="340"/>
      <c r="P268" s="340"/>
      <c r="Q268" s="340"/>
      <c r="R268" s="340"/>
      <c r="S268" s="340"/>
      <c r="T268" s="340"/>
      <c r="U268" s="340"/>
      <c r="V268" s="340"/>
      <c r="W268" s="340"/>
      <c r="X268" s="340"/>
      <c r="Y268" s="340"/>
      <c r="Z268" s="340"/>
      <c r="AA268" s="326"/>
      <c r="AB268" s="326"/>
      <c r="AC268" s="326"/>
    </row>
    <row r="269" spans="1:68" ht="27" customHeight="1" x14ac:dyDescent="0.25">
      <c r="A269" s="54" t="s">
        <v>382</v>
      </c>
      <c r="B269" s="54" t="s">
        <v>383</v>
      </c>
      <c r="C269" s="31">
        <v>4301133004</v>
      </c>
      <c r="D269" s="347">
        <v>4607111039774</v>
      </c>
      <c r="E269" s="348"/>
      <c r="F269" s="329">
        <v>0.25</v>
      </c>
      <c r="G269" s="32">
        <v>12</v>
      </c>
      <c r="H269" s="329">
        <v>3</v>
      </c>
      <c r="I269" s="329">
        <v>3.22</v>
      </c>
      <c r="J269" s="32">
        <v>70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506" t="s">
        <v>384</v>
      </c>
      <c r="Q269" s="335"/>
      <c r="R269" s="335"/>
      <c r="S269" s="335"/>
      <c r="T269" s="336"/>
      <c r="U269" s="34"/>
      <c r="V269" s="34"/>
      <c r="W269" s="35" t="s">
        <v>69</v>
      </c>
      <c r="X269" s="330">
        <v>0</v>
      </c>
      <c r="Y269" s="331">
        <f>IFERROR(IF(X269="","",X269),"")</f>
        <v>0</v>
      </c>
      <c r="Z269" s="36">
        <f>IFERROR(IF(X269="","",X269*0.01788),"")</f>
        <v>0</v>
      </c>
      <c r="AA269" s="56"/>
      <c r="AB269" s="57"/>
      <c r="AC269" s="258" t="s">
        <v>385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63"/>
      <c r="B270" s="340"/>
      <c r="C270" s="340"/>
      <c r="D270" s="340"/>
      <c r="E270" s="340"/>
      <c r="F270" s="340"/>
      <c r="G270" s="340"/>
      <c r="H270" s="340"/>
      <c r="I270" s="340"/>
      <c r="J270" s="340"/>
      <c r="K270" s="340"/>
      <c r="L270" s="340"/>
      <c r="M270" s="340"/>
      <c r="N270" s="340"/>
      <c r="O270" s="364"/>
      <c r="P270" s="349" t="s">
        <v>72</v>
      </c>
      <c r="Q270" s="350"/>
      <c r="R270" s="350"/>
      <c r="S270" s="350"/>
      <c r="T270" s="350"/>
      <c r="U270" s="350"/>
      <c r="V270" s="351"/>
      <c r="W270" s="37" t="s">
        <v>69</v>
      </c>
      <c r="X270" s="332">
        <f>IFERROR(SUM(X269:X269),"0")</f>
        <v>0</v>
      </c>
      <c r="Y270" s="332">
        <f>IFERROR(SUM(Y269:Y269),"0")</f>
        <v>0</v>
      </c>
      <c r="Z270" s="332">
        <f>IFERROR(IF(Z269="",0,Z269),"0")</f>
        <v>0</v>
      </c>
      <c r="AA270" s="333"/>
      <c r="AB270" s="333"/>
      <c r="AC270" s="333"/>
    </row>
    <row r="271" spans="1:68" x14ac:dyDescent="0.2">
      <c r="A271" s="340"/>
      <c r="B271" s="340"/>
      <c r="C271" s="340"/>
      <c r="D271" s="340"/>
      <c r="E271" s="340"/>
      <c r="F271" s="340"/>
      <c r="G271" s="340"/>
      <c r="H271" s="340"/>
      <c r="I271" s="340"/>
      <c r="J271" s="340"/>
      <c r="K271" s="340"/>
      <c r="L271" s="340"/>
      <c r="M271" s="340"/>
      <c r="N271" s="340"/>
      <c r="O271" s="364"/>
      <c r="P271" s="349" t="s">
        <v>72</v>
      </c>
      <c r="Q271" s="350"/>
      <c r="R271" s="350"/>
      <c r="S271" s="350"/>
      <c r="T271" s="350"/>
      <c r="U271" s="350"/>
      <c r="V271" s="351"/>
      <c r="W271" s="37" t="s">
        <v>73</v>
      </c>
      <c r="X271" s="332">
        <f>IFERROR(SUMPRODUCT(X269:X269*H269:H269),"0")</f>
        <v>0</v>
      </c>
      <c r="Y271" s="332">
        <f>IFERROR(SUMPRODUCT(Y269:Y269*H269:H269),"0")</f>
        <v>0</v>
      </c>
      <c r="Z271" s="37"/>
      <c r="AA271" s="333"/>
      <c r="AB271" s="333"/>
      <c r="AC271" s="333"/>
    </row>
    <row r="272" spans="1:68" ht="14.25" customHeight="1" x14ac:dyDescent="0.25">
      <c r="A272" s="357" t="s">
        <v>135</v>
      </c>
      <c r="B272" s="340"/>
      <c r="C272" s="340"/>
      <c r="D272" s="340"/>
      <c r="E272" s="340"/>
      <c r="F272" s="340"/>
      <c r="G272" s="340"/>
      <c r="H272" s="340"/>
      <c r="I272" s="340"/>
      <c r="J272" s="340"/>
      <c r="K272" s="340"/>
      <c r="L272" s="340"/>
      <c r="M272" s="340"/>
      <c r="N272" s="340"/>
      <c r="O272" s="340"/>
      <c r="P272" s="340"/>
      <c r="Q272" s="340"/>
      <c r="R272" s="340"/>
      <c r="S272" s="340"/>
      <c r="T272" s="340"/>
      <c r="U272" s="340"/>
      <c r="V272" s="340"/>
      <c r="W272" s="340"/>
      <c r="X272" s="340"/>
      <c r="Y272" s="340"/>
      <c r="Z272" s="340"/>
      <c r="AA272" s="326"/>
      <c r="AB272" s="326"/>
      <c r="AC272" s="326"/>
    </row>
    <row r="273" spans="1:68" ht="37.5" customHeight="1" x14ac:dyDescent="0.25">
      <c r="A273" s="54" t="s">
        <v>386</v>
      </c>
      <c r="B273" s="54" t="s">
        <v>387</v>
      </c>
      <c r="C273" s="31">
        <v>4301135400</v>
      </c>
      <c r="D273" s="347">
        <v>4607111039361</v>
      </c>
      <c r="E273" s="348"/>
      <c r="F273" s="329">
        <v>0.25</v>
      </c>
      <c r="G273" s="32">
        <v>12</v>
      </c>
      <c r="H273" s="329">
        <v>3</v>
      </c>
      <c r="I273" s="329">
        <v>3.7035999999999998</v>
      </c>
      <c r="J273" s="32">
        <v>70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5"/>
      <c r="R273" s="335"/>
      <c r="S273" s="335"/>
      <c r="T273" s="336"/>
      <c r="U273" s="34"/>
      <c r="V273" s="34"/>
      <c r="W273" s="35" t="s">
        <v>69</v>
      </c>
      <c r="X273" s="330">
        <v>0</v>
      </c>
      <c r="Y273" s="331">
        <f>IFERROR(IF(X273="","",X273),"")</f>
        <v>0</v>
      </c>
      <c r="Z273" s="36">
        <f>IFERROR(IF(X273="","",X273*0.01788),"")</f>
        <v>0</v>
      </c>
      <c r="AA273" s="56"/>
      <c r="AB273" s="57"/>
      <c r="AC273" s="260" t="s">
        <v>385</v>
      </c>
      <c r="AG273" s="67"/>
      <c r="AJ273" s="71" t="s">
        <v>71</v>
      </c>
      <c r="AK273" s="71">
        <v>1</v>
      </c>
      <c r="BB273" s="261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64"/>
      <c r="P274" s="349" t="s">
        <v>72</v>
      </c>
      <c r="Q274" s="350"/>
      <c r="R274" s="350"/>
      <c r="S274" s="350"/>
      <c r="T274" s="350"/>
      <c r="U274" s="350"/>
      <c r="V274" s="351"/>
      <c r="W274" s="37" t="s">
        <v>69</v>
      </c>
      <c r="X274" s="332">
        <f>IFERROR(SUM(X273:X273),"0")</f>
        <v>0</v>
      </c>
      <c r="Y274" s="332">
        <f>IFERROR(SUM(Y273:Y273),"0")</f>
        <v>0</v>
      </c>
      <c r="Z274" s="332">
        <f>IFERROR(IF(Z273="",0,Z273),"0")</f>
        <v>0</v>
      </c>
      <c r="AA274" s="333"/>
      <c r="AB274" s="333"/>
      <c r="AC274" s="333"/>
    </row>
    <row r="275" spans="1:68" x14ac:dyDescent="0.2">
      <c r="A275" s="340"/>
      <c r="B275" s="340"/>
      <c r="C275" s="340"/>
      <c r="D275" s="340"/>
      <c r="E275" s="340"/>
      <c r="F275" s="340"/>
      <c r="G275" s="340"/>
      <c r="H275" s="340"/>
      <c r="I275" s="340"/>
      <c r="J275" s="340"/>
      <c r="K275" s="340"/>
      <c r="L275" s="340"/>
      <c r="M275" s="340"/>
      <c r="N275" s="340"/>
      <c r="O275" s="364"/>
      <c r="P275" s="349" t="s">
        <v>72</v>
      </c>
      <c r="Q275" s="350"/>
      <c r="R275" s="350"/>
      <c r="S275" s="350"/>
      <c r="T275" s="350"/>
      <c r="U275" s="350"/>
      <c r="V275" s="351"/>
      <c r="W275" s="37" t="s">
        <v>73</v>
      </c>
      <c r="X275" s="332">
        <f>IFERROR(SUMPRODUCT(X273:X273*H273:H273),"0")</f>
        <v>0</v>
      </c>
      <c r="Y275" s="332">
        <f>IFERROR(SUMPRODUCT(Y273:Y273*H273:H273),"0")</f>
        <v>0</v>
      </c>
      <c r="Z275" s="37"/>
      <c r="AA275" s="333"/>
      <c r="AB275" s="333"/>
      <c r="AC275" s="333"/>
    </row>
    <row r="276" spans="1:68" ht="27.75" customHeight="1" x14ac:dyDescent="0.2">
      <c r="A276" s="341" t="s">
        <v>253</v>
      </c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2"/>
      <c r="N276" s="342"/>
      <c r="O276" s="342"/>
      <c r="P276" s="342"/>
      <c r="Q276" s="342"/>
      <c r="R276" s="342"/>
      <c r="S276" s="342"/>
      <c r="T276" s="342"/>
      <c r="U276" s="342"/>
      <c r="V276" s="342"/>
      <c r="W276" s="342"/>
      <c r="X276" s="342"/>
      <c r="Y276" s="342"/>
      <c r="Z276" s="342"/>
      <c r="AA276" s="48"/>
      <c r="AB276" s="48"/>
      <c r="AC276" s="48"/>
    </row>
    <row r="277" spans="1:68" ht="16.5" customHeight="1" x14ac:dyDescent="0.25">
      <c r="A277" s="339" t="s">
        <v>253</v>
      </c>
      <c r="B277" s="340"/>
      <c r="C277" s="340"/>
      <c r="D277" s="340"/>
      <c r="E277" s="340"/>
      <c r="F277" s="340"/>
      <c r="G277" s="340"/>
      <c r="H277" s="340"/>
      <c r="I277" s="340"/>
      <c r="J277" s="340"/>
      <c r="K277" s="340"/>
      <c r="L277" s="340"/>
      <c r="M277" s="340"/>
      <c r="N277" s="340"/>
      <c r="O277" s="340"/>
      <c r="P277" s="340"/>
      <c r="Q277" s="340"/>
      <c r="R277" s="340"/>
      <c r="S277" s="340"/>
      <c r="T277" s="340"/>
      <c r="U277" s="340"/>
      <c r="V277" s="340"/>
      <c r="W277" s="340"/>
      <c r="X277" s="340"/>
      <c r="Y277" s="340"/>
      <c r="Z277" s="340"/>
      <c r="AA277" s="325"/>
      <c r="AB277" s="325"/>
      <c r="AC277" s="325"/>
    </row>
    <row r="278" spans="1:68" ht="14.25" customHeight="1" x14ac:dyDescent="0.25">
      <c r="A278" s="357" t="s">
        <v>63</v>
      </c>
      <c r="B278" s="340"/>
      <c r="C278" s="340"/>
      <c r="D278" s="340"/>
      <c r="E278" s="340"/>
      <c r="F278" s="340"/>
      <c r="G278" s="340"/>
      <c r="H278" s="340"/>
      <c r="I278" s="340"/>
      <c r="J278" s="340"/>
      <c r="K278" s="340"/>
      <c r="L278" s="340"/>
      <c r="M278" s="340"/>
      <c r="N278" s="340"/>
      <c r="O278" s="340"/>
      <c r="P278" s="340"/>
      <c r="Q278" s="340"/>
      <c r="R278" s="340"/>
      <c r="S278" s="340"/>
      <c r="T278" s="340"/>
      <c r="U278" s="340"/>
      <c r="V278" s="340"/>
      <c r="W278" s="340"/>
      <c r="X278" s="340"/>
      <c r="Y278" s="340"/>
      <c r="Z278" s="340"/>
      <c r="AA278" s="326"/>
      <c r="AB278" s="326"/>
      <c r="AC278" s="326"/>
    </row>
    <row r="279" spans="1:68" ht="27" customHeight="1" x14ac:dyDescent="0.25">
      <c r="A279" s="54" t="s">
        <v>388</v>
      </c>
      <c r="B279" s="54" t="s">
        <v>389</v>
      </c>
      <c r="C279" s="31">
        <v>4301071014</v>
      </c>
      <c r="D279" s="347">
        <v>4640242181264</v>
      </c>
      <c r="E279" s="348"/>
      <c r="F279" s="329">
        <v>0.7</v>
      </c>
      <c r="G279" s="32">
        <v>10</v>
      </c>
      <c r="H279" s="329">
        <v>7</v>
      </c>
      <c r="I279" s="329">
        <v>7.28</v>
      </c>
      <c r="J279" s="32">
        <v>84</v>
      </c>
      <c r="K279" s="32" t="s">
        <v>66</v>
      </c>
      <c r="L279" s="32" t="s">
        <v>109</v>
      </c>
      <c r="M279" s="33" t="s">
        <v>68</v>
      </c>
      <c r="N279" s="33"/>
      <c r="O279" s="32">
        <v>180</v>
      </c>
      <c r="P279" s="481" t="s">
        <v>390</v>
      </c>
      <c r="Q279" s="335"/>
      <c r="R279" s="335"/>
      <c r="S279" s="335"/>
      <c r="T279" s="336"/>
      <c r="U279" s="34"/>
      <c r="V279" s="34"/>
      <c r="W279" s="35" t="s">
        <v>69</v>
      </c>
      <c r="X279" s="330">
        <v>0</v>
      </c>
      <c r="Y279" s="331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391</v>
      </c>
      <c r="AG279" s="67"/>
      <c r="AJ279" s="71" t="s">
        <v>110</v>
      </c>
      <c r="AK279" s="71">
        <v>12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392</v>
      </c>
      <c r="B280" s="54" t="s">
        <v>393</v>
      </c>
      <c r="C280" s="31">
        <v>4301071021</v>
      </c>
      <c r="D280" s="347">
        <v>4640242181325</v>
      </c>
      <c r="E280" s="348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66</v>
      </c>
      <c r="L280" s="32" t="s">
        <v>109</v>
      </c>
      <c r="M280" s="33" t="s">
        <v>68</v>
      </c>
      <c r="N280" s="33"/>
      <c r="O280" s="32">
        <v>180</v>
      </c>
      <c r="P280" s="425" t="s">
        <v>394</v>
      </c>
      <c r="Q280" s="335"/>
      <c r="R280" s="335"/>
      <c r="S280" s="335"/>
      <c r="T280" s="336"/>
      <c r="U280" s="34"/>
      <c r="V280" s="34"/>
      <c r="W280" s="35" t="s">
        <v>69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391</v>
      </c>
      <c r="AG280" s="67"/>
      <c r="AJ280" s="71" t="s">
        <v>110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395</v>
      </c>
      <c r="B281" s="54" t="s">
        <v>396</v>
      </c>
      <c r="C281" s="31">
        <v>4301070993</v>
      </c>
      <c r="D281" s="347">
        <v>4640242180670</v>
      </c>
      <c r="E281" s="348"/>
      <c r="F281" s="329">
        <v>1</v>
      </c>
      <c r="G281" s="32">
        <v>6</v>
      </c>
      <c r="H281" s="329">
        <v>6</v>
      </c>
      <c r="I281" s="329">
        <v>6.23</v>
      </c>
      <c r="J281" s="32">
        <v>84</v>
      </c>
      <c r="K281" s="32" t="s">
        <v>66</v>
      </c>
      <c r="L281" s="32" t="s">
        <v>109</v>
      </c>
      <c r="M281" s="33" t="s">
        <v>68</v>
      </c>
      <c r="N281" s="33"/>
      <c r="O281" s="32">
        <v>180</v>
      </c>
      <c r="P281" s="415" t="s">
        <v>397</v>
      </c>
      <c r="Q281" s="335"/>
      <c r="R281" s="335"/>
      <c r="S281" s="335"/>
      <c r="T281" s="336"/>
      <c r="U281" s="34"/>
      <c r="V281" s="34"/>
      <c r="W281" s="35" t="s">
        <v>69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398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63"/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64"/>
      <c r="P282" s="349" t="s">
        <v>72</v>
      </c>
      <c r="Q282" s="350"/>
      <c r="R282" s="350"/>
      <c r="S282" s="350"/>
      <c r="T282" s="350"/>
      <c r="U282" s="350"/>
      <c r="V282" s="351"/>
      <c r="W282" s="37" t="s">
        <v>69</v>
      </c>
      <c r="X282" s="332">
        <f>IFERROR(SUM(X279:X281),"0")</f>
        <v>0</v>
      </c>
      <c r="Y282" s="332">
        <f>IFERROR(SUM(Y279:Y281),"0")</f>
        <v>0</v>
      </c>
      <c r="Z282" s="332">
        <f>IFERROR(IF(Z279="",0,Z279),"0")+IFERROR(IF(Z280="",0,Z280),"0")+IFERROR(IF(Z281="",0,Z281),"0")</f>
        <v>0</v>
      </c>
      <c r="AA282" s="333"/>
      <c r="AB282" s="333"/>
      <c r="AC282" s="333"/>
    </row>
    <row r="283" spans="1:68" x14ac:dyDescent="0.2">
      <c r="A283" s="340"/>
      <c r="B283" s="340"/>
      <c r="C283" s="340"/>
      <c r="D283" s="340"/>
      <c r="E283" s="340"/>
      <c r="F283" s="340"/>
      <c r="G283" s="340"/>
      <c r="H283" s="340"/>
      <c r="I283" s="340"/>
      <c r="J283" s="340"/>
      <c r="K283" s="340"/>
      <c r="L283" s="340"/>
      <c r="M283" s="340"/>
      <c r="N283" s="340"/>
      <c r="O283" s="364"/>
      <c r="P283" s="349" t="s">
        <v>72</v>
      </c>
      <c r="Q283" s="350"/>
      <c r="R283" s="350"/>
      <c r="S283" s="350"/>
      <c r="T283" s="350"/>
      <c r="U283" s="350"/>
      <c r="V283" s="351"/>
      <c r="W283" s="37" t="s">
        <v>73</v>
      </c>
      <c r="X283" s="332">
        <f>IFERROR(SUMPRODUCT(X279:X281*H279:H281),"0")</f>
        <v>0</v>
      </c>
      <c r="Y283" s="332">
        <f>IFERROR(SUMPRODUCT(Y279:Y281*H279:H281),"0")</f>
        <v>0</v>
      </c>
      <c r="Z283" s="37"/>
      <c r="AA283" s="333"/>
      <c r="AB283" s="333"/>
      <c r="AC283" s="333"/>
    </row>
    <row r="284" spans="1:68" ht="14.25" customHeight="1" x14ac:dyDescent="0.25">
      <c r="A284" s="357" t="s">
        <v>156</v>
      </c>
      <c r="B284" s="340"/>
      <c r="C284" s="340"/>
      <c r="D284" s="340"/>
      <c r="E284" s="340"/>
      <c r="F284" s="340"/>
      <c r="G284" s="340"/>
      <c r="H284" s="340"/>
      <c r="I284" s="340"/>
      <c r="J284" s="340"/>
      <c r="K284" s="340"/>
      <c r="L284" s="340"/>
      <c r="M284" s="340"/>
      <c r="N284" s="340"/>
      <c r="O284" s="340"/>
      <c r="P284" s="340"/>
      <c r="Q284" s="340"/>
      <c r="R284" s="340"/>
      <c r="S284" s="340"/>
      <c r="T284" s="340"/>
      <c r="U284" s="340"/>
      <c r="V284" s="340"/>
      <c r="W284" s="340"/>
      <c r="X284" s="340"/>
      <c r="Y284" s="340"/>
      <c r="Z284" s="340"/>
      <c r="AA284" s="326"/>
      <c r="AB284" s="326"/>
      <c r="AC284" s="326"/>
    </row>
    <row r="285" spans="1:68" ht="27" customHeight="1" x14ac:dyDescent="0.25">
      <c r="A285" s="54" t="s">
        <v>399</v>
      </c>
      <c r="B285" s="54" t="s">
        <v>400</v>
      </c>
      <c r="C285" s="31">
        <v>4301131019</v>
      </c>
      <c r="D285" s="347">
        <v>4640242180427</v>
      </c>
      <c r="E285" s="348"/>
      <c r="F285" s="329">
        <v>1.8</v>
      </c>
      <c r="G285" s="32">
        <v>1</v>
      </c>
      <c r="H285" s="329">
        <v>1.8</v>
      </c>
      <c r="I285" s="329">
        <v>1.915</v>
      </c>
      <c r="J285" s="32">
        <v>234</v>
      </c>
      <c r="K285" s="32" t="s">
        <v>146</v>
      </c>
      <c r="L285" s="32" t="s">
        <v>109</v>
      </c>
      <c r="M285" s="33" t="s">
        <v>68</v>
      </c>
      <c r="N285" s="33"/>
      <c r="O285" s="32">
        <v>180</v>
      </c>
      <c r="P285" s="447" t="s">
        <v>401</v>
      </c>
      <c r="Q285" s="335"/>
      <c r="R285" s="335"/>
      <c r="S285" s="335"/>
      <c r="T285" s="336"/>
      <c r="U285" s="34"/>
      <c r="V285" s="34"/>
      <c r="W285" s="35" t="s">
        <v>69</v>
      </c>
      <c r="X285" s="330">
        <v>0</v>
      </c>
      <c r="Y285" s="331">
        <f>IFERROR(IF(X285="","",X285),"")</f>
        <v>0</v>
      </c>
      <c r="Z285" s="36">
        <f>IFERROR(IF(X285="","",X285*0.00502),"")</f>
        <v>0</v>
      </c>
      <c r="AA285" s="56"/>
      <c r="AB285" s="57"/>
      <c r="AC285" s="268" t="s">
        <v>402</v>
      </c>
      <c r="AG285" s="67"/>
      <c r="AJ285" s="71" t="s">
        <v>110</v>
      </c>
      <c r="AK285" s="71">
        <v>18</v>
      </c>
      <c r="BB285" s="269" t="s">
        <v>82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3"/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64"/>
      <c r="P286" s="349" t="s">
        <v>72</v>
      </c>
      <c r="Q286" s="350"/>
      <c r="R286" s="350"/>
      <c r="S286" s="350"/>
      <c r="T286" s="350"/>
      <c r="U286" s="350"/>
      <c r="V286" s="351"/>
      <c r="W286" s="37" t="s">
        <v>69</v>
      </c>
      <c r="X286" s="332">
        <f>IFERROR(SUM(X285:X285),"0")</f>
        <v>0</v>
      </c>
      <c r="Y286" s="332">
        <f>IFERROR(SUM(Y285:Y285),"0")</f>
        <v>0</v>
      </c>
      <c r="Z286" s="332">
        <f>IFERROR(IF(Z285="",0,Z285),"0")</f>
        <v>0</v>
      </c>
      <c r="AA286" s="333"/>
      <c r="AB286" s="333"/>
      <c r="AC286" s="333"/>
    </row>
    <row r="287" spans="1:68" x14ac:dyDescent="0.2">
      <c r="A287" s="340"/>
      <c r="B287" s="340"/>
      <c r="C287" s="340"/>
      <c r="D287" s="340"/>
      <c r="E287" s="340"/>
      <c r="F287" s="340"/>
      <c r="G287" s="340"/>
      <c r="H287" s="340"/>
      <c r="I287" s="340"/>
      <c r="J287" s="340"/>
      <c r="K287" s="340"/>
      <c r="L287" s="340"/>
      <c r="M287" s="340"/>
      <c r="N287" s="340"/>
      <c r="O287" s="364"/>
      <c r="P287" s="349" t="s">
        <v>72</v>
      </c>
      <c r="Q287" s="350"/>
      <c r="R287" s="350"/>
      <c r="S287" s="350"/>
      <c r="T287" s="350"/>
      <c r="U287" s="350"/>
      <c r="V287" s="351"/>
      <c r="W287" s="37" t="s">
        <v>73</v>
      </c>
      <c r="X287" s="332">
        <f>IFERROR(SUMPRODUCT(X285:X285*H285:H285),"0")</f>
        <v>0</v>
      </c>
      <c r="Y287" s="332">
        <f>IFERROR(SUMPRODUCT(Y285:Y285*H285:H285),"0")</f>
        <v>0</v>
      </c>
      <c r="Z287" s="37"/>
      <c r="AA287" s="333"/>
      <c r="AB287" s="333"/>
      <c r="AC287" s="333"/>
    </row>
    <row r="288" spans="1:68" ht="14.25" customHeight="1" x14ac:dyDescent="0.25">
      <c r="A288" s="357" t="s">
        <v>76</v>
      </c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340"/>
      <c r="Z288" s="340"/>
      <c r="AA288" s="326"/>
      <c r="AB288" s="326"/>
      <c r="AC288" s="326"/>
    </row>
    <row r="289" spans="1:68" ht="27" customHeight="1" x14ac:dyDescent="0.25">
      <c r="A289" s="54" t="s">
        <v>403</v>
      </c>
      <c r="B289" s="54" t="s">
        <v>404</v>
      </c>
      <c r="C289" s="31">
        <v>4301132080</v>
      </c>
      <c r="D289" s="347">
        <v>4640242180397</v>
      </c>
      <c r="E289" s="348"/>
      <c r="F289" s="329">
        <v>1</v>
      </c>
      <c r="G289" s="32">
        <v>6</v>
      </c>
      <c r="H289" s="329">
        <v>6</v>
      </c>
      <c r="I289" s="329">
        <v>6.26</v>
      </c>
      <c r="J289" s="32">
        <v>84</v>
      </c>
      <c r="K289" s="32" t="s">
        <v>66</v>
      </c>
      <c r="L289" s="32" t="s">
        <v>102</v>
      </c>
      <c r="M289" s="33" t="s">
        <v>68</v>
      </c>
      <c r="N289" s="33"/>
      <c r="O289" s="32">
        <v>180</v>
      </c>
      <c r="P289" s="434" t="s">
        <v>405</v>
      </c>
      <c r="Q289" s="335"/>
      <c r="R289" s="335"/>
      <c r="S289" s="335"/>
      <c r="T289" s="336"/>
      <c r="U289" s="34"/>
      <c r="V289" s="34"/>
      <c r="W289" s="35" t="s">
        <v>69</v>
      </c>
      <c r="X289" s="330">
        <v>96</v>
      </c>
      <c r="Y289" s="331">
        <f>IFERROR(IF(X289="","",X289),"")</f>
        <v>96</v>
      </c>
      <c r="Z289" s="36">
        <f>IFERROR(IF(X289="","",X289*0.0155),"")</f>
        <v>1.488</v>
      </c>
      <c r="AA289" s="56"/>
      <c r="AB289" s="57"/>
      <c r="AC289" s="270" t="s">
        <v>406</v>
      </c>
      <c r="AG289" s="67"/>
      <c r="AJ289" s="71" t="s">
        <v>103</v>
      </c>
      <c r="AK289" s="71">
        <v>84</v>
      </c>
      <c r="BB289" s="271" t="s">
        <v>82</v>
      </c>
      <c r="BM289" s="67">
        <f>IFERROR(X289*I289,"0")</f>
        <v>600.96</v>
      </c>
      <c r="BN289" s="67">
        <f>IFERROR(Y289*I289,"0")</f>
        <v>600.96</v>
      </c>
      <c r="BO289" s="67">
        <f>IFERROR(X289/J289,"0")</f>
        <v>1.1428571428571428</v>
      </c>
      <c r="BP289" s="67">
        <f>IFERROR(Y289/J289,"0")</f>
        <v>1.1428571428571428</v>
      </c>
    </row>
    <row r="290" spans="1:68" ht="27" customHeight="1" x14ac:dyDescent="0.25">
      <c r="A290" s="54" t="s">
        <v>407</v>
      </c>
      <c r="B290" s="54" t="s">
        <v>408</v>
      </c>
      <c r="C290" s="31">
        <v>4301132104</v>
      </c>
      <c r="D290" s="347">
        <v>4640242181219</v>
      </c>
      <c r="E290" s="348"/>
      <c r="F290" s="329">
        <v>0.3</v>
      </c>
      <c r="G290" s="32">
        <v>9</v>
      </c>
      <c r="H290" s="329">
        <v>2.7</v>
      </c>
      <c r="I290" s="329">
        <v>2.8450000000000002</v>
      </c>
      <c r="J290" s="32">
        <v>234</v>
      </c>
      <c r="K290" s="32" t="s">
        <v>146</v>
      </c>
      <c r="L290" s="32" t="s">
        <v>109</v>
      </c>
      <c r="M290" s="33" t="s">
        <v>68</v>
      </c>
      <c r="N290" s="33"/>
      <c r="O290" s="32">
        <v>180</v>
      </c>
      <c r="P290" s="368" t="s">
        <v>409</v>
      </c>
      <c r="Q290" s="335"/>
      <c r="R290" s="335"/>
      <c r="S290" s="335"/>
      <c r="T290" s="336"/>
      <c r="U290" s="34"/>
      <c r="V290" s="34"/>
      <c r="W290" s="35" t="s">
        <v>69</v>
      </c>
      <c r="X290" s="330">
        <v>36</v>
      </c>
      <c r="Y290" s="331">
        <f>IFERROR(IF(X290="","",X290),"")</f>
        <v>36</v>
      </c>
      <c r="Z290" s="36">
        <f>IFERROR(IF(X290="","",X290*0.00502),"")</f>
        <v>0.18071999999999999</v>
      </c>
      <c r="AA290" s="56"/>
      <c r="AB290" s="57"/>
      <c r="AC290" s="272" t="s">
        <v>406</v>
      </c>
      <c r="AG290" s="67"/>
      <c r="AJ290" s="71" t="s">
        <v>110</v>
      </c>
      <c r="AK290" s="71">
        <v>18</v>
      </c>
      <c r="BB290" s="273" t="s">
        <v>82</v>
      </c>
      <c r="BM290" s="67">
        <f>IFERROR(X290*I290,"0")</f>
        <v>102.42</v>
      </c>
      <c r="BN290" s="67">
        <f>IFERROR(Y290*I290,"0")</f>
        <v>102.42</v>
      </c>
      <c r="BO290" s="67">
        <f>IFERROR(X290/J290,"0")</f>
        <v>0.15384615384615385</v>
      </c>
      <c r="BP290" s="67">
        <f>IFERROR(Y290/J290,"0")</f>
        <v>0.15384615384615385</v>
      </c>
    </row>
    <row r="291" spans="1:68" x14ac:dyDescent="0.2">
      <c r="A291" s="363"/>
      <c r="B291" s="340"/>
      <c r="C291" s="340"/>
      <c r="D291" s="340"/>
      <c r="E291" s="340"/>
      <c r="F291" s="340"/>
      <c r="G291" s="340"/>
      <c r="H291" s="340"/>
      <c r="I291" s="340"/>
      <c r="J291" s="340"/>
      <c r="K291" s="340"/>
      <c r="L291" s="340"/>
      <c r="M291" s="340"/>
      <c r="N291" s="340"/>
      <c r="O291" s="364"/>
      <c r="P291" s="349" t="s">
        <v>72</v>
      </c>
      <c r="Q291" s="350"/>
      <c r="R291" s="350"/>
      <c r="S291" s="350"/>
      <c r="T291" s="350"/>
      <c r="U291" s="350"/>
      <c r="V291" s="351"/>
      <c r="W291" s="37" t="s">
        <v>69</v>
      </c>
      <c r="X291" s="332">
        <f>IFERROR(SUM(X289:X290),"0")</f>
        <v>132</v>
      </c>
      <c r="Y291" s="332">
        <f>IFERROR(SUM(Y289:Y290),"0")</f>
        <v>132</v>
      </c>
      <c r="Z291" s="332">
        <f>IFERROR(IF(Z289="",0,Z289),"0")+IFERROR(IF(Z290="",0,Z290),"0")</f>
        <v>1.66872</v>
      </c>
      <c r="AA291" s="333"/>
      <c r="AB291" s="333"/>
      <c r="AC291" s="333"/>
    </row>
    <row r="292" spans="1:68" x14ac:dyDescent="0.2">
      <c r="A292" s="340"/>
      <c r="B292" s="340"/>
      <c r="C292" s="340"/>
      <c r="D292" s="340"/>
      <c r="E292" s="340"/>
      <c r="F292" s="340"/>
      <c r="G292" s="340"/>
      <c r="H292" s="340"/>
      <c r="I292" s="340"/>
      <c r="J292" s="340"/>
      <c r="K292" s="340"/>
      <c r="L292" s="340"/>
      <c r="M292" s="340"/>
      <c r="N292" s="340"/>
      <c r="O292" s="364"/>
      <c r="P292" s="349" t="s">
        <v>72</v>
      </c>
      <c r="Q292" s="350"/>
      <c r="R292" s="350"/>
      <c r="S292" s="350"/>
      <c r="T292" s="350"/>
      <c r="U292" s="350"/>
      <c r="V292" s="351"/>
      <c r="W292" s="37" t="s">
        <v>73</v>
      </c>
      <c r="X292" s="332">
        <f>IFERROR(SUMPRODUCT(X289:X290*H289:H290),"0")</f>
        <v>673.2</v>
      </c>
      <c r="Y292" s="332">
        <f>IFERROR(SUMPRODUCT(Y289:Y290*H289:H290),"0")</f>
        <v>673.2</v>
      </c>
      <c r="Z292" s="37"/>
      <c r="AA292" s="333"/>
      <c r="AB292" s="333"/>
      <c r="AC292" s="333"/>
    </row>
    <row r="293" spans="1:68" ht="14.25" customHeight="1" x14ac:dyDescent="0.25">
      <c r="A293" s="357" t="s">
        <v>129</v>
      </c>
      <c r="B293" s="340"/>
      <c r="C293" s="340"/>
      <c r="D293" s="340"/>
      <c r="E293" s="340"/>
      <c r="F293" s="340"/>
      <c r="G293" s="340"/>
      <c r="H293" s="340"/>
      <c r="I293" s="340"/>
      <c r="J293" s="340"/>
      <c r="K293" s="340"/>
      <c r="L293" s="340"/>
      <c r="M293" s="340"/>
      <c r="N293" s="340"/>
      <c r="O293" s="340"/>
      <c r="P293" s="340"/>
      <c r="Q293" s="340"/>
      <c r="R293" s="340"/>
      <c r="S293" s="340"/>
      <c r="T293" s="340"/>
      <c r="U293" s="340"/>
      <c r="V293" s="340"/>
      <c r="W293" s="340"/>
      <c r="X293" s="340"/>
      <c r="Y293" s="340"/>
      <c r="Z293" s="340"/>
      <c r="AA293" s="326"/>
      <c r="AB293" s="326"/>
      <c r="AC293" s="326"/>
    </row>
    <row r="294" spans="1:68" ht="27" customHeight="1" x14ac:dyDescent="0.25">
      <c r="A294" s="54" t="s">
        <v>410</v>
      </c>
      <c r="B294" s="54" t="s">
        <v>411</v>
      </c>
      <c r="C294" s="31">
        <v>4301136028</v>
      </c>
      <c r="D294" s="347">
        <v>4640242180304</v>
      </c>
      <c r="E294" s="348"/>
      <c r="F294" s="329">
        <v>2.7</v>
      </c>
      <c r="G294" s="32">
        <v>1</v>
      </c>
      <c r="H294" s="329">
        <v>2.7</v>
      </c>
      <c r="I294" s="329">
        <v>2.8906000000000001</v>
      </c>
      <c r="J294" s="32">
        <v>126</v>
      </c>
      <c r="K294" s="32" t="s">
        <v>79</v>
      </c>
      <c r="L294" s="32" t="s">
        <v>109</v>
      </c>
      <c r="M294" s="33" t="s">
        <v>68</v>
      </c>
      <c r="N294" s="33"/>
      <c r="O294" s="32">
        <v>180</v>
      </c>
      <c r="P294" s="540" t="s">
        <v>412</v>
      </c>
      <c r="Q294" s="335"/>
      <c r="R294" s="335"/>
      <c r="S294" s="335"/>
      <c r="T294" s="336"/>
      <c r="U294" s="34"/>
      <c r="V294" s="34"/>
      <c r="W294" s="35" t="s">
        <v>69</v>
      </c>
      <c r="X294" s="330">
        <v>14</v>
      </c>
      <c r="Y294" s="331">
        <f>IFERROR(IF(X294="","",X294),"")</f>
        <v>14</v>
      </c>
      <c r="Z294" s="36">
        <f>IFERROR(IF(X294="","",X294*0.00936),"")</f>
        <v>0.13103999999999999</v>
      </c>
      <c r="AA294" s="56"/>
      <c r="AB294" s="57"/>
      <c r="AC294" s="274" t="s">
        <v>413</v>
      </c>
      <c r="AG294" s="67"/>
      <c r="AJ294" s="71" t="s">
        <v>110</v>
      </c>
      <c r="AK294" s="71">
        <v>14</v>
      </c>
      <c r="BB294" s="275" t="s">
        <v>82</v>
      </c>
      <c r="BM294" s="67">
        <f>IFERROR(X294*I294,"0")</f>
        <v>40.468400000000003</v>
      </c>
      <c r="BN294" s="67">
        <f>IFERROR(Y294*I294,"0")</f>
        <v>40.468400000000003</v>
      </c>
      <c r="BO294" s="67">
        <f>IFERROR(X294/J294,"0")</f>
        <v>0.1111111111111111</v>
      </c>
      <c r="BP294" s="67">
        <f>IFERROR(Y294/J294,"0")</f>
        <v>0.1111111111111111</v>
      </c>
    </row>
    <row r="295" spans="1:68" ht="27" customHeight="1" x14ac:dyDescent="0.25">
      <c r="A295" s="54" t="s">
        <v>414</v>
      </c>
      <c r="B295" s="54" t="s">
        <v>415</v>
      </c>
      <c r="C295" s="31">
        <v>4301136026</v>
      </c>
      <c r="D295" s="347">
        <v>4640242180236</v>
      </c>
      <c r="E295" s="348"/>
      <c r="F295" s="329">
        <v>5</v>
      </c>
      <c r="G295" s="32">
        <v>1</v>
      </c>
      <c r="H295" s="329">
        <v>5</v>
      </c>
      <c r="I295" s="329">
        <v>5.2350000000000003</v>
      </c>
      <c r="J295" s="32">
        <v>84</v>
      </c>
      <c r="K295" s="32" t="s">
        <v>66</v>
      </c>
      <c r="L295" s="32" t="s">
        <v>109</v>
      </c>
      <c r="M295" s="33" t="s">
        <v>68</v>
      </c>
      <c r="N295" s="33"/>
      <c r="O295" s="32">
        <v>180</v>
      </c>
      <c r="P295" s="518" t="s">
        <v>416</v>
      </c>
      <c r="Q295" s="335"/>
      <c r="R295" s="335"/>
      <c r="S295" s="335"/>
      <c r="T295" s="336"/>
      <c r="U295" s="34"/>
      <c r="V295" s="34"/>
      <c r="W295" s="35" t="s">
        <v>69</v>
      </c>
      <c r="X295" s="330">
        <v>0</v>
      </c>
      <c r="Y295" s="331">
        <f>IFERROR(IF(X295="","",X295),"")</f>
        <v>0</v>
      </c>
      <c r="Z295" s="36">
        <f>IFERROR(IF(X295="","",X295*0.0155),"")</f>
        <v>0</v>
      </c>
      <c r="AA295" s="56"/>
      <c r="AB295" s="57"/>
      <c r="AC295" s="276" t="s">
        <v>413</v>
      </c>
      <c r="AG295" s="67"/>
      <c r="AJ295" s="71" t="s">
        <v>110</v>
      </c>
      <c r="AK295" s="71">
        <v>12</v>
      </c>
      <c r="BB295" s="277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417</v>
      </c>
      <c r="B296" s="54" t="s">
        <v>418</v>
      </c>
      <c r="C296" s="31">
        <v>4301136029</v>
      </c>
      <c r="D296" s="347">
        <v>4640242180410</v>
      </c>
      <c r="E296" s="348"/>
      <c r="F296" s="329">
        <v>2.2400000000000002</v>
      </c>
      <c r="G296" s="32">
        <v>1</v>
      </c>
      <c r="H296" s="329">
        <v>2.2400000000000002</v>
      </c>
      <c r="I296" s="329">
        <v>2.4319999999999999</v>
      </c>
      <c r="J296" s="32">
        <v>126</v>
      </c>
      <c r="K296" s="32" t="s">
        <v>79</v>
      </c>
      <c r="L296" s="32" t="s">
        <v>109</v>
      </c>
      <c r="M296" s="33" t="s">
        <v>68</v>
      </c>
      <c r="N296" s="33"/>
      <c r="O296" s="32">
        <v>180</v>
      </c>
      <c r="P296" s="4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5"/>
      <c r="R296" s="335"/>
      <c r="S296" s="335"/>
      <c r="T296" s="336"/>
      <c r="U296" s="34"/>
      <c r="V296" s="34"/>
      <c r="W296" s="35" t="s">
        <v>69</v>
      </c>
      <c r="X296" s="330">
        <v>84</v>
      </c>
      <c r="Y296" s="331">
        <f>IFERROR(IF(X296="","",X296),"")</f>
        <v>84</v>
      </c>
      <c r="Z296" s="36">
        <f>IFERROR(IF(X296="","",X296*0.00936),"")</f>
        <v>0.78624000000000005</v>
      </c>
      <c r="AA296" s="56"/>
      <c r="AB296" s="57"/>
      <c r="AC296" s="278" t="s">
        <v>413</v>
      </c>
      <c r="AG296" s="67"/>
      <c r="AJ296" s="71" t="s">
        <v>110</v>
      </c>
      <c r="AK296" s="71">
        <v>14</v>
      </c>
      <c r="BB296" s="279" t="s">
        <v>82</v>
      </c>
      <c r="BM296" s="67">
        <f>IFERROR(X296*I296,"0")</f>
        <v>204.28799999999998</v>
      </c>
      <c r="BN296" s="67">
        <f>IFERROR(Y296*I296,"0")</f>
        <v>204.28799999999998</v>
      </c>
      <c r="BO296" s="67">
        <f>IFERROR(X296/J296,"0")</f>
        <v>0.66666666666666663</v>
      </c>
      <c r="BP296" s="67">
        <f>IFERROR(Y296/J296,"0")</f>
        <v>0.66666666666666663</v>
      </c>
    </row>
    <row r="297" spans="1:68" x14ac:dyDescent="0.2">
      <c r="A297" s="363"/>
      <c r="B297" s="340"/>
      <c r="C297" s="340"/>
      <c r="D297" s="340"/>
      <c r="E297" s="340"/>
      <c r="F297" s="340"/>
      <c r="G297" s="340"/>
      <c r="H297" s="340"/>
      <c r="I297" s="340"/>
      <c r="J297" s="340"/>
      <c r="K297" s="340"/>
      <c r="L297" s="340"/>
      <c r="M297" s="340"/>
      <c r="N297" s="340"/>
      <c r="O297" s="364"/>
      <c r="P297" s="349" t="s">
        <v>72</v>
      </c>
      <c r="Q297" s="350"/>
      <c r="R297" s="350"/>
      <c r="S297" s="350"/>
      <c r="T297" s="350"/>
      <c r="U297" s="350"/>
      <c r="V297" s="351"/>
      <c r="W297" s="37" t="s">
        <v>69</v>
      </c>
      <c r="X297" s="332">
        <f>IFERROR(SUM(X294:X296),"0")</f>
        <v>98</v>
      </c>
      <c r="Y297" s="332">
        <f>IFERROR(SUM(Y294:Y296),"0")</f>
        <v>98</v>
      </c>
      <c r="Z297" s="332">
        <f>IFERROR(IF(Z294="",0,Z294),"0")+IFERROR(IF(Z295="",0,Z295),"0")+IFERROR(IF(Z296="",0,Z296),"0")</f>
        <v>0.9172800000000001</v>
      </c>
      <c r="AA297" s="333"/>
      <c r="AB297" s="333"/>
      <c r="AC297" s="333"/>
    </row>
    <row r="298" spans="1:68" x14ac:dyDescent="0.2">
      <c r="A298" s="340"/>
      <c r="B298" s="340"/>
      <c r="C298" s="340"/>
      <c r="D298" s="340"/>
      <c r="E298" s="340"/>
      <c r="F298" s="340"/>
      <c r="G298" s="340"/>
      <c r="H298" s="340"/>
      <c r="I298" s="340"/>
      <c r="J298" s="340"/>
      <c r="K298" s="340"/>
      <c r="L298" s="340"/>
      <c r="M298" s="340"/>
      <c r="N298" s="340"/>
      <c r="O298" s="364"/>
      <c r="P298" s="349" t="s">
        <v>72</v>
      </c>
      <c r="Q298" s="350"/>
      <c r="R298" s="350"/>
      <c r="S298" s="350"/>
      <c r="T298" s="350"/>
      <c r="U298" s="350"/>
      <c r="V298" s="351"/>
      <c r="W298" s="37" t="s">
        <v>73</v>
      </c>
      <c r="X298" s="332">
        <f>IFERROR(SUMPRODUCT(X294:X296*H294:H296),"0")</f>
        <v>225.96000000000004</v>
      </c>
      <c r="Y298" s="332">
        <f>IFERROR(SUMPRODUCT(Y294:Y296*H294:H296),"0")</f>
        <v>225.96000000000004</v>
      </c>
      <c r="Z298" s="37"/>
      <c r="AA298" s="333"/>
      <c r="AB298" s="333"/>
      <c r="AC298" s="333"/>
    </row>
    <row r="299" spans="1:68" ht="14.25" customHeight="1" x14ac:dyDescent="0.25">
      <c r="A299" s="357" t="s">
        <v>135</v>
      </c>
      <c r="B299" s="340"/>
      <c r="C299" s="340"/>
      <c r="D299" s="340"/>
      <c r="E299" s="340"/>
      <c r="F299" s="340"/>
      <c r="G299" s="340"/>
      <c r="H299" s="340"/>
      <c r="I299" s="340"/>
      <c r="J299" s="340"/>
      <c r="K299" s="340"/>
      <c r="L299" s="340"/>
      <c r="M299" s="340"/>
      <c r="N299" s="340"/>
      <c r="O299" s="340"/>
      <c r="P299" s="340"/>
      <c r="Q299" s="340"/>
      <c r="R299" s="340"/>
      <c r="S299" s="340"/>
      <c r="T299" s="340"/>
      <c r="U299" s="340"/>
      <c r="V299" s="340"/>
      <c r="W299" s="340"/>
      <c r="X299" s="340"/>
      <c r="Y299" s="340"/>
      <c r="Z299" s="340"/>
      <c r="AA299" s="326"/>
      <c r="AB299" s="326"/>
      <c r="AC299" s="326"/>
    </row>
    <row r="300" spans="1:68" ht="27" customHeight="1" x14ac:dyDescent="0.25">
      <c r="A300" s="54" t="s">
        <v>419</v>
      </c>
      <c r="B300" s="54" t="s">
        <v>420</v>
      </c>
      <c r="C300" s="31">
        <v>4301135504</v>
      </c>
      <c r="D300" s="347">
        <v>4640242181554</v>
      </c>
      <c r="E300" s="348"/>
      <c r="F300" s="329">
        <v>3</v>
      </c>
      <c r="G300" s="32">
        <v>1</v>
      </c>
      <c r="H300" s="329">
        <v>3</v>
      </c>
      <c r="I300" s="329">
        <v>3.1920000000000002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9" t="s">
        <v>421</v>
      </c>
      <c r="Q300" s="335"/>
      <c r="R300" s="335"/>
      <c r="S300" s="335"/>
      <c r="T300" s="336"/>
      <c r="U300" s="34"/>
      <c r="V300" s="34"/>
      <c r="W300" s="35" t="s">
        <v>69</v>
      </c>
      <c r="X300" s="330">
        <v>0</v>
      </c>
      <c r="Y300" s="331">
        <f t="shared" ref="Y300:Y320" si="24">IFERROR(IF(X300="","",X300),"")</f>
        <v>0</v>
      </c>
      <c r="Z300" s="36">
        <f>IFERROR(IF(X300="","",X300*0.00936),"")</f>
        <v>0</v>
      </c>
      <c r="AA300" s="56"/>
      <c r="AB300" s="57"/>
      <c r="AC300" s="280" t="s">
        <v>422</v>
      </c>
      <c r="AG300" s="67"/>
      <c r="AJ300" s="71" t="s">
        <v>71</v>
      </c>
      <c r="AK300" s="71">
        <v>1</v>
      </c>
      <c r="BB300" s="281" t="s">
        <v>82</v>
      </c>
      <c r="BM300" s="67">
        <f t="shared" ref="BM300:BM320" si="25">IFERROR(X300*I300,"0")</f>
        <v>0</v>
      </c>
      <c r="BN300" s="67">
        <f t="shared" ref="BN300:BN320" si="26">IFERROR(Y300*I300,"0")</f>
        <v>0</v>
      </c>
      <c r="BO300" s="67">
        <f t="shared" ref="BO300:BO320" si="27">IFERROR(X300/J300,"0")</f>
        <v>0</v>
      </c>
      <c r="BP300" s="67">
        <f t="shared" ref="BP300:BP320" si="28">IFERROR(Y300/J300,"0")</f>
        <v>0</v>
      </c>
    </row>
    <row r="301" spans="1:68" ht="27" customHeight="1" x14ac:dyDescent="0.25">
      <c r="A301" s="54" t="s">
        <v>423</v>
      </c>
      <c r="B301" s="54" t="s">
        <v>424</v>
      </c>
      <c r="C301" s="31">
        <v>4301135394</v>
      </c>
      <c r="D301" s="347">
        <v>4640242181561</v>
      </c>
      <c r="E301" s="348"/>
      <c r="F301" s="329">
        <v>3.7</v>
      </c>
      <c r="G301" s="32">
        <v>1</v>
      </c>
      <c r="H301" s="329">
        <v>3.7</v>
      </c>
      <c r="I301" s="329">
        <v>3.8919999999999999</v>
      </c>
      <c r="J301" s="32">
        <v>126</v>
      </c>
      <c r="K301" s="32" t="s">
        <v>79</v>
      </c>
      <c r="L301" s="32" t="s">
        <v>109</v>
      </c>
      <c r="M301" s="33" t="s">
        <v>68</v>
      </c>
      <c r="N301" s="33"/>
      <c r="O301" s="32">
        <v>180</v>
      </c>
      <c r="P301" s="517" t="s">
        <v>425</v>
      </c>
      <c r="Q301" s="335"/>
      <c r="R301" s="335"/>
      <c r="S301" s="335"/>
      <c r="T301" s="336"/>
      <c r="U301" s="34"/>
      <c r="V301" s="34"/>
      <c r="W301" s="35" t="s">
        <v>69</v>
      </c>
      <c r="X301" s="330">
        <v>14</v>
      </c>
      <c r="Y301" s="331">
        <f t="shared" si="24"/>
        <v>14</v>
      </c>
      <c r="Z301" s="36">
        <f>IFERROR(IF(X301="","",X301*0.00936),"")</f>
        <v>0.13103999999999999</v>
      </c>
      <c r="AA301" s="56"/>
      <c r="AB301" s="57"/>
      <c r="AC301" s="282" t="s">
        <v>426</v>
      </c>
      <c r="AG301" s="67"/>
      <c r="AJ301" s="71" t="s">
        <v>110</v>
      </c>
      <c r="AK301" s="71">
        <v>14</v>
      </c>
      <c r="BB301" s="283" t="s">
        <v>82</v>
      </c>
      <c r="BM301" s="67">
        <f t="shared" si="25"/>
        <v>54.488</v>
      </c>
      <c r="BN301" s="67">
        <f t="shared" si="26"/>
        <v>54.488</v>
      </c>
      <c r="BO301" s="67">
        <f t="shared" si="27"/>
        <v>0.1111111111111111</v>
      </c>
      <c r="BP301" s="67">
        <f t="shared" si="28"/>
        <v>0.1111111111111111</v>
      </c>
    </row>
    <row r="302" spans="1:68" ht="37.5" customHeight="1" x14ac:dyDescent="0.25">
      <c r="A302" s="54" t="s">
        <v>427</v>
      </c>
      <c r="B302" s="54" t="s">
        <v>428</v>
      </c>
      <c r="C302" s="31">
        <v>4301135552</v>
      </c>
      <c r="D302" s="347">
        <v>4640242181431</v>
      </c>
      <c r="E302" s="348"/>
      <c r="F302" s="329">
        <v>3.5</v>
      </c>
      <c r="G302" s="32">
        <v>1</v>
      </c>
      <c r="H302" s="329">
        <v>3.5</v>
      </c>
      <c r="I302" s="329">
        <v>3.6920000000000002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8" t="s">
        <v>429</v>
      </c>
      <c r="Q302" s="335"/>
      <c r="R302" s="335"/>
      <c r="S302" s="335"/>
      <c r="T302" s="336"/>
      <c r="U302" s="34"/>
      <c r="V302" s="34"/>
      <c r="W302" s="35" t="s">
        <v>69</v>
      </c>
      <c r="X302" s="330">
        <v>0</v>
      </c>
      <c r="Y302" s="331">
        <f t="shared" si="24"/>
        <v>0</v>
      </c>
      <c r="Z302" s="36">
        <f>IFERROR(IF(X302="","",X302*0.00936),"")</f>
        <v>0</v>
      </c>
      <c r="AA302" s="56"/>
      <c r="AB302" s="57"/>
      <c r="AC302" s="284" t="s">
        <v>430</v>
      </c>
      <c r="AG302" s="67"/>
      <c r="AJ302" s="71" t="s">
        <v>71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431</v>
      </c>
      <c r="B303" s="54" t="s">
        <v>432</v>
      </c>
      <c r="C303" s="31">
        <v>4301135374</v>
      </c>
      <c r="D303" s="347">
        <v>4640242181424</v>
      </c>
      <c r="E303" s="348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66</v>
      </c>
      <c r="L303" s="32" t="s">
        <v>109</v>
      </c>
      <c r="M303" s="33" t="s">
        <v>68</v>
      </c>
      <c r="N303" s="33"/>
      <c r="O303" s="32">
        <v>180</v>
      </c>
      <c r="P303" s="437" t="s">
        <v>433</v>
      </c>
      <c r="Q303" s="335"/>
      <c r="R303" s="335"/>
      <c r="S303" s="335"/>
      <c r="T303" s="336"/>
      <c r="U303" s="34"/>
      <c r="V303" s="34"/>
      <c r="W303" s="35" t="s">
        <v>69</v>
      </c>
      <c r="X303" s="330">
        <v>0</v>
      </c>
      <c r="Y303" s="331">
        <f t="shared" si="24"/>
        <v>0</v>
      </c>
      <c r="Z303" s="36">
        <f>IFERROR(IF(X303="","",X303*0.0155),"")</f>
        <v>0</v>
      </c>
      <c r="AA303" s="56"/>
      <c r="AB303" s="57"/>
      <c r="AC303" s="286" t="s">
        <v>422</v>
      </c>
      <c r="AG303" s="67"/>
      <c r="AJ303" s="71" t="s">
        <v>110</v>
      </c>
      <c r="AK303" s="71">
        <v>12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434</v>
      </c>
      <c r="B304" s="54" t="s">
        <v>435</v>
      </c>
      <c r="C304" s="31">
        <v>4301135320</v>
      </c>
      <c r="D304" s="347">
        <v>4640242181592</v>
      </c>
      <c r="E304" s="348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1" t="s">
        <v>436</v>
      </c>
      <c r="Q304" s="335"/>
      <c r="R304" s="335"/>
      <c r="S304" s="335"/>
      <c r="T304" s="336"/>
      <c r="U304" s="34"/>
      <c r="V304" s="34"/>
      <c r="W304" s="35" t="s">
        <v>69</v>
      </c>
      <c r="X304" s="330">
        <v>0</v>
      </c>
      <c r="Y304" s="331">
        <f t="shared" si="24"/>
        <v>0</v>
      </c>
      <c r="Z304" s="36">
        <f t="shared" ref="Z304:Z311" si="29">IFERROR(IF(X304="","",X304*0.00936),"")</f>
        <v>0</v>
      </c>
      <c r="AA304" s="56"/>
      <c r="AB304" s="57"/>
      <c r="AC304" s="288" t="s">
        <v>437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438</v>
      </c>
      <c r="B305" s="54" t="s">
        <v>439</v>
      </c>
      <c r="C305" s="31">
        <v>4301135405</v>
      </c>
      <c r="D305" s="347">
        <v>4640242181523</v>
      </c>
      <c r="E305" s="348"/>
      <c r="F305" s="329">
        <v>3</v>
      </c>
      <c r="G305" s="32">
        <v>1</v>
      </c>
      <c r="H305" s="329">
        <v>3</v>
      </c>
      <c r="I305" s="329">
        <v>3.1920000000000002</v>
      </c>
      <c r="J305" s="32">
        <v>126</v>
      </c>
      <c r="K305" s="32" t="s">
        <v>79</v>
      </c>
      <c r="L305" s="32" t="s">
        <v>109</v>
      </c>
      <c r="M305" s="33" t="s">
        <v>68</v>
      </c>
      <c r="N305" s="33"/>
      <c r="O305" s="32">
        <v>180</v>
      </c>
      <c r="P305" s="439" t="s">
        <v>440</v>
      </c>
      <c r="Q305" s="335"/>
      <c r="R305" s="335"/>
      <c r="S305" s="335"/>
      <c r="T305" s="336"/>
      <c r="U305" s="34"/>
      <c r="V305" s="34"/>
      <c r="W305" s="35" t="s">
        <v>69</v>
      </c>
      <c r="X305" s="330">
        <v>28</v>
      </c>
      <c r="Y305" s="331">
        <f t="shared" si="24"/>
        <v>28</v>
      </c>
      <c r="Z305" s="36">
        <f t="shared" si="29"/>
        <v>0.26207999999999998</v>
      </c>
      <c r="AA305" s="56"/>
      <c r="AB305" s="57"/>
      <c r="AC305" s="290" t="s">
        <v>426</v>
      </c>
      <c r="AG305" s="67"/>
      <c r="AJ305" s="71" t="s">
        <v>110</v>
      </c>
      <c r="AK305" s="71">
        <v>14</v>
      </c>
      <c r="BB305" s="291" t="s">
        <v>82</v>
      </c>
      <c r="BM305" s="67">
        <f t="shared" si="25"/>
        <v>89.376000000000005</v>
      </c>
      <c r="BN305" s="67">
        <f t="shared" si="26"/>
        <v>89.376000000000005</v>
      </c>
      <c r="BO305" s="67">
        <f t="shared" si="27"/>
        <v>0.22222222222222221</v>
      </c>
      <c r="BP305" s="67">
        <f t="shared" si="28"/>
        <v>0.22222222222222221</v>
      </c>
    </row>
    <row r="306" spans="1:68" ht="27" customHeight="1" x14ac:dyDescent="0.25">
      <c r="A306" s="54" t="s">
        <v>441</v>
      </c>
      <c r="B306" s="54" t="s">
        <v>442</v>
      </c>
      <c r="C306" s="31">
        <v>4301135404</v>
      </c>
      <c r="D306" s="347">
        <v>4640242181516</v>
      </c>
      <c r="E306" s="348"/>
      <c r="F306" s="329">
        <v>3.7</v>
      </c>
      <c r="G306" s="32">
        <v>1</v>
      </c>
      <c r="H306" s="329">
        <v>3.7</v>
      </c>
      <c r="I306" s="329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443</v>
      </c>
      <c r="Q306" s="335"/>
      <c r="R306" s="335"/>
      <c r="S306" s="335"/>
      <c r="T306" s="336"/>
      <c r="U306" s="34"/>
      <c r="V306" s="34"/>
      <c r="W306" s="35" t="s">
        <v>69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430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444</v>
      </c>
      <c r="B307" s="54" t="s">
        <v>445</v>
      </c>
      <c r="C307" s="31">
        <v>4301135402</v>
      </c>
      <c r="D307" s="347">
        <v>4640242181493</v>
      </c>
      <c r="E307" s="348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0" t="s">
        <v>446</v>
      </c>
      <c r="Q307" s="335"/>
      <c r="R307" s="335"/>
      <c r="S307" s="335"/>
      <c r="T307" s="336"/>
      <c r="U307" s="34"/>
      <c r="V307" s="34"/>
      <c r="W307" s="35" t="s">
        <v>69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447</v>
      </c>
      <c r="B308" s="54" t="s">
        <v>448</v>
      </c>
      <c r="C308" s="31">
        <v>4301135375</v>
      </c>
      <c r="D308" s="347">
        <v>4640242181486</v>
      </c>
      <c r="E308" s="34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79</v>
      </c>
      <c r="L308" s="32" t="s">
        <v>109</v>
      </c>
      <c r="M308" s="33" t="s">
        <v>68</v>
      </c>
      <c r="N308" s="33"/>
      <c r="O308" s="32">
        <v>180</v>
      </c>
      <c r="P308" s="444" t="s">
        <v>449</v>
      </c>
      <c r="Q308" s="335"/>
      <c r="R308" s="335"/>
      <c r="S308" s="335"/>
      <c r="T308" s="336"/>
      <c r="U308" s="34"/>
      <c r="V308" s="34"/>
      <c r="W308" s="35" t="s">
        <v>69</v>
      </c>
      <c r="X308" s="330">
        <v>28</v>
      </c>
      <c r="Y308" s="331">
        <f t="shared" si="24"/>
        <v>28</v>
      </c>
      <c r="Z308" s="36">
        <f t="shared" si="29"/>
        <v>0.26207999999999998</v>
      </c>
      <c r="AA308" s="56"/>
      <c r="AB308" s="57"/>
      <c r="AC308" s="296" t="s">
        <v>422</v>
      </c>
      <c r="AG308" s="67"/>
      <c r="AJ308" s="71" t="s">
        <v>110</v>
      </c>
      <c r="AK308" s="71">
        <v>14</v>
      </c>
      <c r="BB308" s="297" t="s">
        <v>82</v>
      </c>
      <c r="BM308" s="67">
        <f t="shared" si="25"/>
        <v>108.976</v>
      </c>
      <c r="BN308" s="67">
        <f t="shared" si="26"/>
        <v>108.976</v>
      </c>
      <c r="BO308" s="67">
        <f t="shared" si="27"/>
        <v>0.22222222222222221</v>
      </c>
      <c r="BP308" s="67">
        <f t="shared" si="28"/>
        <v>0.22222222222222221</v>
      </c>
    </row>
    <row r="309" spans="1:68" ht="27" customHeight="1" x14ac:dyDescent="0.25">
      <c r="A309" s="54" t="s">
        <v>450</v>
      </c>
      <c r="B309" s="54" t="s">
        <v>451</v>
      </c>
      <c r="C309" s="31">
        <v>4301135403</v>
      </c>
      <c r="D309" s="347">
        <v>4640242181509</v>
      </c>
      <c r="E309" s="34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79</v>
      </c>
      <c r="L309" s="32" t="s">
        <v>109</v>
      </c>
      <c r="M309" s="33" t="s">
        <v>68</v>
      </c>
      <c r="N309" s="33"/>
      <c r="O309" s="32">
        <v>180</v>
      </c>
      <c r="P309" s="465" t="s">
        <v>452</v>
      </c>
      <c r="Q309" s="335"/>
      <c r="R309" s="335"/>
      <c r="S309" s="335"/>
      <c r="T309" s="336"/>
      <c r="U309" s="34"/>
      <c r="V309" s="34"/>
      <c r="W309" s="35" t="s">
        <v>69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422</v>
      </c>
      <c r="AG309" s="67"/>
      <c r="AJ309" s="71" t="s">
        <v>110</v>
      </c>
      <c r="AK309" s="71">
        <v>14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453</v>
      </c>
      <c r="B310" s="54" t="s">
        <v>454</v>
      </c>
      <c r="C310" s="31">
        <v>4301135304</v>
      </c>
      <c r="D310" s="347">
        <v>4640242181240</v>
      </c>
      <c r="E310" s="348"/>
      <c r="F310" s="329">
        <v>0.3</v>
      </c>
      <c r="G310" s="32">
        <v>9</v>
      </c>
      <c r="H310" s="329">
        <v>2.7</v>
      </c>
      <c r="I310" s="329">
        <v>2.88</v>
      </c>
      <c r="J310" s="32">
        <v>126</v>
      </c>
      <c r="K310" s="32" t="s">
        <v>79</v>
      </c>
      <c r="L310" s="32" t="s">
        <v>109</v>
      </c>
      <c r="M310" s="33" t="s">
        <v>68</v>
      </c>
      <c r="N310" s="33"/>
      <c r="O310" s="32">
        <v>180</v>
      </c>
      <c r="P310" s="449" t="s">
        <v>455</v>
      </c>
      <c r="Q310" s="335"/>
      <c r="R310" s="335"/>
      <c r="S310" s="335"/>
      <c r="T310" s="336"/>
      <c r="U310" s="34"/>
      <c r="V310" s="34"/>
      <c r="W310" s="35" t="s">
        <v>69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422</v>
      </c>
      <c r="AG310" s="67"/>
      <c r="AJ310" s="71" t="s">
        <v>110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456</v>
      </c>
      <c r="B311" s="54" t="s">
        <v>457</v>
      </c>
      <c r="C311" s="31">
        <v>4301135310</v>
      </c>
      <c r="D311" s="347">
        <v>4640242181318</v>
      </c>
      <c r="E311" s="348"/>
      <c r="F311" s="329">
        <v>0.3</v>
      </c>
      <c r="G311" s="32">
        <v>9</v>
      </c>
      <c r="H311" s="329">
        <v>2.7</v>
      </c>
      <c r="I311" s="329">
        <v>2.988</v>
      </c>
      <c r="J311" s="32">
        <v>126</v>
      </c>
      <c r="K311" s="32" t="s">
        <v>79</v>
      </c>
      <c r="L311" s="32" t="s">
        <v>109</v>
      </c>
      <c r="M311" s="33" t="s">
        <v>68</v>
      </c>
      <c r="N311" s="33"/>
      <c r="O311" s="32">
        <v>180</v>
      </c>
      <c r="P311" s="456" t="s">
        <v>458</v>
      </c>
      <c r="Q311" s="335"/>
      <c r="R311" s="335"/>
      <c r="S311" s="335"/>
      <c r="T311" s="336"/>
      <c r="U311" s="34"/>
      <c r="V311" s="34"/>
      <c r="W311" s="35" t="s">
        <v>69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426</v>
      </c>
      <c r="AG311" s="67"/>
      <c r="AJ311" s="71" t="s">
        <v>110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459</v>
      </c>
      <c r="B312" s="54" t="s">
        <v>460</v>
      </c>
      <c r="C312" s="31">
        <v>4301135306</v>
      </c>
      <c r="D312" s="347">
        <v>4640242181578</v>
      </c>
      <c r="E312" s="348"/>
      <c r="F312" s="329">
        <v>0.3</v>
      </c>
      <c r="G312" s="32">
        <v>9</v>
      </c>
      <c r="H312" s="329">
        <v>2.7</v>
      </c>
      <c r="I312" s="329">
        <v>2.8450000000000002</v>
      </c>
      <c r="J312" s="32">
        <v>234</v>
      </c>
      <c r="K312" s="32" t="s">
        <v>146</v>
      </c>
      <c r="L312" s="32" t="s">
        <v>109</v>
      </c>
      <c r="M312" s="33" t="s">
        <v>68</v>
      </c>
      <c r="N312" s="33"/>
      <c r="O312" s="32">
        <v>180</v>
      </c>
      <c r="P312" s="418" t="s">
        <v>461</v>
      </c>
      <c r="Q312" s="335"/>
      <c r="R312" s="335"/>
      <c r="S312" s="335"/>
      <c r="T312" s="336"/>
      <c r="U312" s="34"/>
      <c r="V312" s="34"/>
      <c r="W312" s="35" t="s">
        <v>69</v>
      </c>
      <c r="X312" s="330">
        <v>0</v>
      </c>
      <c r="Y312" s="331">
        <f t="shared" si="24"/>
        <v>0</v>
      </c>
      <c r="Z312" s="36">
        <f>IFERROR(IF(X312="","",X312*0.00502),"")</f>
        <v>0</v>
      </c>
      <c r="AA312" s="56"/>
      <c r="AB312" s="57"/>
      <c r="AC312" s="304" t="s">
        <v>422</v>
      </c>
      <c r="AG312" s="67"/>
      <c r="AJ312" s="71" t="s">
        <v>110</v>
      </c>
      <c r="AK312" s="71">
        <v>18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462</v>
      </c>
      <c r="B313" s="54" t="s">
        <v>463</v>
      </c>
      <c r="C313" s="31">
        <v>4301135305</v>
      </c>
      <c r="D313" s="347">
        <v>4640242181394</v>
      </c>
      <c r="E313" s="348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109</v>
      </c>
      <c r="M313" s="33" t="s">
        <v>68</v>
      </c>
      <c r="N313" s="33"/>
      <c r="O313" s="32">
        <v>180</v>
      </c>
      <c r="P313" s="548" t="s">
        <v>464</v>
      </c>
      <c r="Q313" s="335"/>
      <c r="R313" s="335"/>
      <c r="S313" s="335"/>
      <c r="T313" s="336"/>
      <c r="U313" s="34"/>
      <c r="V313" s="34"/>
      <c r="W313" s="35" t="s">
        <v>69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422</v>
      </c>
      <c r="AG313" s="67"/>
      <c r="AJ313" s="71" t="s">
        <v>110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465</v>
      </c>
      <c r="B314" s="54" t="s">
        <v>466</v>
      </c>
      <c r="C314" s="31">
        <v>4301135309</v>
      </c>
      <c r="D314" s="347">
        <v>4640242181332</v>
      </c>
      <c r="E314" s="348"/>
      <c r="F314" s="329">
        <v>0.3</v>
      </c>
      <c r="G314" s="32">
        <v>9</v>
      </c>
      <c r="H314" s="329">
        <v>2.7</v>
      </c>
      <c r="I314" s="329">
        <v>2.9079999999999999</v>
      </c>
      <c r="J314" s="32">
        <v>234</v>
      </c>
      <c r="K314" s="32" t="s">
        <v>146</v>
      </c>
      <c r="L314" s="32" t="s">
        <v>109</v>
      </c>
      <c r="M314" s="33" t="s">
        <v>68</v>
      </c>
      <c r="N314" s="33"/>
      <c r="O314" s="32">
        <v>180</v>
      </c>
      <c r="P314" s="494" t="s">
        <v>467</v>
      </c>
      <c r="Q314" s="335"/>
      <c r="R314" s="335"/>
      <c r="S314" s="335"/>
      <c r="T314" s="336"/>
      <c r="U314" s="34"/>
      <c r="V314" s="34"/>
      <c r="W314" s="35" t="s">
        <v>69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422</v>
      </c>
      <c r="AG314" s="67"/>
      <c r="AJ314" s="71" t="s">
        <v>110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4301135308</v>
      </c>
      <c r="D315" s="347">
        <v>4640242181349</v>
      </c>
      <c r="E315" s="348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109</v>
      </c>
      <c r="M315" s="33" t="s">
        <v>68</v>
      </c>
      <c r="N315" s="33"/>
      <c r="O315" s="32">
        <v>180</v>
      </c>
      <c r="P315" s="337" t="s">
        <v>470</v>
      </c>
      <c r="Q315" s="335"/>
      <c r="R315" s="335"/>
      <c r="S315" s="335"/>
      <c r="T315" s="336"/>
      <c r="U315" s="34"/>
      <c r="V315" s="34"/>
      <c r="W315" s="35" t="s">
        <v>69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422</v>
      </c>
      <c r="AG315" s="67"/>
      <c r="AJ315" s="71" t="s">
        <v>110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471</v>
      </c>
      <c r="B316" s="54" t="s">
        <v>472</v>
      </c>
      <c r="C316" s="31">
        <v>4301135307</v>
      </c>
      <c r="D316" s="347">
        <v>4640242181370</v>
      </c>
      <c r="E316" s="34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67</v>
      </c>
      <c r="M316" s="33" t="s">
        <v>68</v>
      </c>
      <c r="N316" s="33"/>
      <c r="O316" s="32">
        <v>180</v>
      </c>
      <c r="P316" s="375" t="s">
        <v>473</v>
      </c>
      <c r="Q316" s="335"/>
      <c r="R316" s="335"/>
      <c r="S316" s="335"/>
      <c r="T316" s="336"/>
      <c r="U316" s="34"/>
      <c r="V316" s="34"/>
      <c r="W316" s="35" t="s">
        <v>69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474</v>
      </c>
      <c r="AG316" s="67"/>
      <c r="AJ316" s="71" t="s">
        <v>71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475</v>
      </c>
      <c r="B317" s="54" t="s">
        <v>476</v>
      </c>
      <c r="C317" s="31">
        <v>4301135318</v>
      </c>
      <c r="D317" s="347">
        <v>4607111037480</v>
      </c>
      <c r="E317" s="348"/>
      <c r="F317" s="329">
        <v>1</v>
      </c>
      <c r="G317" s="32">
        <v>4</v>
      </c>
      <c r="H317" s="329">
        <v>4</v>
      </c>
      <c r="I317" s="329">
        <v>4.2724000000000002</v>
      </c>
      <c r="J317" s="32">
        <v>84</v>
      </c>
      <c r="K317" s="32" t="s">
        <v>66</v>
      </c>
      <c r="L317" s="32" t="s">
        <v>67</v>
      </c>
      <c r="M317" s="33" t="s">
        <v>68</v>
      </c>
      <c r="N317" s="33"/>
      <c r="O317" s="32">
        <v>180</v>
      </c>
      <c r="P317" s="534" t="s">
        <v>477</v>
      </c>
      <c r="Q317" s="335"/>
      <c r="R317" s="335"/>
      <c r="S317" s="335"/>
      <c r="T317" s="336"/>
      <c r="U317" s="34"/>
      <c r="V317" s="34"/>
      <c r="W317" s="35" t="s">
        <v>69</v>
      </c>
      <c r="X317" s="330">
        <v>0</v>
      </c>
      <c r="Y317" s="331">
        <f t="shared" si="24"/>
        <v>0</v>
      </c>
      <c r="Z317" s="36">
        <f>IFERROR(IF(X317="","",X317*0.0155),"")</f>
        <v>0</v>
      </c>
      <c r="AA317" s="56"/>
      <c r="AB317" s="57"/>
      <c r="AC317" s="314" t="s">
        <v>478</v>
      </c>
      <c r="AG317" s="67"/>
      <c r="AJ317" s="71" t="s">
        <v>71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479</v>
      </c>
      <c r="B318" s="54" t="s">
        <v>480</v>
      </c>
      <c r="C318" s="31">
        <v>4301135319</v>
      </c>
      <c r="D318" s="347">
        <v>4607111037473</v>
      </c>
      <c r="E318" s="348"/>
      <c r="F318" s="329">
        <v>1</v>
      </c>
      <c r="G318" s="32">
        <v>4</v>
      </c>
      <c r="H318" s="329">
        <v>4</v>
      </c>
      <c r="I318" s="329">
        <v>4.2300000000000004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85" t="s">
        <v>481</v>
      </c>
      <c r="Q318" s="335"/>
      <c r="R318" s="335"/>
      <c r="S318" s="335"/>
      <c r="T318" s="336"/>
      <c r="U318" s="34"/>
      <c r="V318" s="34"/>
      <c r="W318" s="35" t="s">
        <v>69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482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483</v>
      </c>
      <c r="B319" s="54" t="s">
        <v>484</v>
      </c>
      <c r="C319" s="31">
        <v>4301135198</v>
      </c>
      <c r="D319" s="347">
        <v>4640242180663</v>
      </c>
      <c r="E319" s="348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1" t="s">
        <v>485</v>
      </c>
      <c r="Q319" s="335"/>
      <c r="R319" s="335"/>
      <c r="S319" s="335"/>
      <c r="T319" s="336"/>
      <c r="U319" s="34"/>
      <c r="V319" s="34"/>
      <c r="W319" s="35" t="s">
        <v>69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486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487</v>
      </c>
      <c r="B320" s="54" t="s">
        <v>488</v>
      </c>
      <c r="C320" s="31">
        <v>4301135723</v>
      </c>
      <c r="D320" s="347">
        <v>4640242181783</v>
      </c>
      <c r="E320" s="348"/>
      <c r="F320" s="329">
        <v>0.3</v>
      </c>
      <c r="G320" s="32">
        <v>9</v>
      </c>
      <c r="H320" s="329">
        <v>2.7</v>
      </c>
      <c r="I320" s="329">
        <v>2.988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493" t="s">
        <v>489</v>
      </c>
      <c r="Q320" s="335"/>
      <c r="R320" s="335"/>
      <c r="S320" s="335"/>
      <c r="T320" s="336"/>
      <c r="U320" s="34"/>
      <c r="V320" s="34"/>
      <c r="W320" s="35" t="s">
        <v>69</v>
      </c>
      <c r="X320" s="330">
        <v>0</v>
      </c>
      <c r="Y320" s="331">
        <f t="shared" si="24"/>
        <v>0</v>
      </c>
      <c r="Z320" s="36">
        <f>IFERROR(IF(X320="","",X320*0.00936),"")</f>
        <v>0</v>
      </c>
      <c r="AA320" s="56"/>
      <c r="AB320" s="57"/>
      <c r="AC320" s="320" t="s">
        <v>490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37" x14ac:dyDescent="0.2">
      <c r="A321" s="363"/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64"/>
      <c r="P321" s="349" t="s">
        <v>72</v>
      </c>
      <c r="Q321" s="350"/>
      <c r="R321" s="350"/>
      <c r="S321" s="350"/>
      <c r="T321" s="350"/>
      <c r="U321" s="350"/>
      <c r="V321" s="351"/>
      <c r="W321" s="37" t="s">
        <v>69</v>
      </c>
      <c r="X321" s="332">
        <f>IFERROR(SUM(X300:X320),"0")</f>
        <v>70</v>
      </c>
      <c r="Y321" s="332">
        <f>IFERROR(SUM(Y300:Y320),"0")</f>
        <v>70</v>
      </c>
      <c r="Z321" s="332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0.6552</v>
      </c>
      <c r="AA321" s="333"/>
      <c r="AB321" s="333"/>
      <c r="AC321" s="333"/>
    </row>
    <row r="322" spans="1:37" x14ac:dyDescent="0.2">
      <c r="A322" s="340"/>
      <c r="B322" s="340"/>
      <c r="C322" s="340"/>
      <c r="D322" s="340"/>
      <c r="E322" s="340"/>
      <c r="F322" s="340"/>
      <c r="G322" s="340"/>
      <c r="H322" s="340"/>
      <c r="I322" s="340"/>
      <c r="J322" s="340"/>
      <c r="K322" s="340"/>
      <c r="L322" s="340"/>
      <c r="M322" s="340"/>
      <c r="N322" s="340"/>
      <c r="O322" s="364"/>
      <c r="P322" s="349" t="s">
        <v>72</v>
      </c>
      <c r="Q322" s="350"/>
      <c r="R322" s="350"/>
      <c r="S322" s="350"/>
      <c r="T322" s="350"/>
      <c r="U322" s="350"/>
      <c r="V322" s="351"/>
      <c r="W322" s="37" t="s">
        <v>73</v>
      </c>
      <c r="X322" s="332">
        <f>IFERROR(SUMPRODUCT(X300:X320*H300:H320),"0")</f>
        <v>239.40000000000003</v>
      </c>
      <c r="Y322" s="332">
        <f>IFERROR(SUMPRODUCT(Y300:Y320*H300:H320),"0")</f>
        <v>239.40000000000003</v>
      </c>
      <c r="Z322" s="37"/>
      <c r="AA322" s="333"/>
      <c r="AB322" s="333"/>
      <c r="AC322" s="333"/>
    </row>
    <row r="323" spans="1:37" ht="15" customHeight="1" x14ac:dyDescent="0.2">
      <c r="A323" s="390"/>
      <c r="B323" s="340"/>
      <c r="C323" s="340"/>
      <c r="D323" s="340"/>
      <c r="E323" s="340"/>
      <c r="F323" s="340"/>
      <c r="G323" s="340"/>
      <c r="H323" s="340"/>
      <c r="I323" s="340"/>
      <c r="J323" s="340"/>
      <c r="K323" s="340"/>
      <c r="L323" s="340"/>
      <c r="M323" s="340"/>
      <c r="N323" s="340"/>
      <c r="O323" s="391"/>
      <c r="P323" s="352" t="s">
        <v>491</v>
      </c>
      <c r="Q323" s="353"/>
      <c r="R323" s="353"/>
      <c r="S323" s="353"/>
      <c r="T323" s="353"/>
      <c r="U323" s="353"/>
      <c r="V323" s="354"/>
      <c r="W323" s="37" t="s">
        <v>73</v>
      </c>
      <c r="X323" s="332">
        <f>IFERROR(X24+X33+X38+X52+X57+X61+X66+X72+X78+X83+X89+X99+X104+X111+X121+X127+X134+X140+X145+X150+X156+X161+X167+X175+X180+X188+X192+X197+X206+X213+X223+X231+X236+X241+X247+X253+X260+X265+X271+X275+X283+X287+X292+X298+X322,"0")</f>
        <v>11362.800000000001</v>
      </c>
      <c r="Y323" s="332">
        <f>IFERROR(Y24+Y33+Y38+Y52+Y57+Y61+Y66+Y72+Y78+Y83+Y89+Y99+Y104+Y111+Y121+Y127+Y134+Y140+Y145+Y150+Y156+Y161+Y167+Y175+Y180+Y188+Y192+Y197+Y206+Y213+Y223+Y231+Y236+Y241+Y247+Y253+Y260+Y265+Y271+Y275+Y283+Y287+Y292+Y298+Y322,"0")</f>
        <v>11362.800000000001</v>
      </c>
      <c r="Z323" s="37"/>
      <c r="AA323" s="333"/>
      <c r="AB323" s="333"/>
      <c r="AC323" s="333"/>
    </row>
    <row r="324" spans="1:37" x14ac:dyDescent="0.2">
      <c r="A324" s="340"/>
      <c r="B324" s="340"/>
      <c r="C324" s="340"/>
      <c r="D324" s="340"/>
      <c r="E324" s="340"/>
      <c r="F324" s="340"/>
      <c r="G324" s="340"/>
      <c r="H324" s="340"/>
      <c r="I324" s="340"/>
      <c r="J324" s="340"/>
      <c r="K324" s="340"/>
      <c r="L324" s="340"/>
      <c r="M324" s="340"/>
      <c r="N324" s="340"/>
      <c r="O324" s="391"/>
      <c r="P324" s="352" t="s">
        <v>492</v>
      </c>
      <c r="Q324" s="353"/>
      <c r="R324" s="353"/>
      <c r="S324" s="353"/>
      <c r="T324" s="353"/>
      <c r="U324" s="353"/>
      <c r="V324" s="354"/>
      <c r="W324" s="37" t="s">
        <v>73</v>
      </c>
      <c r="X324" s="332">
        <f>IFERROR(SUM(BM22:BM320),"0")</f>
        <v>12600.482799999998</v>
      </c>
      <c r="Y324" s="332">
        <f>IFERROR(SUM(BN22:BN320),"0")</f>
        <v>12600.482799999998</v>
      </c>
      <c r="Z324" s="37"/>
      <c r="AA324" s="333"/>
      <c r="AB324" s="333"/>
      <c r="AC324" s="333"/>
    </row>
    <row r="325" spans="1:37" x14ac:dyDescent="0.2">
      <c r="A325" s="340"/>
      <c r="B325" s="340"/>
      <c r="C325" s="340"/>
      <c r="D325" s="340"/>
      <c r="E325" s="340"/>
      <c r="F325" s="340"/>
      <c r="G325" s="340"/>
      <c r="H325" s="340"/>
      <c r="I325" s="340"/>
      <c r="J325" s="340"/>
      <c r="K325" s="340"/>
      <c r="L325" s="340"/>
      <c r="M325" s="340"/>
      <c r="N325" s="340"/>
      <c r="O325" s="391"/>
      <c r="P325" s="352" t="s">
        <v>493</v>
      </c>
      <c r="Q325" s="353"/>
      <c r="R325" s="353"/>
      <c r="S325" s="353"/>
      <c r="T325" s="353"/>
      <c r="U325" s="353"/>
      <c r="V325" s="354"/>
      <c r="W325" s="37" t="s">
        <v>494</v>
      </c>
      <c r="X325" s="38">
        <f>ROUNDUP(SUM(BO22:BO320),0)</f>
        <v>34</v>
      </c>
      <c r="Y325" s="38">
        <f>ROUNDUP(SUM(BP22:BP320),0)</f>
        <v>34</v>
      </c>
      <c r="Z325" s="37"/>
      <c r="AA325" s="333"/>
      <c r="AB325" s="333"/>
      <c r="AC325" s="333"/>
    </row>
    <row r="326" spans="1:37" x14ac:dyDescent="0.2">
      <c r="A326" s="340"/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91"/>
      <c r="P326" s="352" t="s">
        <v>495</v>
      </c>
      <c r="Q326" s="353"/>
      <c r="R326" s="353"/>
      <c r="S326" s="353"/>
      <c r="T326" s="353"/>
      <c r="U326" s="353"/>
      <c r="V326" s="354"/>
      <c r="W326" s="37" t="s">
        <v>73</v>
      </c>
      <c r="X326" s="332">
        <f>GrossWeightTotal+PalletQtyTotal*25</f>
        <v>13450.482799999998</v>
      </c>
      <c r="Y326" s="332">
        <f>GrossWeightTotalR+PalletQtyTotalR*25</f>
        <v>13450.482799999998</v>
      </c>
      <c r="Z326" s="37"/>
      <c r="AA326" s="333"/>
      <c r="AB326" s="333"/>
      <c r="AC326" s="333"/>
    </row>
    <row r="327" spans="1:37" x14ac:dyDescent="0.2">
      <c r="A327" s="340"/>
      <c r="B327" s="340"/>
      <c r="C327" s="340"/>
      <c r="D327" s="340"/>
      <c r="E327" s="340"/>
      <c r="F327" s="340"/>
      <c r="G327" s="340"/>
      <c r="H327" s="340"/>
      <c r="I327" s="340"/>
      <c r="J327" s="340"/>
      <c r="K327" s="340"/>
      <c r="L327" s="340"/>
      <c r="M327" s="340"/>
      <c r="N327" s="340"/>
      <c r="O327" s="391"/>
      <c r="P327" s="352" t="s">
        <v>496</v>
      </c>
      <c r="Q327" s="353"/>
      <c r="R327" s="353"/>
      <c r="S327" s="353"/>
      <c r="T327" s="353"/>
      <c r="U327" s="353"/>
      <c r="V327" s="354"/>
      <c r="W327" s="37" t="s">
        <v>494</v>
      </c>
      <c r="X327" s="332">
        <f>IFERROR(X23+X32+X37+X51+X56+X60+X65+X71+X77+X82+X88+X98+X103+X110+X120+X126+X133+X139+X144+X149+X155+X160+X166+X174+X179+X187+X191+X196+X205+X212+X222+X230+X235+X240+X246+X252+X259+X264+X270+X274+X282+X286+X291+X297+X321,"0")</f>
        <v>2742</v>
      </c>
      <c r="Y327" s="332">
        <f>IFERROR(Y23+Y32+Y37+Y51+Y56+Y60+Y65+Y71+Y77+Y82+Y88+Y98+Y103+Y110+Y120+Y126+Y133+Y139+Y144+Y149+Y155+Y160+Y166+Y174+Y179+Y187+Y191+Y196+Y205+Y212+Y222+Y230+Y235+Y240+Y246+Y252+Y259+Y264+Y270+Y274+Y282+Y286+Y291+Y297+Y321,"0")</f>
        <v>2742</v>
      </c>
      <c r="Z327" s="37"/>
      <c r="AA327" s="333"/>
      <c r="AB327" s="333"/>
      <c r="AC327" s="333"/>
    </row>
    <row r="328" spans="1:37" ht="14.25" customHeight="1" x14ac:dyDescent="0.2">
      <c r="A328" s="340"/>
      <c r="B328" s="340"/>
      <c r="C328" s="340"/>
      <c r="D328" s="340"/>
      <c r="E328" s="340"/>
      <c r="F328" s="340"/>
      <c r="G328" s="340"/>
      <c r="H328" s="340"/>
      <c r="I328" s="340"/>
      <c r="J328" s="340"/>
      <c r="K328" s="340"/>
      <c r="L328" s="340"/>
      <c r="M328" s="340"/>
      <c r="N328" s="340"/>
      <c r="O328" s="391"/>
      <c r="P328" s="352" t="s">
        <v>497</v>
      </c>
      <c r="Q328" s="353"/>
      <c r="R328" s="353"/>
      <c r="S328" s="353"/>
      <c r="T328" s="353"/>
      <c r="U328" s="353"/>
      <c r="V328" s="354"/>
      <c r="W328" s="39" t="s">
        <v>498</v>
      </c>
      <c r="X328" s="37"/>
      <c r="Y328" s="37"/>
      <c r="Z328" s="37">
        <f>IFERROR(Z23+Z32+Z37+Z51+Z56+Z60+Z65+Z71+Z77+Z82+Z88+Z98+Z103+Z110+Z120+Z126+Z133+Z139+Z144+Z149+Z155+Z160+Z166+Z174+Z179+Z187+Z191+Z196+Z205+Z212+Z222+Z230+Z235+Z240+Z246+Z252+Z259+Z264+Z270+Z274+Z282+Z286+Z291+Z297+Z321,"0")</f>
        <v>42.765119999999996</v>
      </c>
      <c r="AA328" s="333"/>
      <c r="AB328" s="333"/>
      <c r="AC328" s="333"/>
    </row>
    <row r="329" spans="1:37" ht="13.5" customHeight="1" thickBot="1" x14ac:dyDescent="0.25"/>
    <row r="330" spans="1:37" ht="27" customHeight="1" thickTop="1" thickBot="1" x14ac:dyDescent="0.25">
      <c r="A330" s="40" t="s">
        <v>499</v>
      </c>
      <c r="B330" s="327" t="s">
        <v>62</v>
      </c>
      <c r="C330" s="343" t="s">
        <v>74</v>
      </c>
      <c r="D330" s="501"/>
      <c r="E330" s="501"/>
      <c r="F330" s="501"/>
      <c r="G330" s="501"/>
      <c r="H330" s="501"/>
      <c r="I330" s="501"/>
      <c r="J330" s="501"/>
      <c r="K330" s="501"/>
      <c r="L330" s="501"/>
      <c r="M330" s="501"/>
      <c r="N330" s="501"/>
      <c r="O330" s="501"/>
      <c r="P330" s="501"/>
      <c r="Q330" s="501"/>
      <c r="R330" s="501"/>
      <c r="S330" s="501"/>
      <c r="T330" s="501"/>
      <c r="U330" s="367"/>
      <c r="V330" s="343" t="s">
        <v>252</v>
      </c>
      <c r="W330" s="367"/>
      <c r="X330" s="343" t="s">
        <v>278</v>
      </c>
      <c r="Y330" s="367"/>
      <c r="Z330" s="343" t="s">
        <v>301</v>
      </c>
      <c r="AA330" s="501"/>
      <c r="AB330" s="501"/>
      <c r="AC330" s="501"/>
      <c r="AD330" s="501"/>
      <c r="AE330" s="501"/>
      <c r="AF330" s="367"/>
      <c r="AG330" s="327" t="s">
        <v>365</v>
      </c>
      <c r="AH330" s="343" t="s">
        <v>370</v>
      </c>
      <c r="AI330" s="367"/>
      <c r="AJ330" s="327" t="s">
        <v>380</v>
      </c>
      <c r="AK330" s="327" t="s">
        <v>253</v>
      </c>
    </row>
    <row r="331" spans="1:37" ht="14.25" customHeight="1" thickTop="1" x14ac:dyDescent="0.2">
      <c r="A331" s="392" t="s">
        <v>500</v>
      </c>
      <c r="B331" s="343" t="s">
        <v>62</v>
      </c>
      <c r="C331" s="343" t="s">
        <v>75</v>
      </c>
      <c r="D331" s="343" t="s">
        <v>90</v>
      </c>
      <c r="E331" s="343" t="s">
        <v>94</v>
      </c>
      <c r="F331" s="343" t="s">
        <v>121</v>
      </c>
      <c r="G331" s="343" t="s">
        <v>143</v>
      </c>
      <c r="H331" s="343" t="s">
        <v>150</v>
      </c>
      <c r="I331" s="343" t="s">
        <v>155</v>
      </c>
      <c r="J331" s="343" t="s">
        <v>163</v>
      </c>
      <c r="K331" s="343" t="s">
        <v>180</v>
      </c>
      <c r="L331" s="343" t="s">
        <v>187</v>
      </c>
      <c r="M331" s="343" t="s">
        <v>197</v>
      </c>
      <c r="N331" s="328"/>
      <c r="O331" s="343" t="s">
        <v>211</v>
      </c>
      <c r="P331" s="343" t="s">
        <v>217</v>
      </c>
      <c r="Q331" s="343" t="s">
        <v>226</v>
      </c>
      <c r="R331" s="343" t="s">
        <v>232</v>
      </c>
      <c r="S331" s="343" t="s">
        <v>237</v>
      </c>
      <c r="T331" s="343" t="s">
        <v>240</v>
      </c>
      <c r="U331" s="343" t="s">
        <v>248</v>
      </c>
      <c r="V331" s="343" t="s">
        <v>253</v>
      </c>
      <c r="W331" s="343" t="s">
        <v>257</v>
      </c>
      <c r="X331" s="343" t="s">
        <v>279</v>
      </c>
      <c r="Y331" s="343" t="s">
        <v>297</v>
      </c>
      <c r="Z331" s="343" t="s">
        <v>302</v>
      </c>
      <c r="AA331" s="343" t="s">
        <v>315</v>
      </c>
      <c r="AB331" s="343" t="s">
        <v>325</v>
      </c>
      <c r="AC331" s="343" t="s">
        <v>340</v>
      </c>
      <c r="AD331" s="343" t="s">
        <v>351</v>
      </c>
      <c r="AE331" s="343" t="s">
        <v>355</v>
      </c>
      <c r="AF331" s="343" t="s">
        <v>359</v>
      </c>
      <c r="AG331" s="343" t="s">
        <v>366</v>
      </c>
      <c r="AH331" s="343" t="s">
        <v>371</v>
      </c>
      <c r="AI331" s="343" t="s">
        <v>377</v>
      </c>
      <c r="AJ331" s="343" t="s">
        <v>381</v>
      </c>
      <c r="AK331" s="343" t="s">
        <v>253</v>
      </c>
    </row>
    <row r="332" spans="1:37" ht="13.5" customHeight="1" thickBot="1" x14ac:dyDescent="0.25">
      <c r="A332" s="39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28"/>
      <c r="O332" s="344"/>
      <c r="P332" s="344"/>
      <c r="Q332" s="344"/>
      <c r="R332" s="344"/>
      <c r="S332" s="344"/>
      <c r="T332" s="344"/>
      <c r="U332" s="344"/>
      <c r="V332" s="344"/>
      <c r="W332" s="344"/>
      <c r="X332" s="344"/>
      <c r="Y332" s="344"/>
      <c r="Z332" s="344"/>
      <c r="AA332" s="344"/>
      <c r="AB332" s="344"/>
      <c r="AC332" s="344"/>
      <c r="AD332" s="344"/>
      <c r="AE332" s="344"/>
      <c r="AF332" s="344"/>
      <c r="AG332" s="344"/>
      <c r="AH332" s="344"/>
      <c r="AI332" s="344"/>
      <c r="AJ332" s="344"/>
      <c r="AK332" s="344"/>
    </row>
    <row r="333" spans="1:37" ht="18" customHeight="1" thickTop="1" thickBot="1" x14ac:dyDescent="0.25">
      <c r="A333" s="40" t="s">
        <v>501</v>
      </c>
      <c r="B333" s="46">
        <f>IFERROR(X22*H22,"0")</f>
        <v>0</v>
      </c>
      <c r="C333" s="46">
        <f>IFERROR(X28*H28,"0")+IFERROR(X29*H29,"0")+IFERROR(X30*H30,"0")+IFERROR(X31*H31,"0")</f>
        <v>210</v>
      </c>
      <c r="D333" s="46">
        <f>IFERROR(X36*H36,"0")</f>
        <v>0</v>
      </c>
      <c r="E333" s="46">
        <f>IFERROR(X41*H41,"0")+IFERROR(X42*H42,"0")+IFERROR(X43*H43,"0")+IFERROR(X44*H44,"0")+IFERROR(X45*H45,"0")+IFERROR(X46*H46,"0")+IFERROR(X47*H47,"0")+IFERROR(X48*H48,"0")+IFERROR(X49*H49,"0")+IFERROR(X50*H50,"0")</f>
        <v>1336.8</v>
      </c>
      <c r="F333" s="46">
        <f>IFERROR(X55*H55,"0")+IFERROR(X59*H59,"0")+IFERROR(X63*H63,"0")+IFERROR(X64*H64,"0")+IFERROR(X68*H68,"0")+IFERROR(X69*H69,"0")+IFERROR(X70*H70,"0")</f>
        <v>0</v>
      </c>
      <c r="G333" s="46">
        <f>IFERROR(X75*H75,"0")+IFERROR(X76*H76,"0")</f>
        <v>300</v>
      </c>
      <c r="H333" s="46">
        <f>IFERROR(X81*H81,"0")</f>
        <v>50.4</v>
      </c>
      <c r="I333" s="46">
        <f>IFERROR(X86*H86,"0")+IFERROR(X87*H87,"0")</f>
        <v>352.8</v>
      </c>
      <c r="J333" s="46">
        <f>IFERROR(X92*H92,"0")+IFERROR(X93*H93,"0")+IFERROR(X94*H94,"0")+IFERROR(X95*H95,"0")+IFERROR(X96*H96,"0")+IFERROR(X97*H97,"0")</f>
        <v>1218</v>
      </c>
      <c r="K333" s="46">
        <f>IFERROR(X102*H102,"0")</f>
        <v>21</v>
      </c>
      <c r="L333" s="46">
        <f>IFERROR(X107*H107,"0")+IFERROR(X108*H108,"0")+IFERROR(X109*H109,"0")</f>
        <v>30.240000000000002</v>
      </c>
      <c r="M333" s="46">
        <f>IFERROR(X114*H114,"0")+IFERROR(X115*H115,"0")+IFERROR(X116*H116,"0")+IFERROR(X117*H117,"0")+IFERROR(X118*H118,"0")+IFERROR(X119*H119,"0")</f>
        <v>2280.0000000000005</v>
      </c>
      <c r="N333" s="328"/>
      <c r="O333" s="46">
        <f>IFERROR(X124*H124,"0")+IFERROR(X125*H125,"0")</f>
        <v>882</v>
      </c>
      <c r="P333" s="46">
        <f>IFERROR(X130*H130,"0")+IFERROR(X131*H131,"0")+IFERROR(X132*H132,"0")</f>
        <v>630</v>
      </c>
      <c r="Q333" s="46">
        <f>IFERROR(X137*H137,"0")+IFERROR(X138*H138,"0")</f>
        <v>546</v>
      </c>
      <c r="R333" s="46">
        <f>IFERROR(X143*H143,"0")</f>
        <v>42</v>
      </c>
      <c r="S333" s="46">
        <f>IFERROR(X148*H148,"0")</f>
        <v>37.800000000000004</v>
      </c>
      <c r="T333" s="46">
        <f>IFERROR(X153*H153,"0")+IFERROR(X154*H154,"0")</f>
        <v>0</v>
      </c>
      <c r="U333" s="46">
        <f>IFERROR(X159*H159,"0")</f>
        <v>0</v>
      </c>
      <c r="V333" s="46">
        <f>IFERROR(X165*H165,"0")</f>
        <v>0</v>
      </c>
      <c r="W333" s="46">
        <f>IFERROR(X170*H170,"0")+IFERROR(X171*H171,"0")+IFERROR(X172*H172,"0")+IFERROR(X173*H173,"0")+IFERROR(X177*H177,"0")+IFERROR(X178*H178,"0")</f>
        <v>120</v>
      </c>
      <c r="X333" s="46">
        <f>IFERROR(X184*H184,"0")+IFERROR(X185*H185,"0")+IFERROR(X186*H186,"0")+IFERROR(X190*H190,"0")</f>
        <v>588</v>
      </c>
      <c r="Y333" s="46">
        <f>IFERROR(X195*H195,"0")</f>
        <v>0</v>
      </c>
      <c r="Z333" s="46">
        <f>IFERROR(X201*H201,"0")+IFERROR(X202*H202,"0")+IFERROR(X203*H203,"0")+IFERROR(X204*H204,"0")</f>
        <v>134.4</v>
      </c>
      <c r="AA333" s="46">
        <f>IFERROR(X209*H209,"0")+IFERROR(X210*H210,"0")+IFERROR(X211*H211,"0")</f>
        <v>335.99999999999994</v>
      </c>
      <c r="AB333" s="46">
        <f>IFERROR(X216*H216,"0")+IFERROR(X217*H217,"0")+IFERROR(X218*H218,"0")+IFERROR(X219*H219,"0")+IFERROR(X220*H220,"0")+IFERROR(X221*H221,"0")</f>
        <v>201.59999999999997</v>
      </c>
      <c r="AC333" s="46">
        <f>IFERROR(X226*H226,"0")+IFERROR(X227*H227,"0")+IFERROR(X228*H228,"0")+IFERROR(X229*H229,"0")</f>
        <v>86.4</v>
      </c>
      <c r="AD333" s="46">
        <f>IFERROR(X234*H234,"0")</f>
        <v>0</v>
      </c>
      <c r="AE333" s="46">
        <f>IFERROR(X239*H239,"0")</f>
        <v>0</v>
      </c>
      <c r="AF333" s="46">
        <f>IFERROR(X244*H244,"0")+IFERROR(X245*H245,"0")</f>
        <v>460.8</v>
      </c>
      <c r="AG333" s="46">
        <f>IFERROR(X251*H251,"0")</f>
        <v>0</v>
      </c>
      <c r="AH333" s="46">
        <f>IFERROR(X257*H257,"0")+IFERROR(X258*H258,"0")</f>
        <v>360</v>
      </c>
      <c r="AI333" s="46">
        <f>IFERROR(X263*H263,"0")</f>
        <v>0</v>
      </c>
      <c r="AJ333" s="46">
        <f>IFERROR(X269*H269,"0")+IFERROR(X273*H273,"0")</f>
        <v>0</v>
      </c>
      <c r="AK333" s="46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1138.56</v>
      </c>
    </row>
    <row r="334" spans="1:37" ht="13.5" customHeight="1" thickTop="1" x14ac:dyDescent="0.2">
      <c r="C334" s="328"/>
    </row>
    <row r="335" spans="1:37" ht="19.5" customHeight="1" x14ac:dyDescent="0.2">
      <c r="A335" s="58" t="s">
        <v>502</v>
      </c>
      <c r="B335" s="58" t="s">
        <v>503</v>
      </c>
      <c r="C335" s="58" t="s">
        <v>504</v>
      </c>
    </row>
    <row r="336" spans="1:37" x14ac:dyDescent="0.2">
      <c r="A336" s="59">
        <f>SUMPRODUCT(--(BB:BB="ЗПФ"),--(W:W="кор"),H:H,Y:Y)+SUMPRODUCT(--(BB:BB="ЗПФ"),--(W:W="кг"),Y:Y)</f>
        <v>5481.5999999999985</v>
      </c>
      <c r="B336" s="60">
        <f>SUMPRODUCT(--(BB:BB="ПГП"),--(W:W="кор"),H:H,Y:Y)+SUMPRODUCT(--(BB:BB="ПГП"),--(W:W="кг"),Y:Y)</f>
        <v>5881.2</v>
      </c>
      <c r="C336" s="60">
        <f>SUMPRODUCT(--(BB:BB="КИЗ"),--(W:W="кор"),H:H,Y:Y)+SUMPRODUCT(--(BB:BB="КИЗ"),--(W:W="кг"),Y:Y)</f>
        <v>0</v>
      </c>
    </row>
  </sheetData>
  <sheetProtection algorithmName="SHA-512" hashValue="q/usnA8mWEts5/xsnSO5FLU69xXrhDthVFuutyyArOZFQngVOS5PXiCchZcwKGTQeU4Xtemook2WV7iH/Tbz5A==" saltValue="oxKIKNz+CanAPOslkiru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8">
    <mergeCell ref="A10:C10"/>
    <mergeCell ref="M331:M332"/>
    <mergeCell ref="P218:T218"/>
    <mergeCell ref="P140:V140"/>
    <mergeCell ref="A136:Z136"/>
    <mergeCell ref="V331:V332"/>
    <mergeCell ref="A21:Z21"/>
    <mergeCell ref="D184:E184"/>
    <mergeCell ref="A129:Z129"/>
    <mergeCell ref="A194:Z194"/>
    <mergeCell ref="D42:E42"/>
    <mergeCell ref="A181:Z181"/>
    <mergeCell ref="D173:E173"/>
    <mergeCell ref="D17:E18"/>
    <mergeCell ref="P313:T313"/>
    <mergeCell ref="P202:T202"/>
    <mergeCell ref="P307:T307"/>
    <mergeCell ref="X17:X18"/>
    <mergeCell ref="D50:E50"/>
    <mergeCell ref="D44:E44"/>
    <mergeCell ref="Q6:R6"/>
    <mergeCell ref="A267:Z267"/>
    <mergeCell ref="K331:K332"/>
    <mergeCell ref="D102:E102"/>
    <mergeCell ref="A126:O127"/>
    <mergeCell ref="P294:T294"/>
    <mergeCell ref="P145:V145"/>
    <mergeCell ref="P23:V23"/>
    <mergeCell ref="A35:Z35"/>
    <mergeCell ref="A262:Z262"/>
    <mergeCell ref="A62:Z62"/>
    <mergeCell ref="P160:V160"/>
    <mergeCell ref="P283:V283"/>
    <mergeCell ref="V12:W12"/>
    <mergeCell ref="P319:T319"/>
    <mergeCell ref="A39:Z39"/>
    <mergeCell ref="D239:E239"/>
    <mergeCell ref="D95:E95"/>
    <mergeCell ref="U17:V17"/>
    <mergeCell ref="Y17:Y18"/>
    <mergeCell ref="A8:C8"/>
    <mergeCell ref="P124:T124"/>
    <mergeCell ref="D97:E97"/>
    <mergeCell ref="A128:Z128"/>
    <mergeCell ref="AD17:AF18"/>
    <mergeCell ref="P167:V167"/>
    <mergeCell ref="D76:E76"/>
    <mergeCell ref="F5:G5"/>
    <mergeCell ref="AG331:AG332"/>
    <mergeCell ref="AI331:AI332"/>
    <mergeCell ref="P144:V144"/>
    <mergeCell ref="A25:Z25"/>
    <mergeCell ref="P186:T186"/>
    <mergeCell ref="Z330:AF330"/>
    <mergeCell ref="D221:E221"/>
    <mergeCell ref="V11:W11"/>
    <mergeCell ref="D165:E165"/>
    <mergeCell ref="A205:O206"/>
    <mergeCell ref="P75:T75"/>
    <mergeCell ref="P317:T317"/>
    <mergeCell ref="D279:E279"/>
    <mergeCell ref="A254:Z254"/>
    <mergeCell ref="D29:E29"/>
    <mergeCell ref="D216:E216"/>
    <mergeCell ref="A20:Z20"/>
    <mergeCell ref="A112:Z112"/>
    <mergeCell ref="P66:V66"/>
    <mergeCell ref="D218:E218"/>
    <mergeCell ref="P2:W3"/>
    <mergeCell ref="D228:E228"/>
    <mergeCell ref="A23:O24"/>
    <mergeCell ref="P64:T64"/>
    <mergeCell ref="D10:E10"/>
    <mergeCell ref="F10:G10"/>
    <mergeCell ref="D305:E305"/>
    <mergeCell ref="P78:V78"/>
    <mergeCell ref="P205:V205"/>
    <mergeCell ref="P197:V197"/>
    <mergeCell ref="A249:Z249"/>
    <mergeCell ref="A176:Z176"/>
    <mergeCell ref="D170:E170"/>
    <mergeCell ref="N17:N18"/>
    <mergeCell ref="D49:E49"/>
    <mergeCell ref="Q5:R5"/>
    <mergeCell ref="F17:F18"/>
    <mergeCell ref="D107:E107"/>
    <mergeCell ref="D234:E234"/>
    <mergeCell ref="P70:T70"/>
    <mergeCell ref="P263:T263"/>
    <mergeCell ref="A60:O61"/>
    <mergeCell ref="D244:E244"/>
    <mergeCell ref="P228:T228"/>
    <mergeCell ref="P49:T49"/>
    <mergeCell ref="A110:O111"/>
    <mergeCell ref="A166:O167"/>
    <mergeCell ref="P36:T36"/>
    <mergeCell ref="P107:T107"/>
    <mergeCell ref="A103:O104"/>
    <mergeCell ref="P286:V286"/>
    <mergeCell ref="A233:Z233"/>
    <mergeCell ref="M17:M18"/>
    <mergeCell ref="O17:O18"/>
    <mergeCell ref="P187:V187"/>
    <mergeCell ref="A248:Z248"/>
    <mergeCell ref="P223:V223"/>
    <mergeCell ref="P174:V174"/>
    <mergeCell ref="P52:V52"/>
    <mergeCell ref="P102:T102"/>
    <mergeCell ref="D177:E177"/>
    <mergeCell ref="D226:E226"/>
    <mergeCell ref="A106:Z106"/>
    <mergeCell ref="D171:E171"/>
    <mergeCell ref="A149:O150"/>
    <mergeCell ref="A255:Z255"/>
    <mergeCell ref="A9:C9"/>
    <mergeCell ref="P125:T125"/>
    <mergeCell ref="D202:E202"/>
    <mergeCell ref="AH331:AH332"/>
    <mergeCell ref="A71:O72"/>
    <mergeCell ref="D294:E294"/>
    <mergeCell ref="A91:Z91"/>
    <mergeCell ref="P32:V32"/>
    <mergeCell ref="A299:Z299"/>
    <mergeCell ref="P103:V103"/>
    <mergeCell ref="P134:V134"/>
    <mergeCell ref="A293:Z293"/>
    <mergeCell ref="Q13:R13"/>
    <mergeCell ref="D318:E318"/>
    <mergeCell ref="P201:T201"/>
    <mergeCell ref="P114:T114"/>
    <mergeCell ref="P41:T41"/>
    <mergeCell ref="A157:Z157"/>
    <mergeCell ref="D22:E22"/>
    <mergeCell ref="D320:E320"/>
    <mergeCell ref="A284:Z284"/>
    <mergeCell ref="D331:D332"/>
    <mergeCell ref="F331:F332"/>
    <mergeCell ref="P301:T301"/>
    <mergeCell ref="H5:M5"/>
    <mergeCell ref="A27:Z27"/>
    <mergeCell ref="A214:Z214"/>
    <mergeCell ref="D317:E317"/>
    <mergeCell ref="D6:M6"/>
    <mergeCell ref="D304:E304"/>
    <mergeCell ref="Y331:Y332"/>
    <mergeCell ref="A85:Z85"/>
    <mergeCell ref="A278:Z278"/>
    <mergeCell ref="D143:E143"/>
    <mergeCell ref="C330:U330"/>
    <mergeCell ref="D319:E319"/>
    <mergeCell ref="P227:T227"/>
    <mergeCell ref="P177:T177"/>
    <mergeCell ref="P226:T226"/>
    <mergeCell ref="P93:T93"/>
    <mergeCell ref="A321:O322"/>
    <mergeCell ref="P269:T269"/>
    <mergeCell ref="P120:V120"/>
    <mergeCell ref="P57:V57"/>
    <mergeCell ref="G17:G18"/>
    <mergeCell ref="D314:E314"/>
    <mergeCell ref="D159:E159"/>
    <mergeCell ref="A232:Z232"/>
    <mergeCell ref="V6:W9"/>
    <mergeCell ref="X331:X332"/>
    <mergeCell ref="Z331:Z332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P257:T257"/>
    <mergeCell ref="Z17:Z18"/>
    <mergeCell ref="A54:Z54"/>
    <mergeCell ref="P271:V271"/>
    <mergeCell ref="P265:V265"/>
    <mergeCell ref="A90:Z90"/>
    <mergeCell ref="A277:Z277"/>
    <mergeCell ref="P121:V121"/>
    <mergeCell ref="A207:Z207"/>
    <mergeCell ref="A182:Z182"/>
    <mergeCell ref="A169:Z169"/>
    <mergeCell ref="A225:Z225"/>
    <mergeCell ref="P59:T59"/>
    <mergeCell ref="AA17:AA18"/>
    <mergeCell ref="H10:M10"/>
    <mergeCell ref="AC17:AC18"/>
    <mergeCell ref="A122:Z122"/>
    <mergeCell ref="P279:T279"/>
    <mergeCell ref="P108:T108"/>
    <mergeCell ref="A224:Z224"/>
    <mergeCell ref="A199:Z199"/>
    <mergeCell ref="P251:T251"/>
    <mergeCell ref="P45:T45"/>
    <mergeCell ref="A235:O236"/>
    <mergeCell ref="D153:E153"/>
    <mergeCell ref="AB17:AB18"/>
    <mergeCell ref="P130:T130"/>
    <mergeCell ref="P190:T190"/>
    <mergeCell ref="P240:V240"/>
    <mergeCell ref="P46:T46"/>
    <mergeCell ref="D154:E154"/>
    <mergeCell ref="A51:O52"/>
    <mergeCell ref="P48:T48"/>
    <mergeCell ref="D227:E227"/>
    <mergeCell ref="P178:T178"/>
    <mergeCell ref="D257:E257"/>
    <mergeCell ref="D86:E86"/>
    <mergeCell ref="E331:E332"/>
    <mergeCell ref="A286:O287"/>
    <mergeCell ref="D273:E273"/>
    <mergeCell ref="P252:V252"/>
    <mergeCell ref="P56:V56"/>
    <mergeCell ref="P99:V99"/>
    <mergeCell ref="A141:Z141"/>
    <mergeCell ref="A144:O145"/>
    <mergeCell ref="A135:Z135"/>
    <mergeCell ref="A297:O298"/>
    <mergeCell ref="A288:Z288"/>
    <mergeCell ref="P318:T318"/>
    <mergeCell ref="P295:T295"/>
    <mergeCell ref="P192:V192"/>
    <mergeCell ref="A191:O192"/>
    <mergeCell ref="P287:V287"/>
    <mergeCell ref="L331:L332"/>
    <mergeCell ref="D310:E310"/>
    <mergeCell ref="AF331:AF332"/>
    <mergeCell ref="P150:V150"/>
    <mergeCell ref="P326:V326"/>
    <mergeCell ref="D138:E138"/>
    <mergeCell ref="A40:Z40"/>
    <mergeCell ref="A67:Z67"/>
    <mergeCell ref="D203:E203"/>
    <mergeCell ref="P159:T159"/>
    <mergeCell ref="P96:T96"/>
    <mergeCell ref="A146:Z146"/>
    <mergeCell ref="A291:O292"/>
    <mergeCell ref="D204:E204"/>
    <mergeCell ref="P217:T217"/>
    <mergeCell ref="D269:E269"/>
    <mergeCell ref="D296:E296"/>
    <mergeCell ref="P275:V275"/>
    <mergeCell ref="P104:V104"/>
    <mergeCell ref="P154:T154"/>
    <mergeCell ref="A222:O223"/>
    <mergeCell ref="D75:E75"/>
    <mergeCell ref="P247:V247"/>
    <mergeCell ref="P241:V241"/>
    <mergeCell ref="C331:C332"/>
    <mergeCell ref="A158:Z158"/>
    <mergeCell ref="R331:R332"/>
    <mergeCell ref="AA331:AA332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A65:O66"/>
    <mergeCell ref="P304:T304"/>
    <mergeCell ref="A56:O57"/>
    <mergeCell ref="D285:E285"/>
    <mergeCell ref="P155:V155"/>
    <mergeCell ref="D114:E114"/>
    <mergeCell ref="P143:T143"/>
    <mergeCell ref="D64:E64"/>
    <mergeCell ref="P306:T306"/>
    <mergeCell ref="P328:V328"/>
    <mergeCell ref="P331:P332"/>
    <mergeCell ref="D185:E185"/>
    <mergeCell ref="D41:E41"/>
    <mergeCell ref="P296:T296"/>
    <mergeCell ref="A208:Z208"/>
    <mergeCell ref="P60:V60"/>
    <mergeCell ref="A252:O253"/>
    <mergeCell ref="D43:E43"/>
    <mergeCell ref="P149:V149"/>
    <mergeCell ref="A272:Z272"/>
    <mergeCell ref="P216:T216"/>
    <mergeCell ref="D137:E137"/>
    <mergeCell ref="D130:E130"/>
    <mergeCell ref="P87:T87"/>
    <mergeCell ref="D201:E201"/>
    <mergeCell ref="D68:E68"/>
    <mergeCell ref="P245:T245"/>
    <mergeCell ref="P126:V126"/>
    <mergeCell ref="D132:E132"/>
    <mergeCell ref="P211:T211"/>
    <mergeCell ref="P309:T309"/>
    <mergeCell ref="D59:E59"/>
    <mergeCell ref="D295:E295"/>
    <mergeCell ref="D178:E178"/>
    <mergeCell ref="V5:W5"/>
    <mergeCell ref="P212:V212"/>
    <mergeCell ref="A142:Z142"/>
    <mergeCell ref="Q8:R8"/>
    <mergeCell ref="P69:T69"/>
    <mergeCell ref="P311:T311"/>
    <mergeCell ref="D219:E219"/>
    <mergeCell ref="P83:V83"/>
    <mergeCell ref="A79:Z79"/>
    <mergeCell ref="A82:O83"/>
    <mergeCell ref="T6:U9"/>
    <mergeCell ref="Q10:R10"/>
    <mergeCell ref="D172:E172"/>
    <mergeCell ref="P153:T153"/>
    <mergeCell ref="A270:O271"/>
    <mergeCell ref="A261:Z261"/>
    <mergeCell ref="D36:E36"/>
    <mergeCell ref="P71:V71"/>
    <mergeCell ref="A13:M13"/>
    <mergeCell ref="A230:O231"/>
    <mergeCell ref="J9:M9"/>
    <mergeCell ref="P213:V213"/>
    <mergeCell ref="A147:Z147"/>
    <mergeCell ref="H17:H18"/>
    <mergeCell ref="AJ331:AJ332"/>
    <mergeCell ref="D96:E96"/>
    <mergeCell ref="P110:V110"/>
    <mergeCell ref="A162:Z162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A133:O134"/>
    <mergeCell ref="D220:E220"/>
    <mergeCell ref="P72:V72"/>
    <mergeCell ref="P297:V297"/>
    <mergeCell ref="P291:V291"/>
    <mergeCell ref="P43:T43"/>
    <mergeCell ref="P285:T285"/>
    <mergeCell ref="P65:V65"/>
    <mergeCell ref="D251:E251"/>
    <mergeCell ref="A53:Z53"/>
    <mergeCell ref="A19:Z19"/>
    <mergeCell ref="O331:O332"/>
    <mergeCell ref="Q331:Q332"/>
    <mergeCell ref="P137:T137"/>
    <mergeCell ref="D9:E9"/>
    <mergeCell ref="D118:E118"/>
    <mergeCell ref="F9:G9"/>
    <mergeCell ref="P289:T289"/>
    <mergeCell ref="P239:T239"/>
    <mergeCell ref="P68:T68"/>
    <mergeCell ref="P253:V253"/>
    <mergeCell ref="P82:V82"/>
    <mergeCell ref="P303:T303"/>
    <mergeCell ref="P132:T132"/>
    <mergeCell ref="D63:E63"/>
    <mergeCell ref="P305:T305"/>
    <mergeCell ref="A12:M12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AB331:AB332"/>
    <mergeCell ref="AD331:AD332"/>
    <mergeCell ref="P270:V270"/>
    <mergeCell ref="Q9:R9"/>
    <mergeCell ref="P312:T312"/>
    <mergeCell ref="A113:Z113"/>
    <mergeCell ref="A37:O38"/>
    <mergeCell ref="Q11:R11"/>
    <mergeCell ref="A6:C6"/>
    <mergeCell ref="D309:E309"/>
    <mergeCell ref="P118:T118"/>
    <mergeCell ref="D148:E148"/>
    <mergeCell ref="A259:O260"/>
    <mergeCell ref="I331:I332"/>
    <mergeCell ref="P117:T117"/>
    <mergeCell ref="D311:E311"/>
    <mergeCell ref="D115:E115"/>
    <mergeCell ref="P55:T55"/>
    <mergeCell ref="P280:T280"/>
    <mergeCell ref="Q12:R12"/>
    <mergeCell ref="A274:O275"/>
    <mergeCell ref="P196:V196"/>
    <mergeCell ref="P119:T119"/>
    <mergeCell ref="P133:V133"/>
    <mergeCell ref="G331:G332"/>
    <mergeCell ref="P323:V323"/>
    <mergeCell ref="P63:T63"/>
    <mergeCell ref="P50:T50"/>
    <mergeCell ref="D31:E31"/>
    <mergeCell ref="D229:E229"/>
    <mergeCell ref="P131:T131"/>
    <mergeCell ref="D108:E108"/>
    <mergeCell ref="P258:T258"/>
    <mergeCell ref="A168:Z168"/>
    <mergeCell ref="P139:V139"/>
    <mergeCell ref="D306:E306"/>
    <mergeCell ref="A246:O247"/>
    <mergeCell ref="P281:T281"/>
    <mergeCell ref="P298:V298"/>
    <mergeCell ref="P127:V127"/>
    <mergeCell ref="A123:Z123"/>
    <mergeCell ref="A250:Z250"/>
    <mergeCell ref="A237:Z237"/>
    <mergeCell ref="P191:V191"/>
    <mergeCell ref="P51:V51"/>
    <mergeCell ref="P195:T195"/>
    <mergeCell ref="P300:T300"/>
    <mergeCell ref="A189:Z189"/>
    <mergeCell ref="V330:W330"/>
    <mergeCell ref="D211:E211"/>
    <mergeCell ref="D1:F1"/>
    <mergeCell ref="X330:Y330"/>
    <mergeCell ref="A242:Z242"/>
    <mergeCell ref="P47:T47"/>
    <mergeCell ref="P282:V282"/>
    <mergeCell ref="P111:V111"/>
    <mergeCell ref="J17:J18"/>
    <mergeCell ref="P61:V61"/>
    <mergeCell ref="L17:L18"/>
    <mergeCell ref="A100:Z100"/>
    <mergeCell ref="P321:V321"/>
    <mergeCell ref="P17:T18"/>
    <mergeCell ref="I17:I18"/>
    <mergeCell ref="A5:C5"/>
    <mergeCell ref="A17:A18"/>
    <mergeCell ref="C17:C18"/>
    <mergeCell ref="K17:K18"/>
    <mergeCell ref="A238:Z238"/>
    <mergeCell ref="T5:U5"/>
    <mergeCell ref="P76:T76"/>
    <mergeCell ref="D190:E190"/>
    <mergeCell ref="P203:T203"/>
    <mergeCell ref="AK331:AK332"/>
    <mergeCell ref="D303:E303"/>
    <mergeCell ref="AC331:AC332"/>
    <mergeCell ref="P42:T42"/>
    <mergeCell ref="AE331:AE332"/>
    <mergeCell ref="A32:O33"/>
    <mergeCell ref="D290:E290"/>
    <mergeCell ref="D94:E94"/>
    <mergeCell ref="P98:V98"/>
    <mergeCell ref="P148:T148"/>
    <mergeCell ref="D69:E69"/>
    <mergeCell ref="P175:V175"/>
    <mergeCell ref="A240:O241"/>
    <mergeCell ref="P33:V33"/>
    <mergeCell ref="P264:V264"/>
    <mergeCell ref="D316:E316"/>
    <mergeCell ref="P273:T273"/>
    <mergeCell ref="D210:E210"/>
    <mergeCell ref="D308:E308"/>
    <mergeCell ref="D209:E209"/>
    <mergeCell ref="D87:E87"/>
    <mergeCell ref="P188:V188"/>
    <mergeCell ref="A187:O188"/>
    <mergeCell ref="D245:E245"/>
    <mergeCell ref="A323:O328"/>
    <mergeCell ref="A331:A332"/>
    <mergeCell ref="A98:O99"/>
    <mergeCell ref="H331:H332"/>
    <mergeCell ref="P95:T95"/>
    <mergeCell ref="J331:J332"/>
    <mergeCell ref="A212:O213"/>
    <mergeCell ref="P38:V38"/>
    <mergeCell ref="H1:Q1"/>
    <mergeCell ref="A268:Z268"/>
    <mergeCell ref="A243:Z243"/>
    <mergeCell ref="P274:V274"/>
    <mergeCell ref="P222:V222"/>
    <mergeCell ref="A74:Z74"/>
    <mergeCell ref="P246:V246"/>
    <mergeCell ref="A163:Z163"/>
    <mergeCell ref="D28:E28"/>
    <mergeCell ref="A101:Z101"/>
    <mergeCell ref="D313:E313"/>
    <mergeCell ref="P184:T184"/>
    <mergeCell ref="A174:O175"/>
    <mergeCell ref="A179:O180"/>
    <mergeCell ref="P171:T171"/>
    <mergeCell ref="D117:E117"/>
    <mergeCell ref="B331:B332"/>
    <mergeCell ref="A151:Z151"/>
    <mergeCell ref="P234:T234"/>
    <mergeCell ref="P325:V325"/>
    <mergeCell ref="A215:Z215"/>
    <mergeCell ref="A120:O121"/>
    <mergeCell ref="D7:M7"/>
    <mergeCell ref="T331:T332"/>
    <mergeCell ref="P92:T92"/>
    <mergeCell ref="A152:Z152"/>
    <mergeCell ref="P156:V156"/>
    <mergeCell ref="P327:V327"/>
    <mergeCell ref="D315:E315"/>
    <mergeCell ref="D302:E302"/>
    <mergeCell ref="P173:T173"/>
    <mergeCell ref="P29:T29"/>
    <mergeCell ref="D81:E81"/>
    <mergeCell ref="P94:T94"/>
    <mergeCell ref="D8:M8"/>
    <mergeCell ref="D300:E300"/>
    <mergeCell ref="P44:T44"/>
    <mergeCell ref="W331:W332"/>
    <mergeCell ref="P31:T31"/>
    <mergeCell ref="P180:V180"/>
    <mergeCell ref="AH330:AI330"/>
    <mergeCell ref="P166:V166"/>
    <mergeCell ref="P290:T290"/>
    <mergeCell ref="P206:V206"/>
    <mergeCell ref="A58:Z58"/>
    <mergeCell ref="P37:V37"/>
    <mergeCell ref="P230:V230"/>
    <mergeCell ref="B17:B18"/>
    <mergeCell ref="A77:O78"/>
    <mergeCell ref="A73:Z73"/>
    <mergeCell ref="A266:Z266"/>
    <mergeCell ref="D131:E131"/>
    <mergeCell ref="D258:E258"/>
    <mergeCell ref="P235:V235"/>
    <mergeCell ref="D124:E124"/>
    <mergeCell ref="P81:T81"/>
    <mergeCell ref="D195:E195"/>
    <mergeCell ref="P170:T170"/>
    <mergeCell ref="P316:T316"/>
    <mergeCell ref="D47:E47"/>
    <mergeCell ref="A84:Z84"/>
    <mergeCell ref="D289:E289"/>
    <mergeCell ref="P209:T209"/>
    <mergeCell ref="W17:W18"/>
    <mergeCell ref="R1:T1"/>
    <mergeCell ref="P28:T28"/>
    <mergeCell ref="P221:T221"/>
    <mergeCell ref="D307:E307"/>
    <mergeCell ref="A139:O140"/>
    <mergeCell ref="P165:T165"/>
    <mergeCell ref="A282:O283"/>
    <mergeCell ref="P30:T30"/>
    <mergeCell ref="P77:V77"/>
    <mergeCell ref="A200:Z200"/>
    <mergeCell ref="P179:V179"/>
    <mergeCell ref="V10:W10"/>
    <mergeCell ref="A264:O265"/>
    <mergeCell ref="P161:V161"/>
    <mergeCell ref="D92:E92"/>
    <mergeCell ref="D55:E55"/>
    <mergeCell ref="D30:E30"/>
    <mergeCell ref="D5:E5"/>
    <mergeCell ref="D301:E301"/>
    <mergeCell ref="P116:T116"/>
    <mergeCell ref="A105:Z105"/>
    <mergeCell ref="A26:Z26"/>
    <mergeCell ref="P97:T97"/>
    <mergeCell ref="D46:E46"/>
    <mergeCell ref="P244:T244"/>
    <mergeCell ref="P315:T315"/>
    <mergeCell ref="P302:T302"/>
    <mergeCell ref="A34:Z34"/>
    <mergeCell ref="A276:Z276"/>
    <mergeCell ref="S331:S332"/>
    <mergeCell ref="U331:U332"/>
    <mergeCell ref="H9:I9"/>
    <mergeCell ref="D45:E45"/>
    <mergeCell ref="P24:V24"/>
    <mergeCell ref="P322:V322"/>
    <mergeCell ref="D281:E281"/>
    <mergeCell ref="P260:V260"/>
    <mergeCell ref="P89:V89"/>
    <mergeCell ref="P259:V259"/>
    <mergeCell ref="P88:V88"/>
    <mergeCell ref="P324:V324"/>
    <mergeCell ref="D70:E70"/>
    <mergeCell ref="D312:E312"/>
    <mergeCell ref="D263:E263"/>
    <mergeCell ref="P220:T220"/>
    <mergeCell ref="P86:T86"/>
    <mergeCell ref="A80:Z80"/>
    <mergeCell ref="P172:T17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6:X320 X306:X307 X304 X302 X300 X273 X269 X263 X251 X244 X239 X234 X226:X228 X218:X220 X216 X210 X201:X204 X195 X190 X177:X178 X173 X170:X171 X159 X153:X154 X148 X143 X131:X132 X124:X125 X117:X118 X114:X115 X109 X107 X102 X92:X96 X81 X68:X70 X63:X64 X59 X55 X48:X49 X46 X44 X41:X42 X36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289 X257 X209 X184:X185 X138 X116 X76 X50" xr:uid="{00000000-0002-0000-0000-000019000000}">
      <formula1>IF(AK43&gt;0,OR(X43=0,AND(IF(X43-AK43&gt;=0,TRUE,FALSE),X43&gt;0,IF(X43/J43=ROUND(X43/J43,0),TRUE,FALSE))),FALSE)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308:X315 X305 X303 X301 X294:X296 X290 X285 X279:X281 X258 X245 X229 X221 X217 X211 X186 X172 X165 X137 X130 X119 X108 X97 X86:X87 X75 X47" xr:uid="{00000000-0002-0000-0000-00001B000000}">
      <formula1>IF(AK45&gt;0,OR(X45=0,AND(IF(X45-AK45&gt;=0,TRUE,FALSE),X45&gt;0,IF(X45/K45=ROUND(X45/K45,0),TRUE,FALSE))),FALSE)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52"/>
    </row>
    <row r="3" spans="2:8" x14ac:dyDescent="0.2">
      <c r="B3" s="47" t="s">
        <v>506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507</v>
      </c>
      <c r="D6" s="47" t="s">
        <v>508</v>
      </c>
      <c r="E6" s="47"/>
    </row>
    <row r="8" spans="2:8" x14ac:dyDescent="0.2">
      <c r="B8" s="47" t="s">
        <v>18</v>
      </c>
      <c r="C8" s="47" t="s">
        <v>507</v>
      </c>
      <c r="D8" s="47"/>
      <c r="E8" s="47"/>
    </row>
    <row r="10" spans="2:8" x14ac:dyDescent="0.2">
      <c r="B10" s="47" t="s">
        <v>509</v>
      </c>
      <c r="C10" s="47"/>
      <c r="D10" s="47"/>
      <c r="E10" s="47"/>
    </row>
    <row r="11" spans="2:8" x14ac:dyDescent="0.2">
      <c r="B11" s="47" t="s">
        <v>510</v>
      </c>
      <c r="C11" s="47"/>
      <c r="D11" s="47"/>
      <c r="E11" s="47"/>
    </row>
    <row r="12" spans="2:8" x14ac:dyDescent="0.2">
      <c r="B12" s="47" t="s">
        <v>511</v>
      </c>
      <c r="C12" s="47"/>
      <c r="D12" s="47"/>
      <c r="E12" s="47"/>
    </row>
    <row r="13" spans="2:8" x14ac:dyDescent="0.2">
      <c r="B13" s="47" t="s">
        <v>512</v>
      </c>
      <c r="C13" s="47"/>
      <c r="D13" s="47"/>
      <c r="E13" s="47"/>
    </row>
    <row r="14" spans="2:8" x14ac:dyDescent="0.2">
      <c r="B14" s="47" t="s">
        <v>513</v>
      </c>
      <c r="C14" s="47"/>
      <c r="D14" s="47"/>
      <c r="E14" s="47"/>
    </row>
    <row r="15" spans="2:8" x14ac:dyDescent="0.2">
      <c r="B15" s="47" t="s">
        <v>514</v>
      </c>
      <c r="C15" s="47"/>
      <c r="D15" s="47"/>
      <c r="E15" s="47"/>
    </row>
    <row r="16" spans="2:8" x14ac:dyDescent="0.2">
      <c r="B16" s="47" t="s">
        <v>515</v>
      </c>
      <c r="C16" s="47"/>
      <c r="D16" s="47"/>
      <c r="E16" s="47"/>
    </row>
    <row r="17" spans="2:5" x14ac:dyDescent="0.2">
      <c r="B17" s="47" t="s">
        <v>516</v>
      </c>
      <c r="C17" s="47"/>
      <c r="D17" s="47"/>
      <c r="E17" s="47"/>
    </row>
    <row r="18" spans="2:5" x14ac:dyDescent="0.2">
      <c r="B18" s="47" t="s">
        <v>517</v>
      </c>
      <c r="C18" s="47"/>
      <c r="D18" s="47"/>
      <c r="E18" s="47"/>
    </row>
    <row r="19" spans="2:5" x14ac:dyDescent="0.2">
      <c r="B19" s="47" t="s">
        <v>518</v>
      </c>
      <c r="C19" s="47"/>
      <c r="D19" s="47"/>
      <c r="E19" s="47"/>
    </row>
    <row r="20" spans="2:5" x14ac:dyDescent="0.2">
      <c r="B20" s="47" t="s">
        <v>519</v>
      </c>
      <c r="C20" s="47"/>
      <c r="D20" s="47"/>
      <c r="E20" s="47"/>
    </row>
  </sheetData>
  <sheetProtection algorithmName="SHA-512" hashValue="eAqT8gVsbbushlj8P3zCv5YoYeZJmZqUtSIpwknGUuSSmbIeyzp061oS7bkjXYsoRhAmUqg+gUg1QLYIutIIEA==" saltValue="3wXNgCei8AG16CZTIkiC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2025-01-22T10:01:39Z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