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5\01,25\08,01,25 на 11,01,25 КИ\"/>
    </mc:Choice>
  </mc:AlternateContent>
  <xr:revisionPtr revIDLastSave="0" documentId="13_ncr:1_{8E67BC8F-ADA3-48F8-82C7-7F59E0A551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X658" i="1"/>
  <c r="X657" i="1"/>
  <c r="BO656" i="1"/>
  <c r="BM656" i="1"/>
  <c r="Y656" i="1"/>
  <c r="BO655" i="1"/>
  <c r="BM655" i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X644" i="1"/>
  <c r="BO643" i="1"/>
  <c r="BM643" i="1"/>
  <c r="Y643" i="1"/>
  <c r="BP643" i="1" s="1"/>
  <c r="BO642" i="1"/>
  <c r="BM642" i="1"/>
  <c r="Y642" i="1"/>
  <c r="BP642" i="1" s="1"/>
  <c r="BO641" i="1"/>
  <c r="BM641" i="1"/>
  <c r="Y641" i="1"/>
  <c r="BP641" i="1" s="1"/>
  <c r="BO640" i="1"/>
  <c r="BM640" i="1"/>
  <c r="Y640" i="1"/>
  <c r="BP640" i="1" s="1"/>
  <c r="BO639" i="1"/>
  <c r="BM639" i="1"/>
  <c r="Y639" i="1"/>
  <c r="BP639" i="1" s="1"/>
  <c r="BO638" i="1"/>
  <c r="BM638" i="1"/>
  <c r="Y638" i="1"/>
  <c r="BP638" i="1" s="1"/>
  <c r="BO637" i="1"/>
  <c r="BM637" i="1"/>
  <c r="Y637" i="1"/>
  <c r="BP637" i="1" s="1"/>
  <c r="BO636" i="1"/>
  <c r="BM636" i="1"/>
  <c r="Y636" i="1"/>
  <c r="Y645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P622" i="1" s="1"/>
  <c r="BO621" i="1"/>
  <c r="BM621" i="1"/>
  <c r="Y621" i="1"/>
  <c r="BP621" i="1" s="1"/>
  <c r="BO620" i="1"/>
  <c r="BM620" i="1"/>
  <c r="Y620" i="1"/>
  <c r="BP620" i="1" s="1"/>
  <c r="BO619" i="1"/>
  <c r="BM619" i="1"/>
  <c r="Y619" i="1"/>
  <c r="Y624" i="1" s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X604" i="1"/>
  <c r="BO603" i="1"/>
  <c r="BM603" i="1"/>
  <c r="Y603" i="1"/>
  <c r="AD681" i="1" s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BP549" i="1" s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BP535" i="1" s="1"/>
  <c r="P535" i="1"/>
  <c r="BO534" i="1"/>
  <c r="BM534" i="1"/>
  <c r="Y534" i="1"/>
  <c r="BO533" i="1"/>
  <c r="BM533" i="1"/>
  <c r="Y533" i="1"/>
  <c r="P533" i="1"/>
  <c r="BO532" i="1"/>
  <c r="BM532" i="1"/>
  <c r="Y532" i="1"/>
  <c r="BP532" i="1" s="1"/>
  <c r="P532" i="1"/>
  <c r="X529" i="1"/>
  <c r="X528" i="1"/>
  <c r="BO527" i="1"/>
  <c r="BM527" i="1"/>
  <c r="Y527" i="1"/>
  <c r="Y529" i="1" s="1"/>
  <c r="P527" i="1"/>
  <c r="X525" i="1"/>
  <c r="X524" i="1"/>
  <c r="BO523" i="1"/>
  <c r="BM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O510" i="1"/>
  <c r="BM510" i="1"/>
  <c r="Y510" i="1"/>
  <c r="P510" i="1"/>
  <c r="BO509" i="1"/>
  <c r="BM509" i="1"/>
  <c r="Y509" i="1"/>
  <c r="Y511" i="1" s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X413" i="1"/>
  <c r="X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Y406" i="1" s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BP387" i="1" s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N377" i="1"/>
  <c r="BM377" i="1"/>
  <c r="Z377" i="1"/>
  <c r="Y377" i="1"/>
  <c r="BP377" i="1" s="1"/>
  <c r="P377" i="1"/>
  <c r="BO376" i="1"/>
  <c r="BM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X354" i="1"/>
  <c r="X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Z337" i="1"/>
  <c r="Y337" i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81" i="1" s="1"/>
  <c r="P316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Y303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Y277" i="1" s="1"/>
  <c r="P275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I681" i="1" s="1"/>
  <c r="P190" i="1"/>
  <c r="X186" i="1"/>
  <c r="X185" i="1"/>
  <c r="BO184" i="1"/>
  <c r="BM184" i="1"/>
  <c r="Y184" i="1"/>
  <c r="P184" i="1"/>
  <c r="BO183" i="1"/>
  <c r="BM183" i="1"/>
  <c r="Z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Y172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Y168" i="1" s="1"/>
  <c r="X162" i="1"/>
  <c r="X161" i="1"/>
  <c r="BO160" i="1"/>
  <c r="BM160" i="1"/>
  <c r="Y160" i="1"/>
  <c r="P160" i="1"/>
  <c r="BO159" i="1"/>
  <c r="BM159" i="1"/>
  <c r="Y159" i="1"/>
  <c r="Y161" i="1" s="1"/>
  <c r="P159" i="1"/>
  <c r="X157" i="1"/>
  <c r="X156" i="1"/>
  <c r="BO155" i="1"/>
  <c r="BN155" i="1"/>
  <c r="BM155" i="1"/>
  <c r="Z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E681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BO90" i="1"/>
  <c r="BM90" i="1"/>
  <c r="Y90" i="1"/>
  <c r="Y96" i="1" s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671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6" i="1" l="1"/>
  <c r="BN26" i="1"/>
  <c r="Z26" i="1"/>
  <c r="Z74" i="1"/>
  <c r="BN74" i="1"/>
  <c r="Y79" i="1"/>
  <c r="Z86" i="1"/>
  <c r="BN86" i="1"/>
  <c r="Z100" i="1"/>
  <c r="BN100" i="1"/>
  <c r="F681" i="1"/>
  <c r="Z133" i="1"/>
  <c r="BN133" i="1"/>
  <c r="Y145" i="1"/>
  <c r="Z143" i="1"/>
  <c r="BN143" i="1"/>
  <c r="BN183" i="1"/>
  <c r="Y186" i="1"/>
  <c r="Y202" i="1"/>
  <c r="Z201" i="1"/>
  <c r="BN201" i="1"/>
  <c r="Z218" i="1"/>
  <c r="BN218" i="1"/>
  <c r="Z230" i="1"/>
  <c r="BN230" i="1"/>
  <c r="Z242" i="1"/>
  <c r="BN242" i="1"/>
  <c r="Z243" i="1"/>
  <c r="BN243" i="1"/>
  <c r="Z256" i="1"/>
  <c r="BN256" i="1"/>
  <c r="Z282" i="1"/>
  <c r="Y34" i="1"/>
  <c r="Z33" i="1"/>
  <c r="BN33" i="1"/>
  <c r="Z57" i="1"/>
  <c r="BN57" i="1"/>
  <c r="Z177" i="1"/>
  <c r="BN177" i="1"/>
  <c r="S681" i="1"/>
  <c r="Y339" i="1"/>
  <c r="Z359" i="1"/>
  <c r="BN359" i="1"/>
  <c r="Z371" i="1"/>
  <c r="BN371" i="1"/>
  <c r="Y389" i="1"/>
  <c r="Y396" i="1"/>
  <c r="Z398" i="1"/>
  <c r="Z448" i="1"/>
  <c r="BN448" i="1"/>
  <c r="Z466" i="1"/>
  <c r="BN466" i="1"/>
  <c r="Z527" i="1"/>
  <c r="Z528" i="1" s="1"/>
  <c r="BN527" i="1"/>
  <c r="BP527" i="1"/>
  <c r="Y528" i="1"/>
  <c r="Z532" i="1"/>
  <c r="BN532" i="1"/>
  <c r="Y539" i="1"/>
  <c r="Z535" i="1"/>
  <c r="BN535" i="1"/>
  <c r="Z549" i="1"/>
  <c r="BN549" i="1"/>
  <c r="Z603" i="1"/>
  <c r="Z604" i="1" s="1"/>
  <c r="BN603" i="1"/>
  <c r="BP603" i="1"/>
  <c r="Y604" i="1"/>
  <c r="Z619" i="1"/>
  <c r="Z623" i="1" s="1"/>
  <c r="BN619" i="1"/>
  <c r="BP619" i="1"/>
  <c r="Z620" i="1"/>
  <c r="BN620" i="1"/>
  <c r="Z621" i="1"/>
  <c r="BN621" i="1"/>
  <c r="Z622" i="1"/>
  <c r="BN622" i="1"/>
  <c r="Y623" i="1"/>
  <c r="Z636" i="1"/>
  <c r="Z644" i="1" s="1"/>
  <c r="BN636" i="1"/>
  <c r="BP636" i="1"/>
  <c r="Z637" i="1"/>
  <c r="BN637" i="1"/>
  <c r="Z638" i="1"/>
  <c r="BN638" i="1"/>
  <c r="Z639" i="1"/>
  <c r="BN639" i="1"/>
  <c r="Z640" i="1"/>
  <c r="BN640" i="1"/>
  <c r="Z641" i="1"/>
  <c r="BN641" i="1"/>
  <c r="Z642" i="1"/>
  <c r="BN642" i="1"/>
  <c r="Z643" i="1"/>
  <c r="BN643" i="1"/>
  <c r="Y644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0" i="1"/>
  <c r="BN70" i="1"/>
  <c r="Y78" i="1"/>
  <c r="Z76" i="1"/>
  <c r="BN76" i="1"/>
  <c r="Y87" i="1"/>
  <c r="Z84" i="1"/>
  <c r="BN84" i="1"/>
  <c r="Z90" i="1"/>
  <c r="BN90" i="1"/>
  <c r="BP90" i="1"/>
  <c r="Y97" i="1"/>
  <c r="Z94" i="1"/>
  <c r="BN94" i="1"/>
  <c r="Y103" i="1"/>
  <c r="Z107" i="1"/>
  <c r="BN107" i="1"/>
  <c r="Y119" i="1"/>
  <c r="Z115" i="1"/>
  <c r="BN115" i="1"/>
  <c r="Z123" i="1"/>
  <c r="BN123" i="1"/>
  <c r="Z131" i="1"/>
  <c r="BN131" i="1"/>
  <c r="Z137" i="1"/>
  <c r="BN137" i="1"/>
  <c r="BP137" i="1"/>
  <c r="Y144" i="1"/>
  <c r="Z141" i="1"/>
  <c r="BN141" i="1"/>
  <c r="Z147" i="1"/>
  <c r="BN147" i="1"/>
  <c r="BP147" i="1"/>
  <c r="Y150" i="1"/>
  <c r="Z153" i="1"/>
  <c r="BN153" i="1"/>
  <c r="Y156" i="1"/>
  <c r="Z159" i="1"/>
  <c r="BN159" i="1"/>
  <c r="BP159" i="1"/>
  <c r="Y162" i="1"/>
  <c r="Z164" i="1"/>
  <c r="BN164" i="1"/>
  <c r="BP164" i="1"/>
  <c r="Y167" i="1"/>
  <c r="Z171" i="1"/>
  <c r="Z172" i="1" s="1"/>
  <c r="BN171" i="1"/>
  <c r="BP171" i="1"/>
  <c r="Z175" i="1"/>
  <c r="BN175" i="1"/>
  <c r="BP175" i="1"/>
  <c r="Y180" i="1"/>
  <c r="Z179" i="1"/>
  <c r="BN179" i="1"/>
  <c r="Y185" i="1"/>
  <c r="Z195" i="1"/>
  <c r="BN195" i="1"/>
  <c r="Z199" i="1"/>
  <c r="BN199" i="1"/>
  <c r="Z206" i="1"/>
  <c r="BN206" i="1"/>
  <c r="Y209" i="1"/>
  <c r="Z216" i="1"/>
  <c r="BN216" i="1"/>
  <c r="BP216" i="1"/>
  <c r="Y225" i="1"/>
  <c r="Z220" i="1"/>
  <c r="BN220" i="1"/>
  <c r="Z228" i="1"/>
  <c r="BN228" i="1"/>
  <c r="Z232" i="1"/>
  <c r="BN232" i="1"/>
  <c r="Z236" i="1"/>
  <c r="BN236" i="1"/>
  <c r="Y248" i="1"/>
  <c r="Z245" i="1"/>
  <c r="BN245" i="1"/>
  <c r="K681" i="1"/>
  <c r="Z254" i="1"/>
  <c r="BN254" i="1"/>
  <c r="Z258" i="1"/>
  <c r="BN258" i="1"/>
  <c r="Z22" i="1"/>
  <c r="Z23" i="1" s="1"/>
  <c r="BN22" i="1"/>
  <c r="BP22" i="1"/>
  <c r="BP265" i="1"/>
  <c r="BN265" i="1"/>
  <c r="Z265" i="1"/>
  <c r="Z269" i="1"/>
  <c r="BN269" i="1"/>
  <c r="Z275" i="1"/>
  <c r="Z276" i="1" s="1"/>
  <c r="BN275" i="1"/>
  <c r="BP275" i="1"/>
  <c r="Y276" i="1"/>
  <c r="Z280" i="1"/>
  <c r="BN280" i="1"/>
  <c r="Z284" i="1"/>
  <c r="BN284" i="1"/>
  <c r="Z288" i="1"/>
  <c r="BN288" i="1"/>
  <c r="Z307" i="1"/>
  <c r="BN307" i="1"/>
  <c r="Z311" i="1"/>
  <c r="BN311" i="1"/>
  <c r="Z348" i="1"/>
  <c r="BN348" i="1"/>
  <c r="Z352" i="1"/>
  <c r="Z353" i="1" s="1"/>
  <c r="BN352" i="1"/>
  <c r="BP352" i="1"/>
  <c r="Y353" i="1"/>
  <c r="Z357" i="1"/>
  <c r="BN357" i="1"/>
  <c r="Y366" i="1"/>
  <c r="Z361" i="1"/>
  <c r="BN361" i="1"/>
  <c r="Z369" i="1"/>
  <c r="BN369" i="1"/>
  <c r="Z375" i="1"/>
  <c r="BN375" i="1"/>
  <c r="BP375" i="1"/>
  <c r="Y382" i="1"/>
  <c r="Z379" i="1"/>
  <c r="BN379" i="1"/>
  <c r="Z391" i="1"/>
  <c r="BN391" i="1"/>
  <c r="BP391" i="1"/>
  <c r="Z392" i="1"/>
  <c r="BN392" i="1"/>
  <c r="Y395" i="1"/>
  <c r="BN398" i="1"/>
  <c r="BP398" i="1"/>
  <c r="Y401" i="1"/>
  <c r="Z405" i="1"/>
  <c r="Z406" i="1" s="1"/>
  <c r="BN405" i="1"/>
  <c r="BP405" i="1"/>
  <c r="Z409" i="1"/>
  <c r="BN409" i="1"/>
  <c r="BP409" i="1"/>
  <c r="Y412" i="1"/>
  <c r="Z417" i="1"/>
  <c r="BN417" i="1"/>
  <c r="Y429" i="1"/>
  <c r="Z421" i="1"/>
  <c r="BN421" i="1"/>
  <c r="Z425" i="1"/>
  <c r="BN425" i="1"/>
  <c r="Z426" i="1"/>
  <c r="BN426" i="1"/>
  <c r="Y443" i="1"/>
  <c r="Y442" i="1"/>
  <c r="BP441" i="1"/>
  <c r="BP446" i="1"/>
  <c r="BN446" i="1"/>
  <c r="Z446" i="1"/>
  <c r="BP458" i="1"/>
  <c r="BN458" i="1"/>
  <c r="Z458" i="1"/>
  <c r="BP464" i="1"/>
  <c r="BN464" i="1"/>
  <c r="Z464" i="1"/>
  <c r="BP481" i="1"/>
  <c r="BN481" i="1"/>
  <c r="Z481" i="1"/>
  <c r="BP489" i="1"/>
  <c r="BN489" i="1"/>
  <c r="Z489" i="1"/>
  <c r="BP497" i="1"/>
  <c r="BN497" i="1"/>
  <c r="Z497" i="1"/>
  <c r="BP510" i="1"/>
  <c r="BN510" i="1"/>
  <c r="Z510" i="1"/>
  <c r="Y516" i="1"/>
  <c r="BP515" i="1"/>
  <c r="BN515" i="1"/>
  <c r="Z515" i="1"/>
  <c r="Z516" i="1" s="1"/>
  <c r="BP523" i="1"/>
  <c r="BN523" i="1"/>
  <c r="Z523" i="1"/>
  <c r="BP555" i="1"/>
  <c r="BN555" i="1"/>
  <c r="Z555" i="1"/>
  <c r="Y587" i="1"/>
  <c r="BP574" i="1"/>
  <c r="BN574" i="1"/>
  <c r="Z574" i="1"/>
  <c r="BP582" i="1"/>
  <c r="BN582" i="1"/>
  <c r="Z582" i="1"/>
  <c r="BP591" i="1"/>
  <c r="BN591" i="1"/>
  <c r="Z591" i="1"/>
  <c r="BP656" i="1"/>
  <c r="BN656" i="1"/>
  <c r="Z656" i="1"/>
  <c r="Y666" i="1"/>
  <c r="Y665" i="1"/>
  <c r="BP664" i="1"/>
  <c r="BN664" i="1"/>
  <c r="Z664" i="1"/>
  <c r="Z665" i="1" s="1"/>
  <c r="Z267" i="1"/>
  <c r="BN267" i="1"/>
  <c r="Z271" i="1"/>
  <c r="BN271" i="1"/>
  <c r="BN282" i="1"/>
  <c r="Z300" i="1"/>
  <c r="BN300" i="1"/>
  <c r="Z309" i="1"/>
  <c r="BN309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Y330" i="1"/>
  <c r="Z333" i="1"/>
  <c r="Z334" i="1" s="1"/>
  <c r="BN333" i="1"/>
  <c r="BP333" i="1"/>
  <c r="Y334" i="1"/>
  <c r="BN337" i="1"/>
  <c r="BP337" i="1"/>
  <c r="Z385" i="1"/>
  <c r="BN385" i="1"/>
  <c r="Z394" i="1"/>
  <c r="BN394" i="1"/>
  <c r="Z400" i="1"/>
  <c r="BN400" i="1"/>
  <c r="Z411" i="1"/>
  <c r="BN411" i="1"/>
  <c r="Z419" i="1"/>
  <c r="BN419" i="1"/>
  <c r="Z423" i="1"/>
  <c r="BN423" i="1"/>
  <c r="Z432" i="1"/>
  <c r="BN432" i="1"/>
  <c r="Z441" i="1"/>
  <c r="Z442" i="1" s="1"/>
  <c r="BN441" i="1"/>
  <c r="BP450" i="1"/>
  <c r="BN450" i="1"/>
  <c r="Z450" i="1"/>
  <c r="Y502" i="1"/>
  <c r="BP480" i="1"/>
  <c r="BN480" i="1"/>
  <c r="Z480" i="1"/>
  <c r="BP482" i="1"/>
  <c r="BN482" i="1"/>
  <c r="Z482" i="1"/>
  <c r="BP490" i="1"/>
  <c r="BN490" i="1"/>
  <c r="Z490" i="1"/>
  <c r="BP500" i="1"/>
  <c r="BN500" i="1"/>
  <c r="Z500" i="1"/>
  <c r="BP551" i="1"/>
  <c r="BN551" i="1"/>
  <c r="Z551" i="1"/>
  <c r="BP558" i="1"/>
  <c r="BN558" i="1"/>
  <c r="Z558" i="1"/>
  <c r="BP577" i="1"/>
  <c r="BN577" i="1"/>
  <c r="Z577" i="1"/>
  <c r="BP583" i="1"/>
  <c r="BN583" i="1"/>
  <c r="Z583" i="1"/>
  <c r="Y657" i="1"/>
  <c r="BP655" i="1"/>
  <c r="BN655" i="1"/>
  <c r="Z655" i="1"/>
  <c r="Z657" i="1" s="1"/>
  <c r="Y455" i="1"/>
  <c r="Y467" i="1"/>
  <c r="Y506" i="1"/>
  <c r="H9" i="1"/>
  <c r="A10" i="1"/>
  <c r="B681" i="1"/>
  <c r="X672" i="1"/>
  <c r="X673" i="1"/>
  <c r="X675" i="1"/>
  <c r="Y24" i="1"/>
  <c r="Z27" i="1"/>
  <c r="Z34" i="1" s="1"/>
  <c r="BN27" i="1"/>
  <c r="BP27" i="1"/>
  <c r="Z32" i="1"/>
  <c r="BN32" i="1"/>
  <c r="C681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1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1" i="1"/>
  <c r="Z154" i="1"/>
  <c r="Z156" i="1" s="1"/>
  <c r="BN154" i="1"/>
  <c r="BP154" i="1"/>
  <c r="Y157" i="1"/>
  <c r="Z160" i="1"/>
  <c r="Z161" i="1" s="1"/>
  <c r="BN160" i="1"/>
  <c r="BP160" i="1"/>
  <c r="Z165" i="1"/>
  <c r="BN165" i="1"/>
  <c r="BP165" i="1"/>
  <c r="H68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Y203" i="1"/>
  <c r="J681" i="1"/>
  <c r="Z207" i="1"/>
  <c r="BN207" i="1"/>
  <c r="BP207" i="1"/>
  <c r="Y208" i="1"/>
  <c r="Z211" i="1"/>
  <c r="Z213" i="1" s="1"/>
  <c r="BN211" i="1"/>
  <c r="BP211" i="1"/>
  <c r="Y214" i="1"/>
  <c r="Z217" i="1"/>
  <c r="BN217" i="1"/>
  <c r="BP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Z247" i="1" s="1"/>
  <c r="BN241" i="1"/>
  <c r="BP241" i="1"/>
  <c r="Z244" i="1"/>
  <c r="BN244" i="1"/>
  <c r="Z246" i="1"/>
  <c r="BN246" i="1"/>
  <c r="Y247" i="1"/>
  <c r="Z251" i="1"/>
  <c r="Z259" i="1" s="1"/>
  <c r="BN251" i="1"/>
  <c r="BP251" i="1"/>
  <c r="Z253" i="1"/>
  <c r="BN253" i="1"/>
  <c r="Z255" i="1"/>
  <c r="BN255" i="1"/>
  <c r="Z257" i="1"/>
  <c r="BN257" i="1"/>
  <c r="Y260" i="1"/>
  <c r="L681" i="1"/>
  <c r="Y273" i="1"/>
  <c r="Z264" i="1"/>
  <c r="BN264" i="1"/>
  <c r="Z266" i="1"/>
  <c r="BN266" i="1"/>
  <c r="Z268" i="1"/>
  <c r="BN268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Q681" i="1"/>
  <c r="Y313" i="1"/>
  <c r="BP306" i="1"/>
  <c r="BN306" i="1"/>
  <c r="Z306" i="1"/>
  <c r="BP310" i="1"/>
  <c r="BN310" i="1"/>
  <c r="Z310" i="1"/>
  <c r="F9" i="1"/>
  <c r="J9" i="1"/>
  <c r="Y110" i="1"/>
  <c r="Y128" i="1"/>
  <c r="Y192" i="1"/>
  <c r="Y259" i="1"/>
  <c r="Y272" i="1"/>
  <c r="BP281" i="1"/>
  <c r="BN281" i="1"/>
  <c r="Z281" i="1"/>
  <c r="BP285" i="1"/>
  <c r="BN285" i="1"/>
  <c r="Z285" i="1"/>
  <c r="BP289" i="1"/>
  <c r="BN289" i="1"/>
  <c r="Z289" i="1"/>
  <c r="Y291" i="1"/>
  <c r="O681" i="1"/>
  <c r="Y295" i="1"/>
  <c r="BP294" i="1"/>
  <c r="BN294" i="1"/>
  <c r="Z294" i="1"/>
  <c r="Z295" i="1" s="1"/>
  <c r="Y296" i="1"/>
  <c r="P681" i="1"/>
  <c r="Y302" i="1"/>
  <c r="BP299" i="1"/>
  <c r="BN299" i="1"/>
  <c r="Z299" i="1"/>
  <c r="BP308" i="1"/>
  <c r="BN308" i="1"/>
  <c r="Z308" i="1"/>
  <c r="Y312" i="1"/>
  <c r="BP338" i="1"/>
  <c r="BN338" i="1"/>
  <c r="Z338" i="1"/>
  <c r="Z339" i="1" s="1"/>
  <c r="Y340" i="1"/>
  <c r="T681" i="1"/>
  <c r="Y344" i="1"/>
  <c r="BP343" i="1"/>
  <c r="BN343" i="1"/>
  <c r="Z343" i="1"/>
  <c r="Z344" i="1" s="1"/>
  <c r="Y345" i="1"/>
  <c r="Y350" i="1"/>
  <c r="BP347" i="1"/>
  <c r="BN347" i="1"/>
  <c r="Z347" i="1"/>
  <c r="Z349" i="1" s="1"/>
  <c r="M681" i="1"/>
  <c r="Y290" i="1"/>
  <c r="Y318" i="1"/>
  <c r="Y331" i="1"/>
  <c r="U681" i="1"/>
  <c r="Z358" i="1"/>
  <c r="BN358" i="1"/>
  <c r="BP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BN376" i="1"/>
  <c r="BP376" i="1"/>
  <c r="Z378" i="1"/>
  <c r="BN378" i="1"/>
  <c r="Z380" i="1"/>
  <c r="BN380" i="1"/>
  <c r="Z384" i="1"/>
  <c r="BN384" i="1"/>
  <c r="BP384" i="1"/>
  <c r="Z386" i="1"/>
  <c r="BN386" i="1"/>
  <c r="Z387" i="1"/>
  <c r="BN387" i="1"/>
  <c r="Y388" i="1"/>
  <c r="Z393" i="1"/>
  <c r="Z395" i="1" s="1"/>
  <c r="BN393" i="1"/>
  <c r="BP393" i="1"/>
  <c r="Z399" i="1"/>
  <c r="BN399" i="1"/>
  <c r="BP399" i="1"/>
  <c r="V681" i="1"/>
  <c r="Y407" i="1"/>
  <c r="Z410" i="1"/>
  <c r="Z412" i="1" s="1"/>
  <c r="BN410" i="1"/>
  <c r="BP410" i="1"/>
  <c r="W681" i="1"/>
  <c r="Y428" i="1"/>
  <c r="Z418" i="1"/>
  <c r="BN418" i="1"/>
  <c r="BP418" i="1"/>
  <c r="Z420" i="1"/>
  <c r="BN420" i="1"/>
  <c r="Z422" i="1"/>
  <c r="BN422" i="1"/>
  <c r="Z424" i="1"/>
  <c r="BN424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81" i="1"/>
  <c r="Y477" i="1"/>
  <c r="BP476" i="1"/>
  <c r="BN476" i="1"/>
  <c r="Z476" i="1"/>
  <c r="Z477" i="1" s="1"/>
  <c r="Y478" i="1"/>
  <c r="BP483" i="1"/>
  <c r="BN483" i="1"/>
  <c r="Z483" i="1"/>
  <c r="BP486" i="1"/>
  <c r="BN486" i="1"/>
  <c r="Z486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BP522" i="1"/>
  <c r="BN522" i="1"/>
  <c r="Z522" i="1"/>
  <c r="Y538" i="1"/>
  <c r="BP534" i="1"/>
  <c r="BN534" i="1"/>
  <c r="Z534" i="1"/>
  <c r="BP537" i="1"/>
  <c r="BN537" i="1"/>
  <c r="Z537" i="1"/>
  <c r="AB681" i="1"/>
  <c r="Y543" i="1"/>
  <c r="BP542" i="1"/>
  <c r="BN542" i="1"/>
  <c r="Z542" i="1"/>
  <c r="Z543" i="1" s="1"/>
  <c r="Y544" i="1"/>
  <c r="AC681" i="1"/>
  <c r="Y563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427" i="1"/>
  <c r="BN427" i="1"/>
  <c r="Z427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Z467" i="1" s="1"/>
  <c r="BP465" i="1"/>
  <c r="BN465" i="1"/>
  <c r="Z465" i="1"/>
  <c r="BP485" i="1"/>
  <c r="BN485" i="1"/>
  <c r="Z485" i="1"/>
  <c r="BP488" i="1"/>
  <c r="BN488" i="1"/>
  <c r="Z488" i="1"/>
  <c r="BP493" i="1"/>
  <c r="BN493" i="1"/>
  <c r="Z493" i="1"/>
  <c r="BP496" i="1"/>
  <c r="BN496" i="1"/>
  <c r="Z496" i="1"/>
  <c r="BP499" i="1"/>
  <c r="BN499" i="1"/>
  <c r="Z499" i="1"/>
  <c r="Y525" i="1"/>
  <c r="BP519" i="1"/>
  <c r="BN519" i="1"/>
  <c r="Z519" i="1"/>
  <c r="Z524" i="1" s="1"/>
  <c r="Y524" i="1"/>
  <c r="BP533" i="1"/>
  <c r="BN533" i="1"/>
  <c r="Z533" i="1"/>
  <c r="Z538" i="1" s="1"/>
  <c r="BP536" i="1"/>
  <c r="BN536" i="1"/>
  <c r="Z536" i="1"/>
  <c r="BP550" i="1"/>
  <c r="BN550" i="1"/>
  <c r="Z550" i="1"/>
  <c r="BP554" i="1"/>
  <c r="BN554" i="1"/>
  <c r="Z554" i="1"/>
  <c r="BP557" i="1"/>
  <c r="BN557" i="1"/>
  <c r="Z557" i="1"/>
  <c r="BP560" i="1"/>
  <c r="BN560" i="1"/>
  <c r="Z560" i="1"/>
  <c r="BP562" i="1"/>
  <c r="BN562" i="1"/>
  <c r="Z562" i="1"/>
  <c r="Y564" i="1"/>
  <c r="Y571" i="1"/>
  <c r="BP566" i="1"/>
  <c r="BN566" i="1"/>
  <c r="Z566" i="1"/>
  <c r="Y572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Y594" i="1"/>
  <c r="BP597" i="1"/>
  <c r="BN597" i="1"/>
  <c r="Z597" i="1"/>
  <c r="Y599" i="1"/>
  <c r="Y616" i="1"/>
  <c r="Y617" i="1"/>
  <c r="BP609" i="1"/>
  <c r="BN609" i="1"/>
  <c r="Z609" i="1"/>
  <c r="AE681" i="1"/>
  <c r="BP611" i="1"/>
  <c r="BN611" i="1"/>
  <c r="Z611" i="1"/>
  <c r="AA681" i="1"/>
  <c r="X681" i="1"/>
  <c r="Y454" i="1"/>
  <c r="Z681" i="1"/>
  <c r="Y517" i="1"/>
  <c r="BP561" i="1"/>
  <c r="BN561" i="1"/>
  <c r="Z561" i="1"/>
  <c r="BP567" i="1"/>
  <c r="BN567" i="1"/>
  <c r="Z567" i="1"/>
  <c r="BP570" i="1"/>
  <c r="BN570" i="1"/>
  <c r="Z570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Z511" i="1" l="1"/>
  <c r="Z401" i="1"/>
  <c r="Z302" i="1"/>
  <c r="Z208" i="1"/>
  <c r="Z167" i="1"/>
  <c r="Z454" i="1"/>
  <c r="Z428" i="1"/>
  <c r="Z381" i="1"/>
  <c r="Z372" i="1"/>
  <c r="Z365" i="1"/>
  <c r="Z290" i="1"/>
  <c r="Y675" i="1"/>
  <c r="Z224" i="1"/>
  <c r="Z144" i="1"/>
  <c r="Z78" i="1"/>
  <c r="Z71" i="1"/>
  <c r="Z501" i="1"/>
  <c r="Y672" i="1"/>
  <c r="Z272" i="1"/>
  <c r="Y673" i="1"/>
  <c r="Z587" i="1"/>
  <c r="Z651" i="1"/>
  <c r="Z633" i="1"/>
  <c r="Z616" i="1"/>
  <c r="Z593" i="1"/>
  <c r="Z571" i="1"/>
  <c r="Z388" i="1"/>
  <c r="Z134" i="1"/>
  <c r="Z127" i="1"/>
  <c r="Z118" i="1"/>
  <c r="Z109" i="1"/>
  <c r="Z102" i="1"/>
  <c r="Y671" i="1"/>
  <c r="Z563" i="1"/>
  <c r="Z438" i="1"/>
  <c r="Z312" i="1"/>
  <c r="X674" i="1"/>
  <c r="Z676" i="1" l="1"/>
  <c r="Y674" i="1"/>
</calcChain>
</file>

<file path=xl/sharedStrings.xml><?xml version="1.0" encoding="utf-8"?>
<sst xmlns="http://schemas.openxmlformats.org/spreadsheetml/2006/main" count="3198" uniqueCount="1104">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</sst>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2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1"/>
  <sheetViews>
    <sheetView showGridLines="0" tabSelected="1" topLeftCell="A2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1137" t="s">
        <v>0</v>
      </c>
      <c r="E1" s="841"/>
      <c r="F1" s="841"/>
      <c r="G1" s="12" t="s">
        <v>1</v>
      </c>
      <c r="H1" s="1137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1172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1107" t="s">
        <v>8</v>
      </c>
      <c r="B5" s="799"/>
      <c r="C5" s="800"/>
      <c r="D5" s="940"/>
      <c r="E5" s="942"/>
      <c r="F5" s="868" t="s">
        <v>9</v>
      </c>
      <c r="G5" s="800"/>
      <c r="H5" s="940" t="s">
        <v>1103</v>
      </c>
      <c r="I5" s="941"/>
      <c r="J5" s="941"/>
      <c r="K5" s="941"/>
      <c r="L5" s="941"/>
      <c r="M5" s="942"/>
      <c r="N5" s="58"/>
      <c r="P5" s="24" t="s">
        <v>10</v>
      </c>
      <c r="Q5" s="843">
        <v>45668</v>
      </c>
      <c r="R5" s="844"/>
      <c r="T5" s="1050" t="s">
        <v>11</v>
      </c>
      <c r="U5" s="1041"/>
      <c r="V5" s="1053" t="s">
        <v>12</v>
      </c>
      <c r="W5" s="844"/>
      <c r="AB5" s="51"/>
      <c r="AC5" s="51"/>
      <c r="AD5" s="51"/>
      <c r="AE5" s="51"/>
    </row>
    <row r="6" spans="1:32" s="783" customFormat="1" ht="24" customHeight="1" x14ac:dyDescent="0.2">
      <c r="A6" s="1107" t="s">
        <v>13</v>
      </c>
      <c r="B6" s="799"/>
      <c r="C6" s="800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44"/>
      <c r="N6" s="59"/>
      <c r="P6" s="24" t="s">
        <v>15</v>
      </c>
      <c r="Q6" s="832" t="str">
        <f>IF(Q5=0," ",CHOOSE(WEEKDAY(Q5,2),"Понедельник","Вторник","Среда","Четверг","Пятница","Суббота","Воскресенье"))</f>
        <v>Суббота</v>
      </c>
      <c r="R6" s="794"/>
      <c r="T6" s="1040" t="s">
        <v>16</v>
      </c>
      <c r="U6" s="1041"/>
      <c r="V6" s="954" t="s">
        <v>17</v>
      </c>
      <c r="W6" s="955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1178" t="str">
        <f>IFERROR(VLOOKUP(DeliveryAddress,Table,3,0),1)</f>
        <v>1</v>
      </c>
      <c r="E7" s="1179"/>
      <c r="F7" s="1179"/>
      <c r="G7" s="1179"/>
      <c r="H7" s="1179"/>
      <c r="I7" s="1179"/>
      <c r="J7" s="1179"/>
      <c r="K7" s="1179"/>
      <c r="L7" s="1179"/>
      <c r="M7" s="1060"/>
      <c r="N7" s="60"/>
      <c r="P7" s="24"/>
      <c r="Q7" s="42"/>
      <c r="R7" s="42"/>
      <c r="T7" s="803"/>
      <c r="U7" s="1041"/>
      <c r="V7" s="956"/>
      <c r="W7" s="957"/>
      <c r="AB7" s="51"/>
      <c r="AC7" s="51"/>
      <c r="AD7" s="51"/>
      <c r="AE7" s="51"/>
    </row>
    <row r="8" spans="1:32" s="783" customFormat="1" ht="25.5" customHeight="1" x14ac:dyDescent="0.2">
      <c r="A8" s="827" t="s">
        <v>18</v>
      </c>
      <c r="B8" s="807"/>
      <c r="C8" s="808"/>
      <c r="D8" s="1191" t="s">
        <v>19</v>
      </c>
      <c r="E8" s="1192"/>
      <c r="F8" s="1192"/>
      <c r="G8" s="1192"/>
      <c r="H8" s="1192"/>
      <c r="I8" s="1192"/>
      <c r="J8" s="1192"/>
      <c r="K8" s="1192"/>
      <c r="L8" s="1192"/>
      <c r="M8" s="1193"/>
      <c r="N8" s="61"/>
      <c r="P8" s="24" t="s">
        <v>20</v>
      </c>
      <c r="Q8" s="1059">
        <v>0.375</v>
      </c>
      <c r="R8" s="1060"/>
      <c r="T8" s="803"/>
      <c r="U8" s="1041"/>
      <c r="V8" s="956"/>
      <c r="W8" s="957"/>
      <c r="AB8" s="51"/>
      <c r="AC8" s="51"/>
      <c r="AD8" s="51"/>
      <c r="AE8" s="51"/>
    </row>
    <row r="9" spans="1:32" s="783" customFormat="1" ht="39.950000000000003" customHeight="1" x14ac:dyDescent="0.2">
      <c r="A9" s="8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886"/>
      <c r="E9" s="887"/>
      <c r="F9" s="8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1013" t="str">
        <f>IF(AND($A$9="Тип доверенности/получателя при получении в адресе перегруза:",$D$9="Разовая доверенность"),"Введите ФИО","")</f>
        <v/>
      </c>
      <c r="I9" s="887"/>
      <c r="J9" s="10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7"/>
      <c r="L9" s="887"/>
      <c r="M9" s="887"/>
      <c r="N9" s="781"/>
      <c r="P9" s="26" t="s">
        <v>21</v>
      </c>
      <c r="Q9" s="1111"/>
      <c r="R9" s="870"/>
      <c r="T9" s="803"/>
      <c r="U9" s="1041"/>
      <c r="V9" s="958"/>
      <c r="W9" s="959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8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886"/>
      <c r="E10" s="887"/>
      <c r="F10" s="8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970" t="str">
        <f>IFERROR(VLOOKUP($D$10,Proxy,2,FALSE),"")</f>
        <v/>
      </c>
      <c r="I10" s="803"/>
      <c r="J10" s="803"/>
      <c r="K10" s="803"/>
      <c r="L10" s="803"/>
      <c r="M10" s="803"/>
      <c r="N10" s="782"/>
      <c r="P10" s="26" t="s">
        <v>22</v>
      </c>
      <c r="Q10" s="1038"/>
      <c r="R10" s="1039"/>
      <c r="U10" s="24" t="s">
        <v>23</v>
      </c>
      <c r="V10" s="1170" t="s">
        <v>24</v>
      </c>
      <c r="W10" s="955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13"/>
      <c r="R11" s="844"/>
      <c r="U11" s="24" t="s">
        <v>27</v>
      </c>
      <c r="V11" s="869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1026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1102"/>
      <c r="R12" s="1060"/>
      <c r="S12" s="23"/>
      <c r="U12" s="24"/>
      <c r="V12" s="841"/>
      <c r="W12" s="803"/>
      <c r="AB12" s="51"/>
      <c r="AC12" s="51"/>
      <c r="AD12" s="51"/>
      <c r="AE12" s="51"/>
    </row>
    <row r="13" spans="1:32" s="783" customFormat="1" ht="23.25" customHeight="1" x14ac:dyDescent="0.2">
      <c r="A13" s="1026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869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1026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29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1076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77"/>
      <c r="Q16" s="1077"/>
      <c r="R16" s="1077"/>
      <c r="S16" s="1077"/>
      <c r="T16" s="10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8" t="s">
        <v>36</v>
      </c>
      <c r="B17" s="818" t="s">
        <v>37</v>
      </c>
      <c r="C17" s="1132" t="s">
        <v>38</v>
      </c>
      <c r="D17" s="818" t="s">
        <v>39</v>
      </c>
      <c r="E17" s="819"/>
      <c r="F17" s="818" t="s">
        <v>40</v>
      </c>
      <c r="G17" s="818" t="s">
        <v>41</v>
      </c>
      <c r="H17" s="818" t="s">
        <v>42</v>
      </c>
      <c r="I17" s="818" t="s">
        <v>43</v>
      </c>
      <c r="J17" s="818" t="s">
        <v>44</v>
      </c>
      <c r="K17" s="818" t="s">
        <v>45</v>
      </c>
      <c r="L17" s="818" t="s">
        <v>46</v>
      </c>
      <c r="M17" s="818" t="s">
        <v>47</v>
      </c>
      <c r="N17" s="818" t="s">
        <v>48</v>
      </c>
      <c r="O17" s="818" t="s">
        <v>49</v>
      </c>
      <c r="P17" s="818" t="s">
        <v>50</v>
      </c>
      <c r="Q17" s="1145"/>
      <c r="R17" s="1145"/>
      <c r="S17" s="1145"/>
      <c r="T17" s="819"/>
      <c r="U17" s="826" t="s">
        <v>51</v>
      </c>
      <c r="V17" s="800"/>
      <c r="W17" s="818" t="s">
        <v>52</v>
      </c>
      <c r="X17" s="818" t="s">
        <v>53</v>
      </c>
      <c r="Y17" s="824" t="s">
        <v>54</v>
      </c>
      <c r="Z17" s="966" t="s">
        <v>55</v>
      </c>
      <c r="AA17" s="862" t="s">
        <v>56</v>
      </c>
      <c r="AB17" s="862" t="s">
        <v>57</v>
      </c>
      <c r="AC17" s="862" t="s">
        <v>58</v>
      </c>
      <c r="AD17" s="862" t="s">
        <v>59</v>
      </c>
      <c r="AE17" s="863"/>
      <c r="AF17" s="864"/>
      <c r="AG17" s="66"/>
      <c r="BD17" s="65" t="s">
        <v>60</v>
      </c>
    </row>
    <row r="18" spans="1:68" ht="14.25" customHeight="1" x14ac:dyDescent="0.2">
      <c r="A18" s="823"/>
      <c r="B18" s="823"/>
      <c r="C18" s="823"/>
      <c r="D18" s="820"/>
      <c r="E18" s="821"/>
      <c r="F18" s="823"/>
      <c r="G18" s="823"/>
      <c r="H18" s="823"/>
      <c r="I18" s="823"/>
      <c r="J18" s="823"/>
      <c r="K18" s="823"/>
      <c r="L18" s="823"/>
      <c r="M18" s="823"/>
      <c r="N18" s="823"/>
      <c r="O18" s="823"/>
      <c r="P18" s="820"/>
      <c r="Q18" s="1146"/>
      <c r="R18" s="1146"/>
      <c r="S18" s="1146"/>
      <c r="T18" s="821"/>
      <c r="U18" s="67" t="s">
        <v>61</v>
      </c>
      <c r="V18" s="67" t="s">
        <v>62</v>
      </c>
      <c r="W18" s="823"/>
      <c r="X18" s="823"/>
      <c r="Y18" s="825"/>
      <c r="Z18" s="967"/>
      <c r="AA18" s="969"/>
      <c r="AB18" s="969"/>
      <c r="AC18" s="969"/>
      <c r="AD18" s="865"/>
      <c r="AE18" s="866"/>
      <c r="AF18" s="867"/>
      <c r="AG18" s="66"/>
      <c r="BD18" s="65"/>
    </row>
    <row r="19" spans="1:68" ht="27.75" hidden="1" customHeight="1" x14ac:dyDescent="0.2">
      <c r="A19" s="920" t="s">
        <v>63</v>
      </c>
      <c r="B19" s="921"/>
      <c r="C19" s="921"/>
      <c r="D19" s="921"/>
      <c r="E19" s="921"/>
      <c r="F19" s="921"/>
      <c r="G19" s="921"/>
      <c r="H19" s="921"/>
      <c r="I19" s="921"/>
      <c r="J19" s="921"/>
      <c r="K19" s="921"/>
      <c r="L19" s="921"/>
      <c r="M19" s="921"/>
      <c r="N19" s="921"/>
      <c r="O19" s="921"/>
      <c r="P19" s="921"/>
      <c r="Q19" s="921"/>
      <c r="R19" s="921"/>
      <c r="S19" s="921"/>
      <c r="T19" s="921"/>
      <c r="U19" s="921"/>
      <c r="V19" s="921"/>
      <c r="W19" s="921"/>
      <c r="X19" s="921"/>
      <c r="Y19" s="921"/>
      <c r="Z19" s="921"/>
      <c r="AA19" s="48"/>
      <c r="AB19" s="48"/>
      <c r="AC19" s="48"/>
    </row>
    <row r="20" spans="1:68" ht="16.5" hidden="1" customHeight="1" x14ac:dyDescent="0.25">
      <c r="A20" s="812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4"/>
      <c r="AB20" s="784"/>
      <c r="AC20" s="784"/>
    </row>
    <row r="21" spans="1:68" ht="14.25" hidden="1" customHeight="1" x14ac:dyDescent="0.25">
      <c r="A21" s="805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5"/>
      <c r="AB21" s="785"/>
      <c r="AC21" s="78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6"/>
      <c r="R22" s="796"/>
      <c r="S22" s="796"/>
      <c r="T22" s="797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6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17"/>
      <c r="P23" s="806" t="s">
        <v>71</v>
      </c>
      <c r="Q23" s="807"/>
      <c r="R23" s="807"/>
      <c r="S23" s="807"/>
      <c r="T23" s="807"/>
      <c r="U23" s="807"/>
      <c r="V23" s="808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17"/>
      <c r="P24" s="806" t="s">
        <v>71</v>
      </c>
      <c r="Q24" s="807"/>
      <c r="R24" s="807"/>
      <c r="S24" s="807"/>
      <c r="T24" s="807"/>
      <c r="U24" s="807"/>
      <c r="V24" s="808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hidden="1" customHeight="1" x14ac:dyDescent="0.25">
      <c r="A25" s="805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5"/>
      <c r="AB25" s="785"/>
      <c r="AC25" s="78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3">
        <v>4607091383881</v>
      </c>
      <c r="E26" s="794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6"/>
      <c r="R26" s="796"/>
      <c r="S26" s="796"/>
      <c r="T26" s="797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3">
        <v>4680115885912</v>
      </c>
      <c r="E27" s="794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6"/>
      <c r="R27" s="796"/>
      <c r="S27" s="796"/>
      <c r="T27" s="797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3">
        <v>4607091388237</v>
      </c>
      <c r="E28" s="794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6"/>
      <c r="R28" s="796"/>
      <c r="S28" s="796"/>
      <c r="T28" s="797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3">
        <v>4680115886230</v>
      </c>
      <c r="E29" s="794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85" t="s">
        <v>86</v>
      </c>
      <c r="Q29" s="796"/>
      <c r="R29" s="796"/>
      <c r="S29" s="796"/>
      <c r="T29" s="797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3">
        <v>4680115886278</v>
      </c>
      <c r="E30" s="794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11" t="s">
        <v>90</v>
      </c>
      <c r="Q30" s="796"/>
      <c r="R30" s="796"/>
      <c r="S30" s="796"/>
      <c r="T30" s="797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3">
        <v>4680115886247</v>
      </c>
      <c r="E31" s="794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214" t="s">
        <v>94</v>
      </c>
      <c r="Q31" s="796"/>
      <c r="R31" s="796"/>
      <c r="S31" s="796"/>
      <c r="T31" s="797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3">
        <v>4680115885905</v>
      </c>
      <c r="E32" s="794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6"/>
      <c r="R32" s="796"/>
      <c r="S32" s="796"/>
      <c r="T32" s="797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3">
        <v>4607091388244</v>
      </c>
      <c r="E33" s="794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6"/>
      <c r="R33" s="796"/>
      <c r="S33" s="796"/>
      <c r="T33" s="797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16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17"/>
      <c r="P34" s="806" t="s">
        <v>71</v>
      </c>
      <c r="Q34" s="807"/>
      <c r="R34" s="807"/>
      <c r="S34" s="807"/>
      <c r="T34" s="807"/>
      <c r="U34" s="807"/>
      <c r="V34" s="808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17"/>
      <c r="P35" s="806" t="s">
        <v>71</v>
      </c>
      <c r="Q35" s="807"/>
      <c r="R35" s="807"/>
      <c r="S35" s="807"/>
      <c r="T35" s="807"/>
      <c r="U35" s="807"/>
      <c r="V35" s="808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hidden="1" customHeight="1" x14ac:dyDescent="0.25">
      <c r="A36" s="805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5"/>
      <c r="AB36" s="785"/>
      <c r="AC36" s="78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3">
        <v>4607091388503</v>
      </c>
      <c r="E37" s="794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6"/>
      <c r="R37" s="796"/>
      <c r="S37" s="796"/>
      <c r="T37" s="797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16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17"/>
      <c r="P38" s="806" t="s">
        <v>71</v>
      </c>
      <c r="Q38" s="807"/>
      <c r="R38" s="807"/>
      <c r="S38" s="807"/>
      <c r="T38" s="807"/>
      <c r="U38" s="807"/>
      <c r="V38" s="808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17"/>
      <c r="P39" s="806" t="s">
        <v>71</v>
      </c>
      <c r="Q39" s="807"/>
      <c r="R39" s="807"/>
      <c r="S39" s="807"/>
      <c r="T39" s="807"/>
      <c r="U39" s="807"/>
      <c r="V39" s="808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hidden="1" customHeight="1" x14ac:dyDescent="0.25">
      <c r="A40" s="805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5"/>
      <c r="AB40" s="785"/>
      <c r="AC40" s="78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3">
        <v>4607091389111</v>
      </c>
      <c r="E41" s="794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6"/>
      <c r="R41" s="796"/>
      <c r="S41" s="796"/>
      <c r="T41" s="797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6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17"/>
      <c r="P42" s="806" t="s">
        <v>71</v>
      </c>
      <c r="Q42" s="807"/>
      <c r="R42" s="807"/>
      <c r="S42" s="807"/>
      <c r="T42" s="807"/>
      <c r="U42" s="807"/>
      <c r="V42" s="808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17"/>
      <c r="P43" s="806" t="s">
        <v>71</v>
      </c>
      <c r="Q43" s="807"/>
      <c r="R43" s="807"/>
      <c r="S43" s="807"/>
      <c r="T43" s="807"/>
      <c r="U43" s="807"/>
      <c r="V43" s="808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hidden="1" customHeight="1" x14ac:dyDescent="0.2">
      <c r="A44" s="920" t="s">
        <v>111</v>
      </c>
      <c r="B44" s="921"/>
      <c r="C44" s="921"/>
      <c r="D44" s="921"/>
      <c r="E44" s="921"/>
      <c r="F44" s="921"/>
      <c r="G44" s="921"/>
      <c r="H44" s="921"/>
      <c r="I44" s="921"/>
      <c r="J44" s="921"/>
      <c r="K44" s="921"/>
      <c r="L44" s="921"/>
      <c r="M44" s="921"/>
      <c r="N44" s="921"/>
      <c r="O44" s="921"/>
      <c r="P44" s="921"/>
      <c r="Q44" s="921"/>
      <c r="R44" s="921"/>
      <c r="S44" s="921"/>
      <c r="T44" s="921"/>
      <c r="U44" s="921"/>
      <c r="V44" s="921"/>
      <c r="W44" s="921"/>
      <c r="X44" s="921"/>
      <c r="Y44" s="921"/>
      <c r="Z44" s="921"/>
      <c r="AA44" s="48"/>
      <c r="AB44" s="48"/>
      <c r="AC44" s="48"/>
    </row>
    <row r="45" spans="1:68" ht="16.5" hidden="1" customHeight="1" x14ac:dyDescent="0.25">
      <c r="A45" s="812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4"/>
      <c r="AB45" s="784"/>
      <c r="AC45" s="784"/>
    </row>
    <row r="46" spans="1:68" ht="14.25" hidden="1" customHeight="1" x14ac:dyDescent="0.25">
      <c r="A46" s="805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3">
        <v>4607091385670</v>
      </c>
      <c r="E47" s="794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11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6"/>
      <c r="R47" s="796"/>
      <c r="S47" s="796"/>
      <c r="T47" s="797"/>
      <c r="U47" s="34"/>
      <c r="V47" s="34"/>
      <c r="W47" s="35" t="s">
        <v>69</v>
      </c>
      <c r="X47" s="789">
        <v>200</v>
      </c>
      <c r="Y47" s="790">
        <f t="shared" ref="Y47:Y52" si="6">IFERROR(IF(X47="",0,CEILING((X47/$H47),1)*$H47),"")</f>
        <v>205.20000000000002</v>
      </c>
      <c r="Z47" s="36">
        <f>IFERROR(IF(Y47=0,"",ROUNDUP(Y47/H47,0)*0.02175),"")</f>
        <v>0.41324999999999995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208.88888888888889</v>
      </c>
      <c r="BN47" s="64">
        <f t="shared" ref="BN47:BN52" si="8">IFERROR(Y47*I47/H47,"0")</f>
        <v>214.32</v>
      </c>
      <c r="BO47" s="64">
        <f t="shared" ref="BO47:BO52" si="9">IFERROR(1/J47*(X47/H47),"0")</f>
        <v>0.3306878306878307</v>
      </c>
      <c r="BP47" s="64">
        <f t="shared" ref="BP47:BP52" si="10">IFERROR(1/J47*(Y47/H47),"0")</f>
        <v>0.33928571428571425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3">
        <v>4607091385670</v>
      </c>
      <c r="E48" s="794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9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6"/>
      <c r="R48" s="796"/>
      <c r="S48" s="796"/>
      <c r="T48" s="797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3">
        <v>4680115883956</v>
      </c>
      <c r="E49" s="794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91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6"/>
      <c r="R49" s="796"/>
      <c r="S49" s="796"/>
      <c r="T49" s="797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6"/>
      <c r="R50" s="796"/>
      <c r="S50" s="796"/>
      <c r="T50" s="797"/>
      <c r="U50" s="34"/>
      <c r="V50" s="34"/>
      <c r="W50" s="35" t="s">
        <v>69</v>
      </c>
      <c r="X50" s="789">
        <v>280</v>
      </c>
      <c r="Y50" s="790">
        <f t="shared" si="6"/>
        <v>280</v>
      </c>
      <c r="Z50" s="36">
        <f>IFERROR(IF(Y50=0,"",ROUNDUP(Y50/H50,0)*0.00902),"")</f>
        <v>0.63139999999999996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294.7</v>
      </c>
      <c r="BN50" s="64">
        <f t="shared" si="8"/>
        <v>294.7</v>
      </c>
      <c r="BO50" s="64">
        <f t="shared" si="9"/>
        <v>0.53030303030303028</v>
      </c>
      <c r="BP50" s="64">
        <f t="shared" si="10"/>
        <v>0.53030303030303028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3">
        <v>4680115882539</v>
      </c>
      <c r="E51" s="794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6"/>
      <c r="R51" s="796"/>
      <c r="S51" s="796"/>
      <c r="T51" s="797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3">
        <v>4680115883949</v>
      </c>
      <c r="E52" s="794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08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6"/>
      <c r="R52" s="796"/>
      <c r="S52" s="796"/>
      <c r="T52" s="797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6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17"/>
      <c r="P53" s="806" t="s">
        <v>71</v>
      </c>
      <c r="Q53" s="807"/>
      <c r="R53" s="807"/>
      <c r="S53" s="807"/>
      <c r="T53" s="807"/>
      <c r="U53" s="807"/>
      <c r="V53" s="808"/>
      <c r="W53" s="37" t="s">
        <v>72</v>
      </c>
      <c r="X53" s="791">
        <f>IFERROR(X47/H47,"0")+IFERROR(X48/H48,"0")+IFERROR(X49/H49,"0")+IFERROR(X50/H50,"0")+IFERROR(X51/H51,"0")+IFERROR(X52/H52,"0")</f>
        <v>88.518518518518519</v>
      </c>
      <c r="Y53" s="791">
        <f>IFERROR(Y47/H47,"0")+IFERROR(Y48/H48,"0")+IFERROR(Y49/H49,"0")+IFERROR(Y50/H50,"0")+IFERROR(Y51/H51,"0")+IFERROR(Y52/H52,"0")</f>
        <v>89</v>
      </c>
      <c r="Z53" s="791">
        <f>IFERROR(IF(Z47="",0,Z47),"0")+IFERROR(IF(Z48="",0,Z48),"0")+IFERROR(IF(Z49="",0,Z49),"0")+IFERROR(IF(Z50="",0,Z50),"0")+IFERROR(IF(Z51="",0,Z51),"0")+IFERROR(IF(Z52="",0,Z52),"0")</f>
        <v>1.0446499999999999</v>
      </c>
      <c r="AA53" s="792"/>
      <c r="AB53" s="792"/>
      <c r="AC53" s="792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17"/>
      <c r="P54" s="806" t="s">
        <v>71</v>
      </c>
      <c r="Q54" s="807"/>
      <c r="R54" s="807"/>
      <c r="S54" s="807"/>
      <c r="T54" s="807"/>
      <c r="U54" s="807"/>
      <c r="V54" s="808"/>
      <c r="W54" s="37" t="s">
        <v>69</v>
      </c>
      <c r="X54" s="791">
        <f>IFERROR(SUM(X47:X52),"0")</f>
        <v>480</v>
      </c>
      <c r="Y54" s="791">
        <f>IFERROR(SUM(Y47:Y52),"0")</f>
        <v>485.20000000000005</v>
      </c>
      <c r="Z54" s="37"/>
      <c r="AA54" s="792"/>
      <c r="AB54" s="792"/>
      <c r="AC54" s="792"/>
    </row>
    <row r="55" spans="1:68" ht="14.25" hidden="1" customHeight="1" x14ac:dyDescent="0.25">
      <c r="A55" s="805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5"/>
      <c r="AB55" s="785"/>
      <c r="AC55" s="78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3">
        <v>4680115885233</v>
      </c>
      <c r="E56" s="794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6"/>
      <c r="R56" s="796"/>
      <c r="S56" s="796"/>
      <c r="T56" s="797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3">
        <v>4680115884915</v>
      </c>
      <c r="E57" s="794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6"/>
      <c r="R57" s="796"/>
      <c r="S57" s="796"/>
      <c r="T57" s="797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16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17"/>
      <c r="P58" s="806" t="s">
        <v>71</v>
      </c>
      <c r="Q58" s="807"/>
      <c r="R58" s="807"/>
      <c r="S58" s="807"/>
      <c r="T58" s="807"/>
      <c r="U58" s="807"/>
      <c r="V58" s="808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17"/>
      <c r="P59" s="806" t="s">
        <v>71</v>
      </c>
      <c r="Q59" s="807"/>
      <c r="R59" s="807"/>
      <c r="S59" s="807"/>
      <c r="T59" s="807"/>
      <c r="U59" s="807"/>
      <c r="V59" s="808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hidden="1" customHeight="1" x14ac:dyDescent="0.25">
      <c r="A60" s="812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4"/>
      <c r="AB60" s="784"/>
      <c r="AC60" s="784"/>
    </row>
    <row r="61" spans="1:68" ht="14.25" hidden="1" customHeight="1" x14ac:dyDescent="0.25">
      <c r="A61" s="805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5"/>
      <c r="AB61" s="785"/>
      <c r="AC61" s="78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3">
        <v>4680115885882</v>
      </c>
      <c r="E62" s="794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6"/>
      <c r="R62" s="796"/>
      <c r="S62" s="796"/>
      <c r="T62" s="797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3">
        <v>4680115881426</v>
      </c>
      <c r="E63" s="794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11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6"/>
      <c r="R63" s="796"/>
      <c r="S63" s="796"/>
      <c r="T63" s="797"/>
      <c r="U63" s="34"/>
      <c r="V63" s="34"/>
      <c r="W63" s="35" t="s">
        <v>69</v>
      </c>
      <c r="X63" s="789">
        <v>400</v>
      </c>
      <c r="Y63" s="790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793">
        <v>4680115881426</v>
      </c>
      <c r="E64" s="794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88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6"/>
      <c r="R64" s="796"/>
      <c r="S64" s="796"/>
      <c r="T64" s="797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793">
        <v>4680115880283</v>
      </c>
      <c r="E65" s="794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6"/>
      <c r="R65" s="796"/>
      <c r="S65" s="796"/>
      <c r="T65" s="797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793">
        <v>4680115882720</v>
      </c>
      <c r="E66" s="794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0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6"/>
      <c r="R66" s="796"/>
      <c r="S66" s="796"/>
      <c r="T66" s="797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793">
        <v>4680115881525</v>
      </c>
      <c r="E67" s="794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6"/>
      <c r="R67" s="796"/>
      <c r="S67" s="796"/>
      <c r="T67" s="797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4301011192</v>
      </c>
      <c r="D68" s="793">
        <v>4607091382952</v>
      </c>
      <c r="E68" s="794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11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6"/>
      <c r="R68" s="796"/>
      <c r="S68" s="796"/>
      <c r="T68" s="797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4301011589</v>
      </c>
      <c r="D69" s="793">
        <v>4680115885899</v>
      </c>
      <c r="E69" s="794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6"/>
      <c r="R69" s="796"/>
      <c r="S69" s="796"/>
      <c r="T69" s="797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793">
        <v>4680115881419</v>
      </c>
      <c r="E70" s="794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85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6"/>
      <c r="R70" s="796"/>
      <c r="S70" s="796"/>
      <c r="T70" s="797"/>
      <c r="U70" s="34"/>
      <c r="V70" s="34"/>
      <c r="W70" s="35" t="s">
        <v>69</v>
      </c>
      <c r="X70" s="789">
        <v>585</v>
      </c>
      <c r="Y70" s="790">
        <f t="shared" si="11"/>
        <v>585</v>
      </c>
      <c r="Z70" s="36">
        <f>IFERROR(IF(Y70=0,"",ROUNDUP(Y70/H70,0)*0.00902),"")</f>
        <v>1.1726000000000001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612.29999999999995</v>
      </c>
      <c r="BN70" s="64">
        <f t="shared" si="13"/>
        <v>612.29999999999995</v>
      </c>
      <c r="BO70" s="64">
        <f t="shared" si="14"/>
        <v>0.98484848484848486</v>
      </c>
      <c r="BP70" s="64">
        <f t="shared" si="15"/>
        <v>0.98484848484848486</v>
      </c>
    </row>
    <row r="71" spans="1:68" x14ac:dyDescent="0.2">
      <c r="A71" s="816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17"/>
      <c r="P71" s="806" t="s">
        <v>71</v>
      </c>
      <c r="Q71" s="807"/>
      <c r="R71" s="807"/>
      <c r="S71" s="807"/>
      <c r="T71" s="807"/>
      <c r="U71" s="807"/>
      <c r="V71" s="808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167.03703703703704</v>
      </c>
      <c r="Y71" s="791">
        <f>IFERROR(Y62/H62,"0")+IFERROR(Y63/H63,"0")+IFERROR(Y64/H64,"0")+IFERROR(Y65/H65,"0")+IFERROR(Y66/H66,"0")+IFERROR(Y67/H67,"0")+IFERROR(Y68/H68,"0")+IFERROR(Y69/H69,"0")+IFERROR(Y70/H70,"0")</f>
        <v>168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1.9990999999999999</v>
      </c>
      <c r="AA71" s="792"/>
      <c r="AB71" s="792"/>
      <c r="AC71" s="792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17"/>
      <c r="P72" s="806" t="s">
        <v>71</v>
      </c>
      <c r="Q72" s="807"/>
      <c r="R72" s="807"/>
      <c r="S72" s="807"/>
      <c r="T72" s="807"/>
      <c r="U72" s="807"/>
      <c r="V72" s="808"/>
      <c r="W72" s="37" t="s">
        <v>69</v>
      </c>
      <c r="X72" s="791">
        <f>IFERROR(SUM(X62:X70),"0")</f>
        <v>985</v>
      </c>
      <c r="Y72" s="791">
        <f>IFERROR(SUM(Y62:Y70),"0")</f>
        <v>995.40000000000009</v>
      </c>
      <c r="Z72" s="37"/>
      <c r="AA72" s="792"/>
      <c r="AB72" s="792"/>
      <c r="AC72" s="792"/>
    </row>
    <row r="73" spans="1:68" ht="14.25" hidden="1" customHeight="1" x14ac:dyDescent="0.25">
      <c r="A73" s="805" t="s">
        <v>166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5"/>
      <c r="AB73" s="785"/>
      <c r="AC73" s="78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93">
        <v>4680115881440</v>
      </c>
      <c r="E74" s="794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10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6"/>
      <c r="R74" s="796"/>
      <c r="S74" s="796"/>
      <c r="T74" s="797"/>
      <c r="U74" s="34"/>
      <c r="V74" s="34"/>
      <c r="W74" s="35" t="s">
        <v>69</v>
      </c>
      <c r="X74" s="789">
        <v>100</v>
      </c>
      <c r="Y74" s="790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93">
        <v>4680115882751</v>
      </c>
      <c r="E75" s="794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6"/>
      <c r="R75" s="796"/>
      <c r="S75" s="796"/>
      <c r="T75" s="797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93">
        <v>4680115885950</v>
      </c>
      <c r="E76" s="794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6"/>
      <c r="R76" s="796"/>
      <c r="S76" s="796"/>
      <c r="T76" s="797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93">
        <v>4680115881433</v>
      </c>
      <c r="E77" s="794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6"/>
      <c r="R77" s="796"/>
      <c r="S77" s="796"/>
      <c r="T77" s="797"/>
      <c r="U77" s="34"/>
      <c r="V77" s="34"/>
      <c r="W77" s="35" t="s">
        <v>69</v>
      </c>
      <c r="X77" s="789">
        <v>180</v>
      </c>
      <c r="Y77" s="790">
        <f>IFERROR(IF(X77="",0,CEILING((X77/$H77),1)*$H77),"")</f>
        <v>180.9</v>
      </c>
      <c r="Z77" s="36">
        <f>IFERROR(IF(Y77=0,"",ROUNDUP(Y77/H77,0)*0.00651),"")</f>
        <v>0.43617</v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191.99999999999997</v>
      </c>
      <c r="BN77" s="64">
        <f>IFERROR(Y77*I77/H77,"0")</f>
        <v>192.95999999999998</v>
      </c>
      <c r="BO77" s="64">
        <f>IFERROR(1/J77*(X77/H77),"0")</f>
        <v>0.36630036630036628</v>
      </c>
      <c r="BP77" s="64">
        <f>IFERROR(1/J77*(Y77/H77),"0")</f>
        <v>0.36813186813186816</v>
      </c>
    </row>
    <row r="78" spans="1:68" x14ac:dyDescent="0.2">
      <c r="A78" s="816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17"/>
      <c r="P78" s="806" t="s">
        <v>71</v>
      </c>
      <c r="Q78" s="807"/>
      <c r="R78" s="807"/>
      <c r="S78" s="807"/>
      <c r="T78" s="807"/>
      <c r="U78" s="807"/>
      <c r="V78" s="808"/>
      <c r="W78" s="37" t="s">
        <v>72</v>
      </c>
      <c r="X78" s="791">
        <f>IFERROR(X74/H74,"0")+IFERROR(X75/H75,"0")+IFERROR(X76/H76,"0")+IFERROR(X77/H77,"0")</f>
        <v>75.925925925925924</v>
      </c>
      <c r="Y78" s="791">
        <f>IFERROR(Y74/H74,"0")+IFERROR(Y75/H75,"0")+IFERROR(Y76/H76,"0")+IFERROR(Y77/H77,"0")</f>
        <v>77</v>
      </c>
      <c r="Z78" s="791">
        <f>IFERROR(IF(Z74="",0,Z74),"0")+IFERROR(IF(Z75="",0,Z75),"0")+IFERROR(IF(Z76="",0,Z76),"0")+IFERROR(IF(Z77="",0,Z77),"0")</f>
        <v>0.65366999999999997</v>
      </c>
      <c r="AA78" s="792"/>
      <c r="AB78" s="792"/>
      <c r="AC78" s="792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17"/>
      <c r="P79" s="806" t="s">
        <v>71</v>
      </c>
      <c r="Q79" s="807"/>
      <c r="R79" s="807"/>
      <c r="S79" s="807"/>
      <c r="T79" s="807"/>
      <c r="U79" s="807"/>
      <c r="V79" s="808"/>
      <c r="W79" s="37" t="s">
        <v>69</v>
      </c>
      <c r="X79" s="791">
        <f>IFERROR(SUM(X74:X77),"0")</f>
        <v>280</v>
      </c>
      <c r="Y79" s="791">
        <f>IFERROR(SUM(Y74:Y77),"0")</f>
        <v>288.89999999999998</v>
      </c>
      <c r="Z79" s="37"/>
      <c r="AA79" s="792"/>
      <c r="AB79" s="792"/>
      <c r="AC79" s="792"/>
    </row>
    <row r="80" spans="1:68" ht="14.25" hidden="1" customHeight="1" x14ac:dyDescent="0.25">
      <c r="A80" s="805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5"/>
      <c r="AB80" s="785"/>
      <c r="AC80" s="785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93">
        <v>4680115885066</v>
      </c>
      <c r="E81" s="794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6"/>
      <c r="R81" s="796"/>
      <c r="S81" s="796"/>
      <c r="T81" s="797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93">
        <v>4680115885042</v>
      </c>
      <c r="E82" s="794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6"/>
      <c r="R82" s="796"/>
      <c r="S82" s="796"/>
      <c r="T82" s="797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93">
        <v>4680115885080</v>
      </c>
      <c r="E83" s="794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8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6"/>
      <c r="R83" s="796"/>
      <c r="S83" s="796"/>
      <c r="T83" s="797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93">
        <v>4680115885073</v>
      </c>
      <c r="E84" s="794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6"/>
      <c r="R84" s="796"/>
      <c r="S84" s="796"/>
      <c r="T84" s="797"/>
      <c r="U84" s="34"/>
      <c r="V84" s="34"/>
      <c r="W84" s="35" t="s">
        <v>69</v>
      </c>
      <c r="X84" s="789">
        <v>0</v>
      </c>
      <c r="Y84" s="79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93">
        <v>4680115885059</v>
      </c>
      <c r="E85" s="794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6"/>
      <c r="R85" s="796"/>
      <c r="S85" s="796"/>
      <c r="T85" s="797"/>
      <c r="U85" s="34"/>
      <c r="V85" s="34"/>
      <c r="W85" s="35" t="s">
        <v>69</v>
      </c>
      <c r="X85" s="789">
        <v>0</v>
      </c>
      <c r="Y85" s="79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93">
        <v>4680115885097</v>
      </c>
      <c r="E86" s="794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6"/>
      <c r="R86" s="796"/>
      <c r="S86" s="796"/>
      <c r="T86" s="797"/>
      <c r="U86" s="34"/>
      <c r="V86" s="34"/>
      <c r="W86" s="35" t="s">
        <v>69</v>
      </c>
      <c r="X86" s="789">
        <v>0</v>
      </c>
      <c r="Y86" s="79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16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17"/>
      <c r="P87" s="806" t="s">
        <v>71</v>
      </c>
      <c r="Q87" s="807"/>
      <c r="R87" s="807"/>
      <c r="S87" s="807"/>
      <c r="T87" s="807"/>
      <c r="U87" s="807"/>
      <c r="V87" s="808"/>
      <c r="W87" s="37" t="s">
        <v>72</v>
      </c>
      <c r="X87" s="791">
        <f>IFERROR(X81/H81,"0")+IFERROR(X82/H82,"0")+IFERROR(X83/H83,"0")+IFERROR(X84/H84,"0")+IFERROR(X85/H85,"0")+IFERROR(X86/H86,"0")</f>
        <v>0</v>
      </c>
      <c r="Y87" s="791">
        <f>IFERROR(Y81/H81,"0")+IFERROR(Y82/H82,"0")+IFERROR(Y83/H83,"0")+IFERROR(Y84/H84,"0")+IFERROR(Y85/H85,"0")+IFERROR(Y86/H86,"0")</f>
        <v>0</v>
      </c>
      <c r="Z87" s="791">
        <f>IFERROR(IF(Z81="",0,Z81),"0")+IFERROR(IF(Z82="",0,Z82),"0")+IFERROR(IF(Z83="",0,Z83),"0")+IFERROR(IF(Z84="",0,Z84),"0")+IFERROR(IF(Z85="",0,Z85),"0")+IFERROR(IF(Z86="",0,Z86),"0")</f>
        <v>0</v>
      </c>
      <c r="AA87" s="792"/>
      <c r="AB87" s="792"/>
      <c r="AC87" s="792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17"/>
      <c r="P88" s="806" t="s">
        <v>71</v>
      </c>
      <c r="Q88" s="807"/>
      <c r="R88" s="807"/>
      <c r="S88" s="807"/>
      <c r="T88" s="807"/>
      <c r="U88" s="807"/>
      <c r="V88" s="808"/>
      <c r="W88" s="37" t="s">
        <v>69</v>
      </c>
      <c r="X88" s="791">
        <f>IFERROR(SUM(X81:X86),"0")</f>
        <v>0</v>
      </c>
      <c r="Y88" s="791">
        <f>IFERROR(SUM(Y81:Y86),"0")</f>
        <v>0</v>
      </c>
      <c r="Z88" s="37"/>
      <c r="AA88" s="792"/>
      <c r="AB88" s="792"/>
      <c r="AC88" s="792"/>
    </row>
    <row r="89" spans="1:68" ht="14.25" hidden="1" customHeight="1" x14ac:dyDescent="0.25">
      <c r="A89" s="805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5"/>
      <c r="AB89" s="785"/>
      <c r="AC89" s="785"/>
    </row>
    <row r="90" spans="1:68" ht="16.5" hidden="1" customHeight="1" x14ac:dyDescent="0.25">
      <c r="A90" s="54" t="s">
        <v>192</v>
      </c>
      <c r="B90" s="54" t="s">
        <v>193</v>
      </c>
      <c r="C90" s="31">
        <v>4301051838</v>
      </c>
      <c r="D90" s="793">
        <v>4680115881891</v>
      </c>
      <c r="E90" s="794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9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6"/>
      <c r="R90" s="796"/>
      <c r="S90" s="796"/>
      <c r="T90" s="797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4301051846</v>
      </c>
      <c r="D91" s="793">
        <v>4680115885769</v>
      </c>
      <c r="E91" s="794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9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6"/>
      <c r="R91" s="796"/>
      <c r="S91" s="796"/>
      <c r="T91" s="797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4301051822</v>
      </c>
      <c r="D92" s="793">
        <v>4680115884410</v>
      </c>
      <c r="E92" s="794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6"/>
      <c r="R92" s="796"/>
      <c r="S92" s="796"/>
      <c r="T92" s="797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201</v>
      </c>
      <c r="B93" s="54" t="s">
        <v>202</v>
      </c>
      <c r="C93" s="31">
        <v>4301051837</v>
      </c>
      <c r="D93" s="793">
        <v>4680115884311</v>
      </c>
      <c r="E93" s="794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9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6"/>
      <c r="R93" s="796"/>
      <c r="S93" s="796"/>
      <c r="T93" s="797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4301051844</v>
      </c>
      <c r="D94" s="793">
        <v>4680115885929</v>
      </c>
      <c r="E94" s="794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11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6"/>
      <c r="R94" s="796"/>
      <c r="S94" s="796"/>
      <c r="T94" s="797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206</v>
      </c>
      <c r="B95" s="54" t="s">
        <v>207</v>
      </c>
      <c r="C95" s="31">
        <v>4301051827</v>
      </c>
      <c r="D95" s="793">
        <v>4680115884403</v>
      </c>
      <c r="E95" s="794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11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6"/>
      <c r="R95" s="796"/>
      <c r="S95" s="796"/>
      <c r="T95" s="797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16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17"/>
      <c r="P96" s="806" t="s">
        <v>71</v>
      </c>
      <c r="Q96" s="807"/>
      <c r="R96" s="807"/>
      <c r="S96" s="807"/>
      <c r="T96" s="807"/>
      <c r="U96" s="807"/>
      <c r="V96" s="808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17"/>
      <c r="P97" s="806" t="s">
        <v>71</v>
      </c>
      <c r="Q97" s="807"/>
      <c r="R97" s="807"/>
      <c r="S97" s="807"/>
      <c r="T97" s="807"/>
      <c r="U97" s="807"/>
      <c r="V97" s="808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hidden="1" customHeight="1" x14ac:dyDescent="0.25">
      <c r="A98" s="805" t="s">
        <v>208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5"/>
      <c r="AB98" s="785"/>
      <c r="AC98" s="785"/>
    </row>
    <row r="99" spans="1:68" ht="37.5" hidden="1" customHeight="1" x14ac:dyDescent="0.25">
      <c r="A99" s="54" t="s">
        <v>209</v>
      </c>
      <c r="B99" s="54" t="s">
        <v>210</v>
      </c>
      <c r="C99" s="31">
        <v>4301060366</v>
      </c>
      <c r="D99" s="793">
        <v>4680115881532</v>
      </c>
      <c r="E99" s="794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6"/>
      <c r="R99" s="796"/>
      <c r="S99" s="796"/>
      <c r="T99" s="797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793">
        <v>4680115881532</v>
      </c>
      <c r="E100" s="794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118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6"/>
      <c r="R100" s="796"/>
      <c r="S100" s="796"/>
      <c r="T100" s="797"/>
      <c r="U100" s="34"/>
      <c r="V100" s="34"/>
      <c r="W100" s="35" t="s">
        <v>69</v>
      </c>
      <c r="X100" s="789">
        <v>20</v>
      </c>
      <c r="Y100" s="790">
        <f>IFERROR(IF(X100="",0,CEILING((X100/$H100),1)*$H100),"")</f>
        <v>25.200000000000003</v>
      </c>
      <c r="Z100" s="36">
        <f>IFERROR(IF(Y100=0,"",ROUNDUP(Y100/H100,0)*0.02175),"")</f>
        <v>6.5250000000000002E-2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21.342857142857142</v>
      </c>
      <c r="BN100" s="64">
        <f>IFERROR(Y100*I100/H100,"0")</f>
        <v>26.892000000000003</v>
      </c>
      <c r="BO100" s="64">
        <f>IFERROR(1/J100*(X100/H100),"0")</f>
        <v>4.2517006802721087E-2</v>
      </c>
      <c r="BP100" s="64">
        <f>IFERROR(1/J100*(Y100/H100),"0")</f>
        <v>5.3571428571428568E-2</v>
      </c>
    </row>
    <row r="101" spans="1:68" ht="27" hidden="1" customHeight="1" x14ac:dyDescent="0.25">
      <c r="A101" s="54" t="s">
        <v>213</v>
      </c>
      <c r="B101" s="54" t="s">
        <v>214</v>
      </c>
      <c r="C101" s="31">
        <v>4301060351</v>
      </c>
      <c r="D101" s="793">
        <v>4680115881464</v>
      </c>
      <c r="E101" s="794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9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6"/>
      <c r="R101" s="796"/>
      <c r="S101" s="796"/>
      <c r="T101" s="797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16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17"/>
      <c r="P102" s="806" t="s">
        <v>71</v>
      </c>
      <c r="Q102" s="807"/>
      <c r="R102" s="807"/>
      <c r="S102" s="807"/>
      <c r="T102" s="807"/>
      <c r="U102" s="807"/>
      <c r="V102" s="808"/>
      <c r="W102" s="37" t="s">
        <v>72</v>
      </c>
      <c r="X102" s="791">
        <f>IFERROR(X99/H99,"0")+IFERROR(X100/H100,"0")+IFERROR(X101/H101,"0")</f>
        <v>2.3809523809523809</v>
      </c>
      <c r="Y102" s="791">
        <f>IFERROR(Y99/H99,"0")+IFERROR(Y100/H100,"0")+IFERROR(Y101/H101,"0")</f>
        <v>3</v>
      </c>
      <c r="Z102" s="791">
        <f>IFERROR(IF(Z99="",0,Z99),"0")+IFERROR(IF(Z100="",0,Z100),"0")+IFERROR(IF(Z101="",0,Z101),"0")</f>
        <v>6.5250000000000002E-2</v>
      </c>
      <c r="AA102" s="792"/>
      <c r="AB102" s="792"/>
      <c r="AC102" s="792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17"/>
      <c r="P103" s="806" t="s">
        <v>71</v>
      </c>
      <c r="Q103" s="807"/>
      <c r="R103" s="807"/>
      <c r="S103" s="807"/>
      <c r="T103" s="807"/>
      <c r="U103" s="807"/>
      <c r="V103" s="808"/>
      <c r="W103" s="37" t="s">
        <v>69</v>
      </c>
      <c r="X103" s="791">
        <f>IFERROR(SUM(X99:X101),"0")</f>
        <v>20</v>
      </c>
      <c r="Y103" s="791">
        <f>IFERROR(SUM(Y99:Y101),"0")</f>
        <v>25.200000000000003</v>
      </c>
      <c r="Z103" s="37"/>
      <c r="AA103" s="792"/>
      <c r="AB103" s="792"/>
      <c r="AC103" s="792"/>
    </row>
    <row r="104" spans="1:68" ht="16.5" hidden="1" customHeight="1" x14ac:dyDescent="0.25">
      <c r="A104" s="812" t="s">
        <v>216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4"/>
      <c r="AB104" s="784"/>
      <c r="AC104" s="784"/>
    </row>
    <row r="105" spans="1:68" ht="14.25" hidden="1" customHeight="1" x14ac:dyDescent="0.25">
      <c r="A105" s="805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5"/>
      <c r="AB105" s="785"/>
      <c r="AC105" s="785"/>
    </row>
    <row r="106" spans="1:68" ht="27" customHeight="1" x14ac:dyDescent="0.25">
      <c r="A106" s="54" t="s">
        <v>217</v>
      </c>
      <c r="B106" s="54" t="s">
        <v>218</v>
      </c>
      <c r="C106" s="31">
        <v>4301011468</v>
      </c>
      <c r="D106" s="793">
        <v>4680115881327</v>
      </c>
      <c r="E106" s="794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9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6"/>
      <c r="R106" s="796"/>
      <c r="S106" s="796"/>
      <c r="T106" s="797"/>
      <c r="U106" s="34"/>
      <c r="V106" s="34"/>
      <c r="W106" s="35" t="s">
        <v>69</v>
      </c>
      <c r="X106" s="789">
        <v>300</v>
      </c>
      <c r="Y106" s="790">
        <f>IFERROR(IF(X106="",0,CEILING((X106/$H106),1)*$H106),"")</f>
        <v>302.40000000000003</v>
      </c>
      <c r="Z106" s="36">
        <f>IFERROR(IF(Y106=0,"",ROUNDUP(Y106/H106,0)*0.02175),"")</f>
        <v>0.60899999999999999</v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313.33333333333331</v>
      </c>
      <c r="BN106" s="64">
        <f>IFERROR(Y106*I106/H106,"0")</f>
        <v>315.83999999999997</v>
      </c>
      <c r="BO106" s="64">
        <f>IFERROR(1/J106*(X106/H106),"0")</f>
        <v>0.49603174603174593</v>
      </c>
      <c r="BP106" s="64">
        <f>IFERROR(1/J106*(Y106/H106),"0")</f>
        <v>0.5</v>
      </c>
    </row>
    <row r="107" spans="1:68" ht="16.5" hidden="1" customHeight="1" x14ac:dyDescent="0.25">
      <c r="A107" s="54" t="s">
        <v>220</v>
      </c>
      <c r="B107" s="54" t="s">
        <v>221</v>
      </c>
      <c r="C107" s="31">
        <v>4301011476</v>
      </c>
      <c r="D107" s="793">
        <v>4680115881518</v>
      </c>
      <c r="E107" s="794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9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6"/>
      <c r="R107" s="796"/>
      <c r="S107" s="796"/>
      <c r="T107" s="797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793">
        <v>4680115881303</v>
      </c>
      <c r="E108" s="794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9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6"/>
      <c r="R108" s="796"/>
      <c r="S108" s="796"/>
      <c r="T108" s="797"/>
      <c r="U108" s="34"/>
      <c r="V108" s="34"/>
      <c r="W108" s="35" t="s">
        <v>69</v>
      </c>
      <c r="X108" s="789">
        <v>540</v>
      </c>
      <c r="Y108" s="790">
        <f>IFERROR(IF(X108="",0,CEILING((X108/$H108),1)*$H108),"")</f>
        <v>540</v>
      </c>
      <c r="Z108" s="36">
        <f>IFERROR(IF(Y108=0,"",ROUNDUP(Y108/H108,0)*0.00902),"")</f>
        <v>1.0824</v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565.20000000000005</v>
      </c>
      <c r="BN108" s="64">
        <f>IFERROR(Y108*I108/H108,"0")</f>
        <v>565.20000000000005</v>
      </c>
      <c r="BO108" s="64">
        <f>IFERROR(1/J108*(X108/H108),"0")</f>
        <v>0.90909090909090917</v>
      </c>
      <c r="BP108" s="64">
        <f>IFERROR(1/J108*(Y108/H108),"0")</f>
        <v>0.90909090909090917</v>
      </c>
    </row>
    <row r="109" spans="1:68" x14ac:dyDescent="0.2">
      <c r="A109" s="816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17"/>
      <c r="P109" s="806" t="s">
        <v>71</v>
      </c>
      <c r="Q109" s="807"/>
      <c r="R109" s="807"/>
      <c r="S109" s="807"/>
      <c r="T109" s="807"/>
      <c r="U109" s="807"/>
      <c r="V109" s="808"/>
      <c r="W109" s="37" t="s">
        <v>72</v>
      </c>
      <c r="X109" s="791">
        <f>IFERROR(X106/H106,"0")+IFERROR(X107/H107,"0")+IFERROR(X108/H108,"0")</f>
        <v>147.77777777777777</v>
      </c>
      <c r="Y109" s="791">
        <f>IFERROR(Y106/H106,"0")+IFERROR(Y107/H107,"0")+IFERROR(Y108/H108,"0")</f>
        <v>148</v>
      </c>
      <c r="Z109" s="791">
        <f>IFERROR(IF(Z106="",0,Z106),"0")+IFERROR(IF(Z107="",0,Z107),"0")+IFERROR(IF(Z108="",0,Z108),"0")</f>
        <v>1.6914</v>
      </c>
      <c r="AA109" s="792"/>
      <c r="AB109" s="792"/>
      <c r="AC109" s="792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17"/>
      <c r="P110" s="806" t="s">
        <v>71</v>
      </c>
      <c r="Q110" s="807"/>
      <c r="R110" s="807"/>
      <c r="S110" s="807"/>
      <c r="T110" s="807"/>
      <c r="U110" s="807"/>
      <c r="V110" s="808"/>
      <c r="W110" s="37" t="s">
        <v>69</v>
      </c>
      <c r="X110" s="791">
        <f>IFERROR(SUM(X106:X108),"0")</f>
        <v>840</v>
      </c>
      <c r="Y110" s="791">
        <f>IFERROR(SUM(Y106:Y108),"0")</f>
        <v>842.40000000000009</v>
      </c>
      <c r="Z110" s="37"/>
      <c r="AA110" s="792"/>
      <c r="AB110" s="792"/>
      <c r="AC110" s="792"/>
    </row>
    <row r="111" spans="1:68" ht="14.25" hidden="1" customHeight="1" x14ac:dyDescent="0.25">
      <c r="A111" s="805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5"/>
      <c r="AB111" s="785"/>
      <c r="AC111" s="785"/>
    </row>
    <row r="112" spans="1:68" ht="27" hidden="1" customHeight="1" x14ac:dyDescent="0.25">
      <c r="A112" s="54" t="s">
        <v>225</v>
      </c>
      <c r="B112" s="54" t="s">
        <v>226</v>
      </c>
      <c r="C112" s="31">
        <v>4301051437</v>
      </c>
      <c r="D112" s="793">
        <v>4607091386967</v>
      </c>
      <c r="E112" s="794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1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6"/>
      <c r="R112" s="796"/>
      <c r="S112" s="796"/>
      <c r="T112" s="797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793">
        <v>4607091386967</v>
      </c>
      <c r="E113" s="794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114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6"/>
      <c r="R113" s="796"/>
      <c r="S113" s="796"/>
      <c r="T113" s="797"/>
      <c r="U113" s="34"/>
      <c r="V113" s="34"/>
      <c r="W113" s="35" t="s">
        <v>69</v>
      </c>
      <c r="X113" s="789">
        <v>180</v>
      </c>
      <c r="Y113" s="790">
        <f t="shared" si="26"/>
        <v>184.8</v>
      </c>
      <c r="Z113" s="36">
        <f>IFERROR(IF(Y113=0,"",ROUNDUP(Y113/H113,0)*0.02175),"")</f>
        <v>0.47849999999999998</v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192.08571428571429</v>
      </c>
      <c r="BN113" s="64">
        <f t="shared" si="28"/>
        <v>197.20800000000003</v>
      </c>
      <c r="BO113" s="64">
        <f t="shared" si="29"/>
        <v>0.38265306122448972</v>
      </c>
      <c r="BP113" s="64">
        <f t="shared" si="30"/>
        <v>0.39285714285714285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793">
        <v>4607091385731</v>
      </c>
      <c r="E114" s="794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9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6"/>
      <c r="R114" s="796"/>
      <c r="S114" s="796"/>
      <c r="T114" s="797"/>
      <c r="U114" s="34"/>
      <c r="V114" s="34"/>
      <c r="W114" s="35" t="s">
        <v>69</v>
      </c>
      <c r="X114" s="789">
        <v>450</v>
      </c>
      <c r="Y114" s="790">
        <f t="shared" si="26"/>
        <v>450.90000000000003</v>
      </c>
      <c r="Z114" s="36">
        <f>IFERROR(IF(Y114=0,"",ROUNDUP(Y114/H114,0)*0.00651),"")</f>
        <v>1.08717</v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492</v>
      </c>
      <c r="BN114" s="64">
        <f t="shared" si="28"/>
        <v>492.98399999999998</v>
      </c>
      <c r="BO114" s="64">
        <f t="shared" si="29"/>
        <v>0.91575091575091572</v>
      </c>
      <c r="BP114" s="64">
        <f t="shared" si="30"/>
        <v>0.91758241758241765</v>
      </c>
    </row>
    <row r="115" spans="1:68" ht="16.5" hidden="1" customHeight="1" x14ac:dyDescent="0.25">
      <c r="A115" s="54" t="s">
        <v>231</v>
      </c>
      <c r="B115" s="54" t="s">
        <v>232</v>
      </c>
      <c r="C115" s="31">
        <v>4301051438</v>
      </c>
      <c r="D115" s="793">
        <v>4680115880894</v>
      </c>
      <c r="E115" s="794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6"/>
      <c r="R115" s="796"/>
      <c r="S115" s="796"/>
      <c r="T115" s="797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4301051439</v>
      </c>
      <c r="D116" s="793">
        <v>4680115880214</v>
      </c>
      <c r="E116" s="794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115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6"/>
      <c r="R116" s="796"/>
      <c r="S116" s="796"/>
      <c r="T116" s="797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234</v>
      </c>
      <c r="B117" s="54" t="s">
        <v>236</v>
      </c>
      <c r="C117" s="31">
        <v>4301051687</v>
      </c>
      <c r="D117" s="793">
        <v>4680115880214</v>
      </c>
      <c r="E117" s="794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1119" t="s">
        <v>237</v>
      </c>
      <c r="Q117" s="796"/>
      <c r="R117" s="796"/>
      <c r="S117" s="796"/>
      <c r="T117" s="797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16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17"/>
      <c r="P118" s="806" t="s">
        <v>71</v>
      </c>
      <c r="Q118" s="807"/>
      <c r="R118" s="807"/>
      <c r="S118" s="807"/>
      <c r="T118" s="807"/>
      <c r="U118" s="807"/>
      <c r="V118" s="808"/>
      <c r="W118" s="37" t="s">
        <v>72</v>
      </c>
      <c r="X118" s="791">
        <f>IFERROR(X112/H112,"0")+IFERROR(X113/H113,"0")+IFERROR(X114/H114,"0")+IFERROR(X115/H115,"0")+IFERROR(X116/H116,"0")+IFERROR(X117/H117,"0")</f>
        <v>188.09523809523807</v>
      </c>
      <c r="Y118" s="791">
        <f>IFERROR(Y112/H112,"0")+IFERROR(Y113/H113,"0")+IFERROR(Y114/H114,"0")+IFERROR(Y115/H115,"0")+IFERROR(Y116/H116,"0")+IFERROR(Y117/H117,"0")</f>
        <v>189</v>
      </c>
      <c r="Z118" s="791">
        <f>IFERROR(IF(Z112="",0,Z112),"0")+IFERROR(IF(Z113="",0,Z113),"0")+IFERROR(IF(Z114="",0,Z114),"0")+IFERROR(IF(Z115="",0,Z115),"0")+IFERROR(IF(Z116="",0,Z116),"0")+IFERROR(IF(Z117="",0,Z117),"0")</f>
        <v>1.5656699999999999</v>
      </c>
      <c r="AA118" s="792"/>
      <c r="AB118" s="792"/>
      <c r="AC118" s="792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17"/>
      <c r="P119" s="806" t="s">
        <v>71</v>
      </c>
      <c r="Q119" s="807"/>
      <c r="R119" s="807"/>
      <c r="S119" s="807"/>
      <c r="T119" s="807"/>
      <c r="U119" s="807"/>
      <c r="V119" s="808"/>
      <c r="W119" s="37" t="s">
        <v>69</v>
      </c>
      <c r="X119" s="791">
        <f>IFERROR(SUM(X112:X117),"0")</f>
        <v>630</v>
      </c>
      <c r="Y119" s="791">
        <f>IFERROR(SUM(Y112:Y117),"0")</f>
        <v>635.70000000000005</v>
      </c>
      <c r="Z119" s="37"/>
      <c r="AA119" s="792"/>
      <c r="AB119" s="792"/>
      <c r="AC119" s="792"/>
    </row>
    <row r="120" spans="1:68" ht="16.5" hidden="1" customHeight="1" x14ac:dyDescent="0.25">
      <c r="A120" s="812" t="s">
        <v>238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4"/>
      <c r="AB120" s="784"/>
      <c r="AC120" s="784"/>
    </row>
    <row r="121" spans="1:68" ht="14.25" hidden="1" customHeight="1" x14ac:dyDescent="0.25">
      <c r="A121" s="805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5"/>
      <c r="AB121" s="785"/>
      <c r="AC121" s="785"/>
    </row>
    <row r="122" spans="1:68" ht="16.5" hidden="1" customHeight="1" x14ac:dyDescent="0.25">
      <c r="A122" s="54" t="s">
        <v>239</v>
      </c>
      <c r="B122" s="54" t="s">
        <v>240</v>
      </c>
      <c r="C122" s="31">
        <v>4301011514</v>
      </c>
      <c r="D122" s="793">
        <v>4680115882133</v>
      </c>
      <c r="E122" s="794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6"/>
      <c r="R122" s="796"/>
      <c r="S122" s="796"/>
      <c r="T122" s="797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793">
        <v>4680115882133</v>
      </c>
      <c r="E123" s="794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3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6"/>
      <c r="R123" s="796"/>
      <c r="S123" s="796"/>
      <c r="T123" s="797"/>
      <c r="U123" s="34"/>
      <c r="V123" s="34"/>
      <c r="W123" s="35" t="s">
        <v>69</v>
      </c>
      <c r="X123" s="789">
        <v>80</v>
      </c>
      <c r="Y123" s="790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27" hidden="1" customHeight="1" x14ac:dyDescent="0.25">
      <c r="A124" s="54" t="s">
        <v>243</v>
      </c>
      <c r="B124" s="54" t="s">
        <v>244</v>
      </c>
      <c r="C124" s="31">
        <v>4301011417</v>
      </c>
      <c r="D124" s="793">
        <v>4680115880269</v>
      </c>
      <c r="E124" s="794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0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6"/>
      <c r="R124" s="796"/>
      <c r="S124" s="796"/>
      <c r="T124" s="797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793">
        <v>4680115880429</v>
      </c>
      <c r="E125" s="794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6"/>
      <c r="R125" s="796"/>
      <c r="S125" s="796"/>
      <c r="T125" s="797"/>
      <c r="U125" s="34"/>
      <c r="V125" s="34"/>
      <c r="W125" s="35" t="s">
        <v>69</v>
      </c>
      <c r="X125" s="789">
        <v>450</v>
      </c>
      <c r="Y125" s="790">
        <f>IFERROR(IF(X125="",0,CEILING((X125/$H125),1)*$H125),"")</f>
        <v>450</v>
      </c>
      <c r="Z125" s="36">
        <f>IFERROR(IF(Y125=0,"",ROUNDUP(Y125/H125,0)*0.00902),"")</f>
        <v>0.90200000000000002</v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471</v>
      </c>
      <c r="BN125" s="64">
        <f>IFERROR(Y125*I125/H125,"0")</f>
        <v>471</v>
      </c>
      <c r="BO125" s="64">
        <f>IFERROR(1/J125*(X125/H125),"0")</f>
        <v>0.75757575757575757</v>
      </c>
      <c r="BP125" s="64">
        <f>IFERROR(1/J125*(Y125/H125),"0")</f>
        <v>0.75757575757575757</v>
      </c>
    </row>
    <row r="126" spans="1:68" ht="16.5" hidden="1" customHeight="1" x14ac:dyDescent="0.25">
      <c r="A126" s="54" t="s">
        <v>248</v>
      </c>
      <c r="B126" s="54" t="s">
        <v>249</v>
      </c>
      <c r="C126" s="31">
        <v>4301011462</v>
      </c>
      <c r="D126" s="793">
        <v>4680115881457</v>
      </c>
      <c r="E126" s="794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8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6"/>
      <c r="R126" s="796"/>
      <c r="S126" s="796"/>
      <c r="T126" s="797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16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17"/>
      <c r="P127" s="806" t="s">
        <v>71</v>
      </c>
      <c r="Q127" s="807"/>
      <c r="R127" s="807"/>
      <c r="S127" s="807"/>
      <c r="T127" s="807"/>
      <c r="U127" s="807"/>
      <c r="V127" s="808"/>
      <c r="W127" s="37" t="s">
        <v>72</v>
      </c>
      <c r="X127" s="791">
        <f>IFERROR(X122/H122,"0")+IFERROR(X123/H123,"0")+IFERROR(X124/H124,"0")+IFERROR(X125/H125,"0")+IFERROR(X126/H126,"0")</f>
        <v>107.14285714285714</v>
      </c>
      <c r="Y127" s="791">
        <f>IFERROR(Y122/H122,"0")+IFERROR(Y123/H123,"0")+IFERROR(Y124/H124,"0")+IFERROR(Y125/H125,"0")+IFERROR(Y126/H126,"0")</f>
        <v>108</v>
      </c>
      <c r="Z127" s="791">
        <f>IFERROR(IF(Z122="",0,Z122),"0")+IFERROR(IF(Z123="",0,Z123),"0")+IFERROR(IF(Z124="",0,Z124),"0")+IFERROR(IF(Z125="",0,Z125),"0")+IFERROR(IF(Z126="",0,Z126),"0")</f>
        <v>1.0760000000000001</v>
      </c>
      <c r="AA127" s="792"/>
      <c r="AB127" s="792"/>
      <c r="AC127" s="792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17"/>
      <c r="P128" s="806" t="s">
        <v>71</v>
      </c>
      <c r="Q128" s="807"/>
      <c r="R128" s="807"/>
      <c r="S128" s="807"/>
      <c r="T128" s="807"/>
      <c r="U128" s="807"/>
      <c r="V128" s="808"/>
      <c r="W128" s="37" t="s">
        <v>69</v>
      </c>
      <c r="X128" s="791">
        <f>IFERROR(SUM(X122:X126),"0")</f>
        <v>530</v>
      </c>
      <c r="Y128" s="791">
        <f>IFERROR(SUM(Y122:Y126),"0")</f>
        <v>539.6</v>
      </c>
      <c r="Z128" s="37"/>
      <c r="AA128" s="792"/>
      <c r="AB128" s="792"/>
      <c r="AC128" s="792"/>
    </row>
    <row r="129" spans="1:68" ht="14.25" hidden="1" customHeight="1" x14ac:dyDescent="0.25">
      <c r="A129" s="805" t="s">
        <v>166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5"/>
      <c r="AB129" s="785"/>
      <c r="AC129" s="785"/>
    </row>
    <row r="130" spans="1:68" ht="16.5" hidden="1" customHeight="1" x14ac:dyDescent="0.25">
      <c r="A130" s="54" t="s">
        <v>250</v>
      </c>
      <c r="B130" s="54" t="s">
        <v>251</v>
      </c>
      <c r="C130" s="31">
        <v>4301020345</v>
      </c>
      <c r="D130" s="793">
        <v>4680115881488</v>
      </c>
      <c r="E130" s="794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9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6"/>
      <c r="R130" s="796"/>
      <c r="S130" s="796"/>
      <c r="T130" s="797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253</v>
      </c>
      <c r="B131" s="54" t="s">
        <v>254</v>
      </c>
      <c r="C131" s="31">
        <v>4301020258</v>
      </c>
      <c r="D131" s="793">
        <v>4680115882775</v>
      </c>
      <c r="E131" s="794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122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6"/>
      <c r="R131" s="796"/>
      <c r="S131" s="796"/>
      <c r="T131" s="797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253</v>
      </c>
      <c r="B132" s="54" t="s">
        <v>256</v>
      </c>
      <c r="C132" s="31">
        <v>4301020346</v>
      </c>
      <c r="D132" s="793">
        <v>4680115882775</v>
      </c>
      <c r="E132" s="794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11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6"/>
      <c r="R132" s="796"/>
      <c r="S132" s="796"/>
      <c r="T132" s="797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257</v>
      </c>
      <c r="B133" s="54" t="s">
        <v>258</v>
      </c>
      <c r="C133" s="31">
        <v>4301020344</v>
      </c>
      <c r="D133" s="793">
        <v>4680115880658</v>
      </c>
      <c r="E133" s="794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8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6"/>
      <c r="R133" s="796"/>
      <c r="S133" s="796"/>
      <c r="T133" s="797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16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17"/>
      <c r="P134" s="806" t="s">
        <v>71</v>
      </c>
      <c r="Q134" s="807"/>
      <c r="R134" s="807"/>
      <c r="S134" s="807"/>
      <c r="T134" s="807"/>
      <c r="U134" s="807"/>
      <c r="V134" s="808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17"/>
      <c r="P135" s="806" t="s">
        <v>71</v>
      </c>
      <c r="Q135" s="807"/>
      <c r="R135" s="807"/>
      <c r="S135" s="807"/>
      <c r="T135" s="807"/>
      <c r="U135" s="807"/>
      <c r="V135" s="808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hidden="1" customHeight="1" x14ac:dyDescent="0.25">
      <c r="A136" s="805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5"/>
      <c r="AB136" s="785"/>
      <c r="AC136" s="785"/>
    </row>
    <row r="137" spans="1:68" ht="37.5" hidden="1" customHeight="1" x14ac:dyDescent="0.25">
      <c r="A137" s="54" t="s">
        <v>259</v>
      </c>
      <c r="B137" s="54" t="s">
        <v>260</v>
      </c>
      <c r="C137" s="31">
        <v>4301051360</v>
      </c>
      <c r="D137" s="793">
        <v>4607091385168</v>
      </c>
      <c r="E137" s="794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09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6"/>
      <c r="R137" s="796"/>
      <c r="S137" s="796"/>
      <c r="T137" s="797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793">
        <v>4607091385168</v>
      </c>
      <c r="E138" s="794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6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6"/>
      <c r="R138" s="796"/>
      <c r="S138" s="796"/>
      <c r="T138" s="797"/>
      <c r="U138" s="34"/>
      <c r="V138" s="34"/>
      <c r="W138" s="35" t="s">
        <v>69</v>
      </c>
      <c r="X138" s="789">
        <v>450</v>
      </c>
      <c r="Y138" s="790">
        <f t="shared" si="31"/>
        <v>453.6</v>
      </c>
      <c r="Z138" s="36">
        <f>IFERROR(IF(Y138=0,"",ROUNDUP(Y138/H138,0)*0.02175),"")</f>
        <v>1.1744999999999999</v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479.89285714285711</v>
      </c>
      <c r="BN138" s="64">
        <f t="shared" si="33"/>
        <v>483.73200000000003</v>
      </c>
      <c r="BO138" s="64">
        <f t="shared" si="34"/>
        <v>0.95663265306122436</v>
      </c>
      <c r="BP138" s="64">
        <f t="shared" si="35"/>
        <v>0.96428571428571419</v>
      </c>
    </row>
    <row r="139" spans="1:68" ht="27" hidden="1" customHeight="1" x14ac:dyDescent="0.25">
      <c r="A139" s="54" t="s">
        <v>264</v>
      </c>
      <c r="B139" s="54" t="s">
        <v>265</v>
      </c>
      <c r="C139" s="31">
        <v>4301051742</v>
      </c>
      <c r="D139" s="793">
        <v>4680115884540</v>
      </c>
      <c r="E139" s="794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92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6"/>
      <c r="R139" s="796"/>
      <c r="S139" s="796"/>
      <c r="T139" s="797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267</v>
      </c>
      <c r="B140" s="54" t="s">
        <v>268</v>
      </c>
      <c r="C140" s="31">
        <v>4301051362</v>
      </c>
      <c r="D140" s="793">
        <v>4607091383256</v>
      </c>
      <c r="E140" s="794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6"/>
      <c r="R140" s="796"/>
      <c r="S140" s="796"/>
      <c r="T140" s="797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793">
        <v>4607091385748</v>
      </c>
      <c r="E141" s="794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6"/>
      <c r="R141" s="796"/>
      <c r="S141" s="796"/>
      <c r="T141" s="797"/>
      <c r="U141" s="34"/>
      <c r="V141" s="34"/>
      <c r="W141" s="35" t="s">
        <v>69</v>
      </c>
      <c r="X141" s="789">
        <v>450</v>
      </c>
      <c r="Y141" s="790">
        <f t="shared" si="31"/>
        <v>450.90000000000003</v>
      </c>
      <c r="Z141" s="36">
        <f>IFERROR(IF(Y141=0,"",ROUNDUP(Y141/H141,0)*0.00651),"")</f>
        <v>1.08717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492</v>
      </c>
      <c r="BN141" s="64">
        <f t="shared" si="33"/>
        <v>492.98399999999998</v>
      </c>
      <c r="BO141" s="64">
        <f t="shared" si="34"/>
        <v>0.91575091575091572</v>
      </c>
      <c r="BP141" s="64">
        <f t="shared" si="35"/>
        <v>0.91758241758241765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793">
        <v>4680115884533</v>
      </c>
      <c r="E142" s="794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11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6"/>
      <c r="R142" s="796"/>
      <c r="S142" s="796"/>
      <c r="T142" s="797"/>
      <c r="U142" s="34"/>
      <c r="V142" s="34"/>
      <c r="W142" s="35" t="s">
        <v>69</v>
      </c>
      <c r="X142" s="789">
        <v>60</v>
      </c>
      <c r="Y142" s="790">
        <f t="shared" si="31"/>
        <v>61.2</v>
      </c>
      <c r="Z142" s="36">
        <f>IFERROR(IF(Y142=0,"",ROUNDUP(Y142/H142,0)*0.00651),"")</f>
        <v>0.22134000000000001</v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66</v>
      </c>
      <c r="BN142" s="64">
        <f t="shared" si="33"/>
        <v>67.319999999999993</v>
      </c>
      <c r="BO142" s="64">
        <f t="shared" si="34"/>
        <v>0.18315018315018317</v>
      </c>
      <c r="BP142" s="64">
        <f t="shared" si="35"/>
        <v>0.18681318681318682</v>
      </c>
    </row>
    <row r="143" spans="1:68" ht="37.5" hidden="1" customHeight="1" x14ac:dyDescent="0.25">
      <c r="A143" s="54" t="s">
        <v>273</v>
      </c>
      <c r="B143" s="54" t="s">
        <v>274</v>
      </c>
      <c r="C143" s="31">
        <v>4301051480</v>
      </c>
      <c r="D143" s="793">
        <v>4680115882645</v>
      </c>
      <c r="E143" s="794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6"/>
      <c r="R143" s="796"/>
      <c r="S143" s="796"/>
      <c r="T143" s="797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16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17"/>
      <c r="P144" s="806" t="s">
        <v>71</v>
      </c>
      <c r="Q144" s="807"/>
      <c r="R144" s="807"/>
      <c r="S144" s="807"/>
      <c r="T144" s="807"/>
      <c r="U144" s="807"/>
      <c r="V144" s="808"/>
      <c r="W144" s="37" t="s">
        <v>72</v>
      </c>
      <c r="X144" s="791">
        <f>IFERROR(X137/H137,"0")+IFERROR(X138/H138,"0")+IFERROR(X139/H139,"0")+IFERROR(X140/H140,"0")+IFERROR(X141/H141,"0")+IFERROR(X142/H142,"0")+IFERROR(X143/H143,"0")</f>
        <v>253.57142857142858</v>
      </c>
      <c r="Y144" s="791">
        <f>IFERROR(Y137/H137,"0")+IFERROR(Y138/H138,"0")+IFERROR(Y139/H139,"0")+IFERROR(Y140/H140,"0")+IFERROR(Y141/H141,"0")+IFERROR(Y142/H142,"0")+IFERROR(Y143/H143,"0")</f>
        <v>255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2.4830099999999997</v>
      </c>
      <c r="AA144" s="792"/>
      <c r="AB144" s="792"/>
      <c r="AC144" s="792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17"/>
      <c r="P145" s="806" t="s">
        <v>71</v>
      </c>
      <c r="Q145" s="807"/>
      <c r="R145" s="807"/>
      <c r="S145" s="807"/>
      <c r="T145" s="807"/>
      <c r="U145" s="807"/>
      <c r="V145" s="808"/>
      <c r="W145" s="37" t="s">
        <v>69</v>
      </c>
      <c r="X145" s="791">
        <f>IFERROR(SUM(X137:X143),"0")</f>
        <v>960</v>
      </c>
      <c r="Y145" s="791">
        <f>IFERROR(SUM(Y137:Y143),"0")</f>
        <v>965.7</v>
      </c>
      <c r="Z145" s="37"/>
      <c r="AA145" s="792"/>
      <c r="AB145" s="792"/>
      <c r="AC145" s="792"/>
    </row>
    <row r="146" spans="1:68" ht="14.25" hidden="1" customHeight="1" x14ac:dyDescent="0.25">
      <c r="A146" s="805" t="s">
        <v>208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5"/>
      <c r="AB146" s="785"/>
      <c r="AC146" s="785"/>
    </row>
    <row r="147" spans="1:68" ht="37.5" hidden="1" customHeight="1" x14ac:dyDescent="0.25">
      <c r="A147" s="54" t="s">
        <v>276</v>
      </c>
      <c r="B147" s="54" t="s">
        <v>277</v>
      </c>
      <c r="C147" s="31">
        <v>4301060356</v>
      </c>
      <c r="D147" s="793">
        <v>4680115882652</v>
      </c>
      <c r="E147" s="794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2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6"/>
      <c r="R147" s="796"/>
      <c r="S147" s="796"/>
      <c r="T147" s="797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793">
        <v>4680115880238</v>
      </c>
      <c r="E148" s="794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6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6"/>
      <c r="R148" s="796"/>
      <c r="S148" s="796"/>
      <c r="T148" s="797"/>
      <c r="U148" s="34"/>
      <c r="V148" s="34"/>
      <c r="W148" s="35" t="s">
        <v>69</v>
      </c>
      <c r="X148" s="789">
        <v>29.7</v>
      </c>
      <c r="Y148" s="790">
        <f>IFERROR(IF(X148="",0,CEILING((X148/$H148),1)*$H148),"")</f>
        <v>29.7</v>
      </c>
      <c r="Z148" s="36">
        <f>IFERROR(IF(Y148=0,"",ROUNDUP(Y148/H148,0)*0.00651),"")</f>
        <v>9.7650000000000001E-2</v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33.57</v>
      </c>
      <c r="BN148" s="64">
        <f>IFERROR(Y148*I148/H148,"0")</f>
        <v>33.57</v>
      </c>
      <c r="BO148" s="64">
        <f>IFERROR(1/J148*(X148/H148),"0")</f>
        <v>8.241758241758243E-2</v>
      </c>
      <c r="BP148" s="64">
        <f>IFERROR(1/J148*(Y148/H148),"0")</f>
        <v>8.241758241758243E-2</v>
      </c>
    </row>
    <row r="149" spans="1:68" x14ac:dyDescent="0.2">
      <c r="A149" s="816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17"/>
      <c r="P149" s="806" t="s">
        <v>71</v>
      </c>
      <c r="Q149" s="807"/>
      <c r="R149" s="807"/>
      <c r="S149" s="807"/>
      <c r="T149" s="807"/>
      <c r="U149" s="807"/>
      <c r="V149" s="808"/>
      <c r="W149" s="37" t="s">
        <v>72</v>
      </c>
      <c r="X149" s="791">
        <f>IFERROR(X147/H147,"0")+IFERROR(X148/H148,"0")</f>
        <v>15</v>
      </c>
      <c r="Y149" s="791">
        <f>IFERROR(Y147/H147,"0")+IFERROR(Y148/H148,"0")</f>
        <v>15</v>
      </c>
      <c r="Z149" s="791">
        <f>IFERROR(IF(Z147="",0,Z147),"0")+IFERROR(IF(Z148="",0,Z148),"0")</f>
        <v>9.7650000000000001E-2</v>
      </c>
      <c r="AA149" s="792"/>
      <c r="AB149" s="792"/>
      <c r="AC149" s="792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17"/>
      <c r="P150" s="806" t="s">
        <v>71</v>
      </c>
      <c r="Q150" s="807"/>
      <c r="R150" s="807"/>
      <c r="S150" s="807"/>
      <c r="T150" s="807"/>
      <c r="U150" s="807"/>
      <c r="V150" s="808"/>
      <c r="W150" s="37" t="s">
        <v>69</v>
      </c>
      <c r="X150" s="791">
        <f>IFERROR(SUM(X147:X148),"0")</f>
        <v>29.7</v>
      </c>
      <c r="Y150" s="791">
        <f>IFERROR(SUM(Y147:Y148),"0")</f>
        <v>29.7</v>
      </c>
      <c r="Z150" s="37"/>
      <c r="AA150" s="792"/>
      <c r="AB150" s="792"/>
      <c r="AC150" s="792"/>
    </row>
    <row r="151" spans="1:68" ht="16.5" hidden="1" customHeight="1" x14ac:dyDescent="0.25">
      <c r="A151" s="812" t="s">
        <v>282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4"/>
      <c r="AB151" s="784"/>
      <c r="AC151" s="784"/>
    </row>
    <row r="152" spans="1:68" ht="14.25" hidden="1" customHeight="1" x14ac:dyDescent="0.25">
      <c r="A152" s="805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5"/>
      <c r="AB152" s="785"/>
      <c r="AC152" s="785"/>
    </row>
    <row r="153" spans="1:68" ht="16.5" hidden="1" customHeight="1" x14ac:dyDescent="0.25">
      <c r="A153" s="54" t="s">
        <v>283</v>
      </c>
      <c r="B153" s="54" t="s">
        <v>284</v>
      </c>
      <c r="C153" s="31">
        <v>4301011988</v>
      </c>
      <c r="D153" s="793">
        <v>4680115885561</v>
      </c>
      <c r="E153" s="794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74" t="s">
        <v>286</v>
      </c>
      <c r="Q153" s="796"/>
      <c r="R153" s="796"/>
      <c r="S153" s="796"/>
      <c r="T153" s="797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288</v>
      </c>
      <c r="B154" s="54" t="s">
        <v>289</v>
      </c>
      <c r="C154" s="31">
        <v>4301011564</v>
      </c>
      <c r="D154" s="793">
        <v>4680115882577</v>
      </c>
      <c r="E154" s="794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9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6"/>
      <c r="R154" s="796"/>
      <c r="S154" s="796"/>
      <c r="T154" s="797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793">
        <v>4680115882577</v>
      </c>
      <c r="E155" s="794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124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6"/>
      <c r="R155" s="796"/>
      <c r="S155" s="796"/>
      <c r="T155" s="797"/>
      <c r="U155" s="34"/>
      <c r="V155" s="34"/>
      <c r="W155" s="35" t="s">
        <v>69</v>
      </c>
      <c r="X155" s="789">
        <v>80</v>
      </c>
      <c r="Y155" s="790">
        <f>IFERROR(IF(X155="",0,CEILING((X155/$H155),1)*$H155),"")</f>
        <v>80</v>
      </c>
      <c r="Z155" s="36">
        <f>IFERROR(IF(Y155=0,"",ROUNDUP(Y155/H155,0)*0.00651),"")</f>
        <v>0.16275000000000001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84.499999999999986</v>
      </c>
      <c r="BN155" s="64">
        <f>IFERROR(Y155*I155/H155,"0")</f>
        <v>84.499999999999986</v>
      </c>
      <c r="BO155" s="64">
        <f>IFERROR(1/J155*(X155/H155),"0")</f>
        <v>0.13736263736263737</v>
      </c>
      <c r="BP155" s="64">
        <f>IFERROR(1/J155*(Y155/H155),"0")</f>
        <v>0.13736263736263737</v>
      </c>
    </row>
    <row r="156" spans="1:68" x14ac:dyDescent="0.2">
      <c r="A156" s="816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17"/>
      <c r="P156" s="806" t="s">
        <v>71</v>
      </c>
      <c r="Q156" s="807"/>
      <c r="R156" s="807"/>
      <c r="S156" s="807"/>
      <c r="T156" s="807"/>
      <c r="U156" s="807"/>
      <c r="V156" s="808"/>
      <c r="W156" s="37" t="s">
        <v>72</v>
      </c>
      <c r="X156" s="791">
        <f>IFERROR(X153/H153,"0")+IFERROR(X154/H154,"0")+IFERROR(X155/H155,"0")</f>
        <v>25</v>
      </c>
      <c r="Y156" s="791">
        <f>IFERROR(Y153/H153,"0")+IFERROR(Y154/H154,"0")+IFERROR(Y155/H155,"0")</f>
        <v>25</v>
      </c>
      <c r="Z156" s="791">
        <f>IFERROR(IF(Z153="",0,Z153),"0")+IFERROR(IF(Z154="",0,Z154),"0")+IFERROR(IF(Z155="",0,Z155),"0")</f>
        <v>0.16275000000000001</v>
      </c>
      <c r="AA156" s="792"/>
      <c r="AB156" s="792"/>
      <c r="AC156" s="792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17"/>
      <c r="P157" s="806" t="s">
        <v>71</v>
      </c>
      <c r="Q157" s="807"/>
      <c r="R157" s="807"/>
      <c r="S157" s="807"/>
      <c r="T157" s="807"/>
      <c r="U157" s="807"/>
      <c r="V157" s="808"/>
      <c r="W157" s="37" t="s">
        <v>69</v>
      </c>
      <c r="X157" s="791">
        <f>IFERROR(SUM(X153:X155),"0")</f>
        <v>80</v>
      </c>
      <c r="Y157" s="791">
        <f>IFERROR(SUM(Y153:Y155),"0")</f>
        <v>80</v>
      </c>
      <c r="Z157" s="37"/>
      <c r="AA157" s="792"/>
      <c r="AB157" s="792"/>
      <c r="AC157" s="792"/>
    </row>
    <row r="158" spans="1:68" ht="14.25" hidden="1" customHeight="1" x14ac:dyDescent="0.25">
      <c r="A158" s="805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793">
        <v>4680115883444</v>
      </c>
      <c r="E159" s="794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6"/>
      <c r="R159" s="796"/>
      <c r="S159" s="796"/>
      <c r="T159" s="797"/>
      <c r="U159" s="34"/>
      <c r="V159" s="34"/>
      <c r="W159" s="35" t="s">
        <v>69</v>
      </c>
      <c r="X159" s="789">
        <v>70</v>
      </c>
      <c r="Y159" s="790">
        <f>IFERROR(IF(X159="",0,CEILING((X159/$H159),1)*$H159),"")</f>
        <v>70</v>
      </c>
      <c r="Z159" s="36">
        <f>IFERROR(IF(Y159=0,"",ROUNDUP(Y159/H159,0)*0.00651),"")</f>
        <v>0.16275000000000001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76.7</v>
      </c>
      <c r="BN159" s="64">
        <f>IFERROR(Y159*I159/H159,"0")</f>
        <v>76.7</v>
      </c>
      <c r="BO159" s="64">
        <f>IFERROR(1/J159*(X159/H159),"0")</f>
        <v>0.13736263736263737</v>
      </c>
      <c r="BP159" s="64">
        <f>IFERROR(1/J159*(Y159/H159),"0")</f>
        <v>0.13736263736263737</v>
      </c>
    </row>
    <row r="160" spans="1:68" ht="27" hidden="1" customHeight="1" x14ac:dyDescent="0.25">
      <c r="A160" s="54" t="s">
        <v>292</v>
      </c>
      <c r="B160" s="54" t="s">
        <v>295</v>
      </c>
      <c r="C160" s="31">
        <v>4301031235</v>
      </c>
      <c r="D160" s="793">
        <v>4680115883444</v>
      </c>
      <c r="E160" s="794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12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6"/>
      <c r="R160" s="796"/>
      <c r="S160" s="796"/>
      <c r="T160" s="797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16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17"/>
      <c r="P161" s="806" t="s">
        <v>71</v>
      </c>
      <c r="Q161" s="807"/>
      <c r="R161" s="807"/>
      <c r="S161" s="807"/>
      <c r="T161" s="807"/>
      <c r="U161" s="807"/>
      <c r="V161" s="808"/>
      <c r="W161" s="37" t="s">
        <v>72</v>
      </c>
      <c r="X161" s="791">
        <f>IFERROR(X159/H159,"0")+IFERROR(X160/H160,"0")</f>
        <v>25</v>
      </c>
      <c r="Y161" s="791">
        <f>IFERROR(Y159/H159,"0")+IFERROR(Y160/H160,"0")</f>
        <v>25</v>
      </c>
      <c r="Z161" s="791">
        <f>IFERROR(IF(Z159="",0,Z159),"0")+IFERROR(IF(Z160="",0,Z160),"0")</f>
        <v>0.16275000000000001</v>
      </c>
      <c r="AA161" s="792"/>
      <c r="AB161" s="792"/>
      <c r="AC161" s="792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17"/>
      <c r="P162" s="806" t="s">
        <v>71</v>
      </c>
      <c r="Q162" s="807"/>
      <c r="R162" s="807"/>
      <c r="S162" s="807"/>
      <c r="T162" s="807"/>
      <c r="U162" s="807"/>
      <c r="V162" s="808"/>
      <c r="W162" s="37" t="s">
        <v>69</v>
      </c>
      <c r="X162" s="791">
        <f>IFERROR(SUM(X159:X160),"0")</f>
        <v>70</v>
      </c>
      <c r="Y162" s="791">
        <f>IFERROR(SUM(Y159:Y160),"0")</f>
        <v>70</v>
      </c>
      <c r="Z162" s="37"/>
      <c r="AA162" s="792"/>
      <c r="AB162" s="792"/>
      <c r="AC162" s="792"/>
    </row>
    <row r="163" spans="1:68" ht="14.25" hidden="1" customHeight="1" x14ac:dyDescent="0.25">
      <c r="A163" s="805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5"/>
      <c r="AB163" s="785"/>
      <c r="AC163" s="785"/>
    </row>
    <row r="164" spans="1:68" ht="16.5" hidden="1" customHeight="1" x14ac:dyDescent="0.25">
      <c r="A164" s="54" t="s">
        <v>296</v>
      </c>
      <c r="B164" s="54" t="s">
        <v>297</v>
      </c>
      <c r="C164" s="31">
        <v>4301051817</v>
      </c>
      <c r="D164" s="793">
        <v>4680115885585</v>
      </c>
      <c r="E164" s="794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981" t="s">
        <v>298</v>
      </c>
      <c r="Q164" s="796"/>
      <c r="R164" s="796"/>
      <c r="S164" s="796"/>
      <c r="T164" s="797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300</v>
      </c>
      <c r="C165" s="31">
        <v>4301051477</v>
      </c>
      <c r="D165" s="793">
        <v>4680115882584</v>
      </c>
      <c r="E165" s="794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6"/>
      <c r="R165" s="796"/>
      <c r="S165" s="796"/>
      <c r="T165" s="797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793">
        <v>4680115882584</v>
      </c>
      <c r="E166" s="794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11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6"/>
      <c r="R166" s="796"/>
      <c r="S166" s="796"/>
      <c r="T166" s="797"/>
      <c r="U166" s="34"/>
      <c r="V166" s="34"/>
      <c r="W166" s="35" t="s">
        <v>69</v>
      </c>
      <c r="X166" s="789">
        <v>46.2</v>
      </c>
      <c r="Y166" s="790">
        <f>IFERROR(IF(X166="",0,CEILING((X166/$H166),1)*$H166),"")</f>
        <v>47.52</v>
      </c>
      <c r="Z166" s="36">
        <f>IFERROR(IF(Y166=0,"",ROUNDUP(Y166/H166,0)*0.00651),"")</f>
        <v>0.11718000000000001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50.89</v>
      </c>
      <c r="BN166" s="64">
        <f>IFERROR(Y166*I166/H166,"0")</f>
        <v>52.344000000000001</v>
      </c>
      <c r="BO166" s="64">
        <f>IFERROR(1/J166*(X166/H166),"0")</f>
        <v>9.6153846153846159E-2</v>
      </c>
      <c r="BP166" s="64">
        <f>IFERROR(1/J166*(Y166/H166),"0")</f>
        <v>9.8901098901098911E-2</v>
      </c>
    </row>
    <row r="167" spans="1:68" x14ac:dyDescent="0.2">
      <c r="A167" s="816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17"/>
      <c r="P167" s="806" t="s">
        <v>71</v>
      </c>
      <c r="Q167" s="807"/>
      <c r="R167" s="807"/>
      <c r="S167" s="807"/>
      <c r="T167" s="807"/>
      <c r="U167" s="807"/>
      <c r="V167" s="808"/>
      <c r="W167" s="37" t="s">
        <v>72</v>
      </c>
      <c r="X167" s="791">
        <f>IFERROR(X164/H164,"0")+IFERROR(X165/H165,"0")+IFERROR(X166/H166,"0")</f>
        <v>17.5</v>
      </c>
      <c r="Y167" s="791">
        <f>IFERROR(Y164/H164,"0")+IFERROR(Y165/H165,"0")+IFERROR(Y166/H166,"0")</f>
        <v>18</v>
      </c>
      <c r="Z167" s="791">
        <f>IFERROR(IF(Z164="",0,Z164),"0")+IFERROR(IF(Z165="",0,Z165),"0")+IFERROR(IF(Z166="",0,Z166),"0")</f>
        <v>0.11718000000000001</v>
      </c>
      <c r="AA167" s="792"/>
      <c r="AB167" s="792"/>
      <c r="AC167" s="792"/>
    </row>
    <row r="168" spans="1:68" x14ac:dyDescent="0.2">
      <c r="A168" s="803"/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17"/>
      <c r="P168" s="806" t="s">
        <v>71</v>
      </c>
      <c r="Q168" s="807"/>
      <c r="R168" s="807"/>
      <c r="S168" s="807"/>
      <c r="T168" s="807"/>
      <c r="U168" s="807"/>
      <c r="V168" s="808"/>
      <c r="W168" s="37" t="s">
        <v>69</v>
      </c>
      <c r="X168" s="791">
        <f>IFERROR(SUM(X164:X166),"0")</f>
        <v>46.2</v>
      </c>
      <c r="Y168" s="791">
        <f>IFERROR(SUM(Y164:Y166),"0")</f>
        <v>47.52</v>
      </c>
      <c r="Z168" s="37"/>
      <c r="AA168" s="792"/>
      <c r="AB168" s="792"/>
      <c r="AC168" s="792"/>
    </row>
    <row r="169" spans="1:68" ht="16.5" hidden="1" customHeight="1" x14ac:dyDescent="0.25">
      <c r="A169" s="812" t="s">
        <v>111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4"/>
      <c r="AB169" s="784"/>
      <c r="AC169" s="784"/>
    </row>
    <row r="170" spans="1:68" ht="14.25" hidden="1" customHeight="1" x14ac:dyDescent="0.25">
      <c r="A170" s="805" t="s">
        <v>113</v>
      </c>
      <c r="B170" s="803"/>
      <c r="C170" s="803"/>
      <c r="D170" s="803"/>
      <c r="E170" s="803"/>
      <c r="F170" s="803"/>
      <c r="G170" s="803"/>
      <c r="H170" s="803"/>
      <c r="I170" s="803"/>
      <c r="J170" s="803"/>
      <c r="K170" s="803"/>
      <c r="L170" s="803"/>
      <c r="M170" s="803"/>
      <c r="N170" s="803"/>
      <c r="O170" s="803"/>
      <c r="P170" s="803"/>
      <c r="Q170" s="803"/>
      <c r="R170" s="803"/>
      <c r="S170" s="803"/>
      <c r="T170" s="803"/>
      <c r="U170" s="803"/>
      <c r="V170" s="803"/>
      <c r="W170" s="803"/>
      <c r="X170" s="803"/>
      <c r="Y170" s="803"/>
      <c r="Z170" s="803"/>
      <c r="AA170" s="785"/>
      <c r="AB170" s="785"/>
      <c r="AC170" s="785"/>
    </row>
    <row r="171" spans="1:68" ht="27" hidden="1" customHeight="1" x14ac:dyDescent="0.25">
      <c r="A171" s="54" t="s">
        <v>302</v>
      </c>
      <c r="B171" s="54" t="s">
        <v>303</v>
      </c>
      <c r="C171" s="31">
        <v>4301011705</v>
      </c>
      <c r="D171" s="793">
        <v>4607091384604</v>
      </c>
      <c r="E171" s="794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12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6"/>
      <c r="R171" s="796"/>
      <c r="S171" s="796"/>
      <c r="T171" s="797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816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17"/>
      <c r="P172" s="806" t="s">
        <v>71</v>
      </c>
      <c r="Q172" s="807"/>
      <c r="R172" s="807"/>
      <c r="S172" s="807"/>
      <c r="T172" s="807"/>
      <c r="U172" s="807"/>
      <c r="V172" s="808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hidden="1" x14ac:dyDescent="0.2">
      <c r="A173" s="803"/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17"/>
      <c r="P173" s="806" t="s">
        <v>71</v>
      </c>
      <c r="Q173" s="807"/>
      <c r="R173" s="807"/>
      <c r="S173" s="807"/>
      <c r="T173" s="807"/>
      <c r="U173" s="807"/>
      <c r="V173" s="808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hidden="1" customHeight="1" x14ac:dyDescent="0.25">
      <c r="A174" s="805" t="s">
        <v>64</v>
      </c>
      <c r="B174" s="803"/>
      <c r="C174" s="803"/>
      <c r="D174" s="803"/>
      <c r="E174" s="803"/>
      <c r="F174" s="803"/>
      <c r="G174" s="803"/>
      <c r="H174" s="803"/>
      <c r="I174" s="803"/>
      <c r="J174" s="803"/>
      <c r="K174" s="803"/>
      <c r="L174" s="803"/>
      <c r="M174" s="803"/>
      <c r="N174" s="803"/>
      <c r="O174" s="803"/>
      <c r="P174" s="803"/>
      <c r="Q174" s="803"/>
      <c r="R174" s="803"/>
      <c r="S174" s="803"/>
      <c r="T174" s="803"/>
      <c r="U174" s="803"/>
      <c r="V174" s="803"/>
      <c r="W174" s="803"/>
      <c r="X174" s="803"/>
      <c r="Y174" s="803"/>
      <c r="Z174" s="803"/>
      <c r="AA174" s="785"/>
      <c r="AB174" s="785"/>
      <c r="AC174" s="785"/>
    </row>
    <row r="175" spans="1:68" ht="16.5" hidden="1" customHeight="1" x14ac:dyDescent="0.25">
      <c r="A175" s="54" t="s">
        <v>305</v>
      </c>
      <c r="B175" s="54" t="s">
        <v>306</v>
      </c>
      <c r="C175" s="31">
        <v>4301030895</v>
      </c>
      <c r="D175" s="793">
        <v>4607091387667</v>
      </c>
      <c r="E175" s="794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9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6"/>
      <c r="R175" s="796"/>
      <c r="S175" s="796"/>
      <c r="T175" s="797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308</v>
      </c>
      <c r="B176" s="54" t="s">
        <v>309</v>
      </c>
      <c r="C176" s="31">
        <v>4301030961</v>
      </c>
      <c r="D176" s="793">
        <v>4607091387636</v>
      </c>
      <c r="E176" s="794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9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6"/>
      <c r="R176" s="796"/>
      <c r="S176" s="796"/>
      <c r="T176" s="797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311</v>
      </c>
      <c r="B177" s="54" t="s">
        <v>312</v>
      </c>
      <c r="C177" s="31">
        <v>4301030963</v>
      </c>
      <c r="D177" s="793">
        <v>4607091382426</v>
      </c>
      <c r="E177" s="794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9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6"/>
      <c r="R177" s="796"/>
      <c r="S177" s="796"/>
      <c r="T177" s="797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4301030962</v>
      </c>
      <c r="D178" s="793">
        <v>4607091386547</v>
      </c>
      <c r="E178" s="794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6"/>
      <c r="R178" s="796"/>
      <c r="S178" s="796"/>
      <c r="T178" s="797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316</v>
      </c>
      <c r="B179" s="54" t="s">
        <v>317</v>
      </c>
      <c r="C179" s="31">
        <v>4301030964</v>
      </c>
      <c r="D179" s="793">
        <v>4607091382464</v>
      </c>
      <c r="E179" s="794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6"/>
      <c r="R179" s="796"/>
      <c r="S179" s="796"/>
      <c r="T179" s="797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816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17"/>
      <c r="P180" s="806" t="s">
        <v>71</v>
      </c>
      <c r="Q180" s="807"/>
      <c r="R180" s="807"/>
      <c r="S180" s="807"/>
      <c r="T180" s="807"/>
      <c r="U180" s="807"/>
      <c r="V180" s="808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hidden="1" x14ac:dyDescent="0.2">
      <c r="A181" s="803"/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17"/>
      <c r="P181" s="806" t="s">
        <v>71</v>
      </c>
      <c r="Q181" s="807"/>
      <c r="R181" s="807"/>
      <c r="S181" s="807"/>
      <c r="T181" s="807"/>
      <c r="U181" s="807"/>
      <c r="V181" s="808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hidden="1" customHeight="1" x14ac:dyDescent="0.25">
      <c r="A182" s="805" t="s">
        <v>73</v>
      </c>
      <c r="B182" s="803"/>
      <c r="C182" s="803"/>
      <c r="D182" s="803"/>
      <c r="E182" s="803"/>
      <c r="F182" s="803"/>
      <c r="G182" s="803"/>
      <c r="H182" s="803"/>
      <c r="I182" s="803"/>
      <c r="J182" s="803"/>
      <c r="K182" s="803"/>
      <c r="L182" s="803"/>
      <c r="M182" s="803"/>
      <c r="N182" s="803"/>
      <c r="O182" s="803"/>
      <c r="P182" s="803"/>
      <c r="Q182" s="803"/>
      <c r="R182" s="803"/>
      <c r="S182" s="803"/>
      <c r="T182" s="803"/>
      <c r="U182" s="803"/>
      <c r="V182" s="803"/>
      <c r="W182" s="803"/>
      <c r="X182" s="803"/>
      <c r="Y182" s="803"/>
      <c r="Z182" s="803"/>
      <c r="AA182" s="785"/>
      <c r="AB182" s="785"/>
      <c r="AC182" s="785"/>
    </row>
    <row r="183" spans="1:68" ht="16.5" hidden="1" customHeight="1" x14ac:dyDescent="0.25">
      <c r="A183" s="54" t="s">
        <v>318</v>
      </c>
      <c r="B183" s="54" t="s">
        <v>319</v>
      </c>
      <c r="C183" s="31">
        <v>4301051653</v>
      </c>
      <c r="D183" s="793">
        <v>4607091386264</v>
      </c>
      <c r="E183" s="794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89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6"/>
      <c r="R183" s="796"/>
      <c r="S183" s="796"/>
      <c r="T183" s="797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321</v>
      </c>
      <c r="B184" s="54" t="s">
        <v>322</v>
      </c>
      <c r="C184" s="31">
        <v>4301051313</v>
      </c>
      <c r="D184" s="793">
        <v>4607091385427</v>
      </c>
      <c r="E184" s="794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11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6"/>
      <c r="R184" s="796"/>
      <c r="S184" s="796"/>
      <c r="T184" s="797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816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17"/>
      <c r="P185" s="806" t="s">
        <v>71</v>
      </c>
      <c r="Q185" s="807"/>
      <c r="R185" s="807"/>
      <c r="S185" s="807"/>
      <c r="T185" s="807"/>
      <c r="U185" s="807"/>
      <c r="V185" s="808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hidden="1" x14ac:dyDescent="0.2">
      <c r="A186" s="803"/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17"/>
      <c r="P186" s="806" t="s">
        <v>71</v>
      </c>
      <c r="Q186" s="807"/>
      <c r="R186" s="807"/>
      <c r="S186" s="807"/>
      <c r="T186" s="807"/>
      <c r="U186" s="807"/>
      <c r="V186" s="808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hidden="1" customHeight="1" x14ac:dyDescent="0.2">
      <c r="A187" s="920" t="s">
        <v>324</v>
      </c>
      <c r="B187" s="921"/>
      <c r="C187" s="921"/>
      <c r="D187" s="921"/>
      <c r="E187" s="921"/>
      <c r="F187" s="921"/>
      <c r="G187" s="921"/>
      <c r="H187" s="921"/>
      <c r="I187" s="921"/>
      <c r="J187" s="921"/>
      <c r="K187" s="921"/>
      <c r="L187" s="921"/>
      <c r="M187" s="921"/>
      <c r="N187" s="921"/>
      <c r="O187" s="921"/>
      <c r="P187" s="921"/>
      <c r="Q187" s="921"/>
      <c r="R187" s="921"/>
      <c r="S187" s="921"/>
      <c r="T187" s="921"/>
      <c r="U187" s="921"/>
      <c r="V187" s="921"/>
      <c r="W187" s="921"/>
      <c r="X187" s="921"/>
      <c r="Y187" s="921"/>
      <c r="Z187" s="921"/>
      <c r="AA187" s="48"/>
      <c r="AB187" s="48"/>
      <c r="AC187" s="48"/>
    </row>
    <row r="188" spans="1:68" ht="16.5" hidden="1" customHeight="1" x14ac:dyDescent="0.25">
      <c r="A188" s="812" t="s">
        <v>325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4"/>
      <c r="AB188" s="784"/>
      <c r="AC188" s="784"/>
    </row>
    <row r="189" spans="1:68" ht="14.25" hidden="1" customHeight="1" x14ac:dyDescent="0.25">
      <c r="A189" s="805" t="s">
        <v>166</v>
      </c>
      <c r="B189" s="803"/>
      <c r="C189" s="803"/>
      <c r="D189" s="803"/>
      <c r="E189" s="803"/>
      <c r="F189" s="803"/>
      <c r="G189" s="803"/>
      <c r="H189" s="803"/>
      <c r="I189" s="803"/>
      <c r="J189" s="803"/>
      <c r="K189" s="803"/>
      <c r="L189" s="803"/>
      <c r="M189" s="803"/>
      <c r="N189" s="803"/>
      <c r="O189" s="803"/>
      <c r="P189" s="803"/>
      <c r="Q189" s="803"/>
      <c r="R189" s="803"/>
      <c r="S189" s="803"/>
      <c r="T189" s="803"/>
      <c r="U189" s="803"/>
      <c r="V189" s="803"/>
      <c r="W189" s="803"/>
      <c r="X189" s="803"/>
      <c r="Y189" s="803"/>
      <c r="Z189" s="803"/>
      <c r="AA189" s="785"/>
      <c r="AB189" s="785"/>
      <c r="AC189" s="785"/>
    </row>
    <row r="190" spans="1:68" ht="27" hidden="1" customHeight="1" x14ac:dyDescent="0.25">
      <c r="A190" s="54" t="s">
        <v>326</v>
      </c>
      <c r="B190" s="54" t="s">
        <v>327</v>
      </c>
      <c r="C190" s="31">
        <v>4301020323</v>
      </c>
      <c r="D190" s="793">
        <v>4680115886223</v>
      </c>
      <c r="E190" s="794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9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6"/>
      <c r="R190" s="796"/>
      <c r="S190" s="796"/>
      <c r="T190" s="797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816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17"/>
      <c r="P191" s="806" t="s">
        <v>71</v>
      </c>
      <c r="Q191" s="807"/>
      <c r="R191" s="807"/>
      <c r="S191" s="807"/>
      <c r="T191" s="807"/>
      <c r="U191" s="807"/>
      <c r="V191" s="808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hidden="1" x14ac:dyDescent="0.2">
      <c r="A192" s="803"/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17"/>
      <c r="P192" s="806" t="s">
        <v>71</v>
      </c>
      <c r="Q192" s="807"/>
      <c r="R192" s="807"/>
      <c r="S192" s="807"/>
      <c r="T192" s="807"/>
      <c r="U192" s="807"/>
      <c r="V192" s="808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hidden="1" customHeight="1" x14ac:dyDescent="0.25">
      <c r="A193" s="805" t="s">
        <v>64</v>
      </c>
      <c r="B193" s="803"/>
      <c r="C193" s="803"/>
      <c r="D193" s="803"/>
      <c r="E193" s="803"/>
      <c r="F193" s="803"/>
      <c r="G193" s="803"/>
      <c r="H193" s="803"/>
      <c r="I193" s="803"/>
      <c r="J193" s="803"/>
      <c r="K193" s="803"/>
      <c r="L193" s="803"/>
      <c r="M193" s="803"/>
      <c r="N193" s="803"/>
      <c r="O193" s="803"/>
      <c r="P193" s="803"/>
      <c r="Q193" s="803"/>
      <c r="R193" s="803"/>
      <c r="S193" s="803"/>
      <c r="T193" s="803"/>
      <c r="U193" s="803"/>
      <c r="V193" s="803"/>
      <c r="W193" s="803"/>
      <c r="X193" s="803"/>
      <c r="Y193" s="803"/>
      <c r="Z193" s="803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793">
        <v>4680115880993</v>
      </c>
      <c r="E194" s="794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6"/>
      <c r="R194" s="796"/>
      <c r="S194" s="796"/>
      <c r="T194" s="797"/>
      <c r="U194" s="34"/>
      <c r="V194" s="34"/>
      <c r="W194" s="35" t="s">
        <v>69</v>
      </c>
      <c r="X194" s="789">
        <v>100</v>
      </c>
      <c r="Y194" s="790">
        <f t="shared" ref="Y194:Y201" si="36">IFERROR(IF(X194="",0,CEILING((X194/$H194),1)*$H194),"")</f>
        <v>100.80000000000001</v>
      </c>
      <c r="Z194" s="36">
        <f>IFERROR(IF(Y194=0,"",ROUNDUP(Y194/H194,0)*0.00902),"")</f>
        <v>0.21648000000000001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106.42857142857143</v>
      </c>
      <c r="BN194" s="64">
        <f t="shared" ref="BN194:BN201" si="38">IFERROR(Y194*I194/H194,"0")</f>
        <v>107.28</v>
      </c>
      <c r="BO194" s="64">
        <f t="shared" ref="BO194:BO201" si="39">IFERROR(1/J194*(X194/H194),"0")</f>
        <v>0.18037518037518038</v>
      </c>
      <c r="BP194" s="64">
        <f t="shared" ref="BP194:BP201" si="40">IFERROR(1/J194*(Y194/H194),"0")</f>
        <v>0.18181818181818182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793">
        <v>4680115881761</v>
      </c>
      <c r="E195" s="794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6"/>
      <c r="R195" s="796"/>
      <c r="S195" s="796"/>
      <c r="T195" s="797"/>
      <c r="U195" s="34"/>
      <c r="V195" s="34"/>
      <c r="W195" s="35" t="s">
        <v>69</v>
      </c>
      <c r="X195" s="789">
        <v>10</v>
      </c>
      <c r="Y195" s="790">
        <f t="shared" si="36"/>
        <v>12.600000000000001</v>
      </c>
      <c r="Z195" s="36">
        <f>IFERROR(IF(Y195=0,"",ROUNDUP(Y195/H195,0)*0.00902),"")</f>
        <v>2.7060000000000001E-2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10.642857142857141</v>
      </c>
      <c r="BN195" s="64">
        <f t="shared" si="38"/>
        <v>13.41</v>
      </c>
      <c r="BO195" s="64">
        <f t="shared" si="39"/>
        <v>1.8037518037518036E-2</v>
      </c>
      <c r="BP195" s="64">
        <f t="shared" si="40"/>
        <v>2.2727272727272728E-2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793">
        <v>4680115881563</v>
      </c>
      <c r="E196" s="794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8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6"/>
      <c r="R196" s="796"/>
      <c r="S196" s="796"/>
      <c r="T196" s="797"/>
      <c r="U196" s="34"/>
      <c r="V196" s="34"/>
      <c r="W196" s="35" t="s">
        <v>69</v>
      </c>
      <c r="X196" s="789">
        <v>50</v>
      </c>
      <c r="Y196" s="790">
        <f t="shared" si="36"/>
        <v>50.400000000000006</v>
      </c>
      <c r="Z196" s="36">
        <f>IFERROR(IF(Y196=0,"",ROUNDUP(Y196/H196,0)*0.00902),"")</f>
        <v>0.10824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52.5</v>
      </c>
      <c r="BN196" s="64">
        <f t="shared" si="38"/>
        <v>52.920000000000009</v>
      </c>
      <c r="BO196" s="64">
        <f t="shared" si="39"/>
        <v>9.0187590187590191E-2</v>
      </c>
      <c r="BP196" s="64">
        <f t="shared" si="40"/>
        <v>9.0909090909090912E-2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793">
        <v>4680115880986</v>
      </c>
      <c r="E197" s="794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6"/>
      <c r="R197" s="796"/>
      <c r="S197" s="796"/>
      <c r="T197" s="797"/>
      <c r="U197" s="34"/>
      <c r="V197" s="34"/>
      <c r="W197" s="35" t="s">
        <v>69</v>
      </c>
      <c r="X197" s="789">
        <v>140</v>
      </c>
      <c r="Y197" s="790">
        <f t="shared" si="36"/>
        <v>140.70000000000002</v>
      </c>
      <c r="Z197" s="36">
        <f>IFERROR(IF(Y197=0,"",ROUNDUP(Y197/H197,0)*0.00502),"")</f>
        <v>0.33634000000000003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148.66666666666666</v>
      </c>
      <c r="BN197" s="64">
        <f t="shared" si="38"/>
        <v>149.41</v>
      </c>
      <c r="BO197" s="64">
        <f t="shared" si="39"/>
        <v>0.28490028490028491</v>
      </c>
      <c r="BP197" s="64">
        <f t="shared" si="40"/>
        <v>0.28632478632478636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793">
        <v>4680115881785</v>
      </c>
      <c r="E198" s="794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6"/>
      <c r="R198" s="796"/>
      <c r="S198" s="796"/>
      <c r="T198" s="797"/>
      <c r="U198" s="34"/>
      <c r="V198" s="34"/>
      <c r="W198" s="35" t="s">
        <v>69</v>
      </c>
      <c r="X198" s="789">
        <v>140</v>
      </c>
      <c r="Y198" s="790">
        <f t="shared" si="36"/>
        <v>140.70000000000002</v>
      </c>
      <c r="Z198" s="36">
        <f>IFERROR(IF(Y198=0,"",ROUNDUP(Y198/H198,0)*0.00502),"")</f>
        <v>0.33634000000000003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148.66666666666666</v>
      </c>
      <c r="BN198" s="64">
        <f t="shared" si="38"/>
        <v>149.41</v>
      </c>
      <c r="BO198" s="64">
        <f t="shared" si="39"/>
        <v>0.28490028490028491</v>
      </c>
      <c r="BP198" s="64">
        <f t="shared" si="40"/>
        <v>0.28632478632478636</v>
      </c>
    </row>
    <row r="199" spans="1:68" ht="27" customHeight="1" x14ac:dyDescent="0.25">
      <c r="A199" s="54" t="s">
        <v>342</v>
      </c>
      <c r="B199" s="54" t="s">
        <v>343</v>
      </c>
      <c r="C199" s="31">
        <v>4301031202</v>
      </c>
      <c r="D199" s="793">
        <v>4680115881679</v>
      </c>
      <c r="E199" s="794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6"/>
      <c r="R199" s="796"/>
      <c r="S199" s="796"/>
      <c r="T199" s="797"/>
      <c r="U199" s="34"/>
      <c r="V199" s="34"/>
      <c r="W199" s="35" t="s">
        <v>69</v>
      </c>
      <c r="X199" s="789">
        <v>210</v>
      </c>
      <c r="Y199" s="790">
        <f t="shared" si="36"/>
        <v>210</v>
      </c>
      <c r="Z199" s="36">
        <f>IFERROR(IF(Y199=0,"",ROUNDUP(Y199/H199,0)*0.00502),"")</f>
        <v>0.502</v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220.00000000000003</v>
      </c>
      <c r="BN199" s="64">
        <f t="shared" si="38"/>
        <v>220.00000000000003</v>
      </c>
      <c r="BO199" s="64">
        <f t="shared" si="39"/>
        <v>0.42735042735042739</v>
      </c>
      <c r="BP199" s="64">
        <f t="shared" si="40"/>
        <v>0.42735042735042739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4301031158</v>
      </c>
      <c r="D200" s="793">
        <v>4680115880191</v>
      </c>
      <c r="E200" s="794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8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6"/>
      <c r="R200" s="796"/>
      <c r="S200" s="796"/>
      <c r="T200" s="797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346</v>
      </c>
      <c r="B201" s="54" t="s">
        <v>347</v>
      </c>
      <c r="C201" s="31">
        <v>4301031245</v>
      </c>
      <c r="D201" s="793">
        <v>4680115883963</v>
      </c>
      <c r="E201" s="794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6"/>
      <c r="R201" s="796"/>
      <c r="S201" s="796"/>
      <c r="T201" s="797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16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17"/>
      <c r="P202" s="806" t="s">
        <v>71</v>
      </c>
      <c r="Q202" s="807"/>
      <c r="R202" s="807"/>
      <c r="S202" s="807"/>
      <c r="T202" s="807"/>
      <c r="U202" s="807"/>
      <c r="V202" s="808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271.42857142857144</v>
      </c>
      <c r="Y202" s="791">
        <f>IFERROR(Y194/H194,"0")+IFERROR(Y195/H195,"0")+IFERROR(Y196/H196,"0")+IFERROR(Y197/H197,"0")+IFERROR(Y198/H198,"0")+IFERROR(Y199/H199,"0")+IFERROR(Y200/H200,"0")+IFERROR(Y201/H201,"0")</f>
        <v>273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1.5264600000000002</v>
      </c>
      <c r="AA202" s="792"/>
      <c r="AB202" s="792"/>
      <c r="AC202" s="792"/>
    </row>
    <row r="203" spans="1:68" x14ac:dyDescent="0.2">
      <c r="A203" s="803"/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17"/>
      <c r="P203" s="806" t="s">
        <v>71</v>
      </c>
      <c r="Q203" s="807"/>
      <c r="R203" s="807"/>
      <c r="S203" s="807"/>
      <c r="T203" s="807"/>
      <c r="U203" s="807"/>
      <c r="V203" s="808"/>
      <c r="W203" s="37" t="s">
        <v>69</v>
      </c>
      <c r="X203" s="791">
        <f>IFERROR(SUM(X194:X201),"0")</f>
        <v>650</v>
      </c>
      <c r="Y203" s="791">
        <f>IFERROR(SUM(Y194:Y201),"0")</f>
        <v>655.20000000000005</v>
      </c>
      <c r="Z203" s="37"/>
      <c r="AA203" s="792"/>
      <c r="AB203" s="792"/>
      <c r="AC203" s="792"/>
    </row>
    <row r="204" spans="1:68" ht="16.5" hidden="1" customHeight="1" x14ac:dyDescent="0.25">
      <c r="A204" s="812" t="s">
        <v>349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4"/>
      <c r="AB204" s="784"/>
      <c r="AC204" s="784"/>
    </row>
    <row r="205" spans="1:68" ht="14.25" hidden="1" customHeight="1" x14ac:dyDescent="0.25">
      <c r="A205" s="805" t="s">
        <v>113</v>
      </c>
      <c r="B205" s="803"/>
      <c r="C205" s="803"/>
      <c r="D205" s="803"/>
      <c r="E205" s="803"/>
      <c r="F205" s="803"/>
      <c r="G205" s="803"/>
      <c r="H205" s="803"/>
      <c r="I205" s="803"/>
      <c r="J205" s="803"/>
      <c r="K205" s="803"/>
      <c r="L205" s="803"/>
      <c r="M205" s="803"/>
      <c r="N205" s="803"/>
      <c r="O205" s="803"/>
      <c r="P205" s="803"/>
      <c r="Q205" s="803"/>
      <c r="R205" s="803"/>
      <c r="S205" s="803"/>
      <c r="T205" s="803"/>
      <c r="U205" s="803"/>
      <c r="V205" s="803"/>
      <c r="W205" s="803"/>
      <c r="X205" s="803"/>
      <c r="Y205" s="803"/>
      <c r="Z205" s="803"/>
      <c r="AA205" s="785"/>
      <c r="AB205" s="785"/>
      <c r="AC205" s="785"/>
    </row>
    <row r="206" spans="1:68" ht="16.5" hidden="1" customHeight="1" x14ac:dyDescent="0.25">
      <c r="A206" s="54" t="s">
        <v>350</v>
      </c>
      <c r="B206" s="54" t="s">
        <v>351</v>
      </c>
      <c r="C206" s="31">
        <v>4301011450</v>
      </c>
      <c r="D206" s="793">
        <v>4680115881402</v>
      </c>
      <c r="E206" s="794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6"/>
      <c r="R206" s="796"/>
      <c r="S206" s="796"/>
      <c r="T206" s="797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353</v>
      </c>
      <c r="B207" s="54" t="s">
        <v>354</v>
      </c>
      <c r="C207" s="31">
        <v>4301011767</v>
      </c>
      <c r="D207" s="793">
        <v>4680115881396</v>
      </c>
      <c r="E207" s="794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6"/>
      <c r="R207" s="796"/>
      <c r="S207" s="796"/>
      <c r="T207" s="797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816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17"/>
      <c r="P208" s="806" t="s">
        <v>71</v>
      </c>
      <c r="Q208" s="807"/>
      <c r="R208" s="807"/>
      <c r="S208" s="807"/>
      <c r="T208" s="807"/>
      <c r="U208" s="807"/>
      <c r="V208" s="808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hidden="1" x14ac:dyDescent="0.2">
      <c r="A209" s="803"/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17"/>
      <c r="P209" s="806" t="s">
        <v>71</v>
      </c>
      <c r="Q209" s="807"/>
      <c r="R209" s="807"/>
      <c r="S209" s="807"/>
      <c r="T209" s="807"/>
      <c r="U209" s="807"/>
      <c r="V209" s="808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hidden="1" customHeight="1" x14ac:dyDescent="0.25">
      <c r="A210" s="805" t="s">
        <v>166</v>
      </c>
      <c r="B210" s="803"/>
      <c r="C210" s="803"/>
      <c r="D210" s="803"/>
      <c r="E210" s="803"/>
      <c r="F210" s="803"/>
      <c r="G210" s="803"/>
      <c r="H210" s="803"/>
      <c r="I210" s="803"/>
      <c r="J210" s="803"/>
      <c r="K210" s="803"/>
      <c r="L210" s="803"/>
      <c r="M210" s="803"/>
      <c r="N210" s="803"/>
      <c r="O210" s="803"/>
      <c r="P210" s="803"/>
      <c r="Q210" s="803"/>
      <c r="R210" s="803"/>
      <c r="S210" s="803"/>
      <c r="T210" s="803"/>
      <c r="U210" s="803"/>
      <c r="V210" s="803"/>
      <c r="W210" s="803"/>
      <c r="X210" s="803"/>
      <c r="Y210" s="803"/>
      <c r="Z210" s="803"/>
      <c r="AA210" s="785"/>
      <c r="AB210" s="785"/>
      <c r="AC210" s="785"/>
    </row>
    <row r="211" spans="1:68" ht="16.5" hidden="1" customHeight="1" x14ac:dyDescent="0.25">
      <c r="A211" s="54" t="s">
        <v>356</v>
      </c>
      <c r="B211" s="54" t="s">
        <v>357</v>
      </c>
      <c r="C211" s="31">
        <v>4301020262</v>
      </c>
      <c r="D211" s="793">
        <v>4680115882935</v>
      </c>
      <c r="E211" s="794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6"/>
      <c r="R211" s="796"/>
      <c r="S211" s="796"/>
      <c r="T211" s="797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359</v>
      </c>
      <c r="B212" s="54" t="s">
        <v>360</v>
      </c>
      <c r="C212" s="31">
        <v>4301020220</v>
      </c>
      <c r="D212" s="793">
        <v>4680115880764</v>
      </c>
      <c r="E212" s="794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2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6"/>
      <c r="R212" s="796"/>
      <c r="S212" s="796"/>
      <c r="T212" s="797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816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17"/>
      <c r="P213" s="806" t="s">
        <v>71</v>
      </c>
      <c r="Q213" s="807"/>
      <c r="R213" s="807"/>
      <c r="S213" s="807"/>
      <c r="T213" s="807"/>
      <c r="U213" s="807"/>
      <c r="V213" s="808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hidden="1" x14ac:dyDescent="0.2">
      <c r="A214" s="803"/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17"/>
      <c r="P214" s="806" t="s">
        <v>71</v>
      </c>
      <c r="Q214" s="807"/>
      <c r="R214" s="807"/>
      <c r="S214" s="807"/>
      <c r="T214" s="807"/>
      <c r="U214" s="807"/>
      <c r="V214" s="808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hidden="1" customHeight="1" x14ac:dyDescent="0.25">
      <c r="A215" s="805" t="s">
        <v>64</v>
      </c>
      <c r="B215" s="803"/>
      <c r="C215" s="803"/>
      <c r="D215" s="803"/>
      <c r="E215" s="803"/>
      <c r="F215" s="803"/>
      <c r="G215" s="803"/>
      <c r="H215" s="803"/>
      <c r="I215" s="803"/>
      <c r="J215" s="803"/>
      <c r="K215" s="803"/>
      <c r="L215" s="803"/>
      <c r="M215" s="803"/>
      <c r="N215" s="803"/>
      <c r="O215" s="803"/>
      <c r="P215" s="803"/>
      <c r="Q215" s="803"/>
      <c r="R215" s="803"/>
      <c r="S215" s="803"/>
      <c r="T215" s="803"/>
      <c r="U215" s="803"/>
      <c r="V215" s="803"/>
      <c r="W215" s="803"/>
      <c r="X215" s="803"/>
      <c r="Y215" s="803"/>
      <c r="Z215" s="803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793">
        <v>4680115882683</v>
      </c>
      <c r="E216" s="794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6"/>
      <c r="R216" s="796"/>
      <c r="S216" s="796"/>
      <c r="T216" s="797"/>
      <c r="U216" s="34"/>
      <c r="V216" s="34"/>
      <c r="W216" s="35" t="s">
        <v>69</v>
      </c>
      <c r="X216" s="789">
        <v>150</v>
      </c>
      <c r="Y216" s="790">
        <f t="shared" ref="Y216:Y223" si="41">IFERROR(IF(X216="",0,CEILING((X216/$H216),1)*$H216),"")</f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155.83333333333331</v>
      </c>
      <c r="BN216" s="64">
        <f t="shared" ref="BN216:BN223" si="43">IFERROR(Y216*I216/H216,"0")</f>
        <v>157.08000000000001</v>
      </c>
      <c r="BO216" s="64">
        <f t="shared" ref="BO216:BO223" si="44">IFERROR(1/J216*(X216/H216),"0")</f>
        <v>0.21043771043771042</v>
      </c>
      <c r="BP216" s="64">
        <f t="shared" ref="BP216:BP223" si="45">IFERROR(1/J216*(Y216/H216),"0")</f>
        <v>0.21212121212121213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793">
        <v>4680115882690</v>
      </c>
      <c r="E217" s="794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9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6"/>
      <c r="R217" s="796"/>
      <c r="S217" s="796"/>
      <c r="T217" s="797"/>
      <c r="U217" s="34"/>
      <c r="V217" s="34"/>
      <c r="W217" s="35" t="s">
        <v>69</v>
      </c>
      <c r="X217" s="789">
        <v>100</v>
      </c>
      <c r="Y217" s="790">
        <f t="shared" si="41"/>
        <v>102.60000000000001</v>
      </c>
      <c r="Z217" s="36">
        <f>IFERROR(IF(Y217=0,"",ROUNDUP(Y217/H217,0)*0.00902),"")</f>
        <v>0.17138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103.88888888888889</v>
      </c>
      <c r="BN217" s="64">
        <f t="shared" si="43"/>
        <v>106.59000000000002</v>
      </c>
      <c r="BO217" s="64">
        <f t="shared" si="44"/>
        <v>0.14029180695847362</v>
      </c>
      <c r="BP217" s="64">
        <f t="shared" si="45"/>
        <v>0.14393939393939395</v>
      </c>
    </row>
    <row r="218" spans="1:68" ht="27" customHeight="1" x14ac:dyDescent="0.25">
      <c r="A218" s="54" t="s">
        <v>367</v>
      </c>
      <c r="B218" s="54" t="s">
        <v>368</v>
      </c>
      <c r="C218" s="31">
        <v>4301031220</v>
      </c>
      <c r="D218" s="793">
        <v>4680115882669</v>
      </c>
      <c r="E218" s="794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6"/>
      <c r="R218" s="796"/>
      <c r="S218" s="796"/>
      <c r="T218" s="797"/>
      <c r="U218" s="34"/>
      <c r="V218" s="34"/>
      <c r="W218" s="35" t="s">
        <v>69</v>
      </c>
      <c r="X218" s="789">
        <v>250</v>
      </c>
      <c r="Y218" s="790">
        <f t="shared" si="41"/>
        <v>253.8</v>
      </c>
      <c r="Z218" s="36">
        <f>IFERROR(IF(Y218=0,"",ROUNDUP(Y218/H218,0)*0.00902),"")</f>
        <v>0.42393999999999998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259.72222222222223</v>
      </c>
      <c r="BN218" s="64">
        <f t="shared" si="43"/>
        <v>263.67</v>
      </c>
      <c r="BO218" s="64">
        <f t="shared" si="44"/>
        <v>0.35072951739618402</v>
      </c>
      <c r="BP218" s="64">
        <f t="shared" si="45"/>
        <v>0.35606060606060608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793">
        <v>4680115882676</v>
      </c>
      <c r="E219" s="794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10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6"/>
      <c r="R219" s="796"/>
      <c r="S219" s="796"/>
      <c r="T219" s="797"/>
      <c r="U219" s="34"/>
      <c r="V219" s="34"/>
      <c r="W219" s="35" t="s">
        <v>69</v>
      </c>
      <c r="X219" s="789">
        <v>110</v>
      </c>
      <c r="Y219" s="790">
        <f t="shared" si="41"/>
        <v>113.4</v>
      </c>
      <c r="Z219" s="36">
        <f>IFERROR(IF(Y219=0,"",ROUNDUP(Y219/H219,0)*0.00902),"")</f>
        <v>0.18942000000000001</v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114.27777777777777</v>
      </c>
      <c r="BN219" s="64">
        <f t="shared" si="43"/>
        <v>117.81</v>
      </c>
      <c r="BO219" s="64">
        <f t="shared" si="44"/>
        <v>0.15432098765432098</v>
      </c>
      <c r="BP219" s="64">
        <f t="shared" si="45"/>
        <v>0.15909090909090909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793">
        <v>4680115884014</v>
      </c>
      <c r="E220" s="794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6"/>
      <c r="R220" s="796"/>
      <c r="S220" s="796"/>
      <c r="T220" s="797"/>
      <c r="U220" s="34"/>
      <c r="V220" s="34"/>
      <c r="W220" s="35" t="s">
        <v>69</v>
      </c>
      <c r="X220" s="789">
        <v>75</v>
      </c>
      <c r="Y220" s="790">
        <f t="shared" si="4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80.416666666666671</v>
      </c>
      <c r="BN220" s="64">
        <f t="shared" si="43"/>
        <v>81.06</v>
      </c>
      <c r="BO220" s="64">
        <f t="shared" si="44"/>
        <v>0.17806267806267806</v>
      </c>
      <c r="BP220" s="64">
        <f t="shared" si="4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793">
        <v>4680115884007</v>
      </c>
      <c r="E221" s="794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6"/>
      <c r="R221" s="796"/>
      <c r="S221" s="796"/>
      <c r="T221" s="797"/>
      <c r="U221" s="34"/>
      <c r="V221" s="34"/>
      <c r="W221" s="35" t="s">
        <v>69</v>
      </c>
      <c r="X221" s="789">
        <v>45</v>
      </c>
      <c r="Y221" s="790">
        <f t="shared" si="41"/>
        <v>45</v>
      </c>
      <c r="Z221" s="36">
        <f>IFERROR(IF(Y221=0,"",ROUNDUP(Y221/H221,0)*0.00502),"")</f>
        <v>0.1255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47.5</v>
      </c>
      <c r="BN221" s="64">
        <f t="shared" si="43"/>
        <v>47.5</v>
      </c>
      <c r="BO221" s="64">
        <f t="shared" si="44"/>
        <v>0.10683760683760685</v>
      </c>
      <c r="BP221" s="64">
        <f t="shared" si="45"/>
        <v>0.10683760683760685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793">
        <v>4680115884038</v>
      </c>
      <c r="E222" s="794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6"/>
      <c r="R222" s="796"/>
      <c r="S222" s="796"/>
      <c r="T222" s="797"/>
      <c r="U222" s="34"/>
      <c r="V222" s="34"/>
      <c r="W222" s="35" t="s">
        <v>69</v>
      </c>
      <c r="X222" s="789">
        <v>75</v>
      </c>
      <c r="Y222" s="790">
        <f t="shared" si="41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79.166666666666671</v>
      </c>
      <c r="BN222" s="64">
        <f t="shared" si="43"/>
        <v>79.800000000000011</v>
      </c>
      <c r="BO222" s="64">
        <f t="shared" si="44"/>
        <v>0.17806267806267806</v>
      </c>
      <c r="BP222" s="64">
        <f t="shared" si="45"/>
        <v>0.17948717948717954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793">
        <v>4680115884021</v>
      </c>
      <c r="E223" s="794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0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6"/>
      <c r="R223" s="796"/>
      <c r="S223" s="796"/>
      <c r="T223" s="797"/>
      <c r="U223" s="34"/>
      <c r="V223" s="34"/>
      <c r="W223" s="35" t="s">
        <v>69</v>
      </c>
      <c r="X223" s="789">
        <v>45</v>
      </c>
      <c r="Y223" s="790">
        <f t="shared" si="41"/>
        <v>45</v>
      </c>
      <c r="Z223" s="36">
        <f>IFERROR(IF(Y223=0,"",ROUNDUP(Y223/H223,0)*0.00502),"")</f>
        <v>0.1255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47.5</v>
      </c>
      <c r="BN223" s="64">
        <f t="shared" si="43"/>
        <v>47.5</v>
      </c>
      <c r="BO223" s="64">
        <f t="shared" si="44"/>
        <v>0.10683760683760685</v>
      </c>
      <c r="BP223" s="64">
        <f t="shared" si="45"/>
        <v>0.10683760683760685</v>
      </c>
    </row>
    <row r="224" spans="1:68" x14ac:dyDescent="0.2">
      <c r="A224" s="816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17"/>
      <c r="P224" s="806" t="s">
        <v>71</v>
      </c>
      <c r="Q224" s="807"/>
      <c r="R224" s="807"/>
      <c r="S224" s="807"/>
      <c r="T224" s="807"/>
      <c r="U224" s="807"/>
      <c r="V224" s="808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246.29629629629628</v>
      </c>
      <c r="Y224" s="791">
        <f>IFERROR(Y216/H216,"0")+IFERROR(Y217/H217,"0")+IFERROR(Y218/H218,"0")+IFERROR(Y219/H219,"0")+IFERROR(Y220/H220,"0")+IFERROR(Y221/H221,"0")+IFERROR(Y222/H222,"0")+IFERROR(Y223/H223,"0")</f>
        <v>249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1.7099799999999996</v>
      </c>
      <c r="AA224" s="792"/>
      <c r="AB224" s="792"/>
      <c r="AC224" s="792"/>
    </row>
    <row r="225" spans="1:68" x14ac:dyDescent="0.2">
      <c r="A225" s="803"/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17"/>
      <c r="P225" s="806" t="s">
        <v>71</v>
      </c>
      <c r="Q225" s="807"/>
      <c r="R225" s="807"/>
      <c r="S225" s="807"/>
      <c r="T225" s="807"/>
      <c r="U225" s="807"/>
      <c r="V225" s="808"/>
      <c r="W225" s="37" t="s">
        <v>69</v>
      </c>
      <c r="X225" s="791">
        <f>IFERROR(SUM(X216:X223),"0")</f>
        <v>850</v>
      </c>
      <c r="Y225" s="791">
        <f>IFERROR(SUM(Y216:Y223),"0")</f>
        <v>862.2</v>
      </c>
      <c r="Z225" s="37"/>
      <c r="AA225" s="792"/>
      <c r="AB225" s="792"/>
      <c r="AC225" s="792"/>
    </row>
    <row r="226" spans="1:68" ht="14.25" hidden="1" customHeight="1" x14ac:dyDescent="0.25">
      <c r="A226" s="805" t="s">
        <v>73</v>
      </c>
      <c r="B226" s="803"/>
      <c r="C226" s="803"/>
      <c r="D226" s="803"/>
      <c r="E226" s="803"/>
      <c r="F226" s="803"/>
      <c r="G226" s="803"/>
      <c r="H226" s="803"/>
      <c r="I226" s="803"/>
      <c r="J226" s="803"/>
      <c r="K226" s="803"/>
      <c r="L226" s="803"/>
      <c r="M226" s="803"/>
      <c r="N226" s="803"/>
      <c r="O226" s="803"/>
      <c r="P226" s="803"/>
      <c r="Q226" s="803"/>
      <c r="R226" s="803"/>
      <c r="S226" s="803"/>
      <c r="T226" s="803"/>
      <c r="U226" s="803"/>
      <c r="V226" s="803"/>
      <c r="W226" s="803"/>
      <c r="X226" s="803"/>
      <c r="Y226" s="803"/>
      <c r="Z226" s="803"/>
      <c r="AA226" s="785"/>
      <c r="AB226" s="785"/>
      <c r="AC226" s="785"/>
    </row>
    <row r="227" spans="1:68" ht="37.5" hidden="1" customHeight="1" x14ac:dyDescent="0.25">
      <c r="A227" s="54" t="s">
        <v>381</v>
      </c>
      <c r="B227" s="54" t="s">
        <v>382</v>
      </c>
      <c r="C227" s="31">
        <v>4301051408</v>
      </c>
      <c r="D227" s="793">
        <v>4680115881594</v>
      </c>
      <c r="E227" s="794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9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6"/>
      <c r="R227" s="796"/>
      <c r="S227" s="796"/>
      <c r="T227" s="797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384</v>
      </c>
      <c r="B228" s="54" t="s">
        <v>385</v>
      </c>
      <c r="C228" s="31">
        <v>4301051754</v>
      </c>
      <c r="D228" s="793">
        <v>4680115880962</v>
      </c>
      <c r="E228" s="794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85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6"/>
      <c r="R228" s="796"/>
      <c r="S228" s="796"/>
      <c r="T228" s="797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387</v>
      </c>
      <c r="B229" s="54" t="s">
        <v>388</v>
      </c>
      <c r="C229" s="31">
        <v>4301051411</v>
      </c>
      <c r="D229" s="793">
        <v>4680115881617</v>
      </c>
      <c r="E229" s="794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6"/>
      <c r="R229" s="796"/>
      <c r="S229" s="796"/>
      <c r="T229" s="797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390</v>
      </c>
      <c r="B230" s="54" t="s">
        <v>391</v>
      </c>
      <c r="C230" s="31">
        <v>4301051632</v>
      </c>
      <c r="D230" s="793">
        <v>4680115880573</v>
      </c>
      <c r="E230" s="794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11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6"/>
      <c r="R230" s="796"/>
      <c r="S230" s="796"/>
      <c r="T230" s="797"/>
      <c r="U230" s="34"/>
      <c r="V230" s="34"/>
      <c r="W230" s="35" t="s">
        <v>69</v>
      </c>
      <c r="X230" s="789">
        <v>100</v>
      </c>
      <c r="Y230" s="790">
        <f t="shared" si="46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106.48275862068967</v>
      </c>
      <c r="BN230" s="64">
        <f t="shared" si="48"/>
        <v>111.16799999999999</v>
      </c>
      <c r="BO230" s="64">
        <f t="shared" si="49"/>
        <v>0.20525451559934318</v>
      </c>
      <c r="BP230" s="64">
        <f t="shared" si="50"/>
        <v>0.21428571428571427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793">
        <v>4680115882195</v>
      </c>
      <c r="E231" s="794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12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6"/>
      <c r="R231" s="796"/>
      <c r="S231" s="796"/>
      <c r="T231" s="797"/>
      <c r="U231" s="34"/>
      <c r="V231" s="34"/>
      <c r="W231" s="35" t="s">
        <v>69</v>
      </c>
      <c r="X231" s="789">
        <v>280</v>
      </c>
      <c r="Y231" s="790">
        <f t="shared" si="46"/>
        <v>280.8</v>
      </c>
      <c r="Z231" s="36">
        <f t="shared" ref="Z231:Z237" si="51">IFERROR(IF(Y231=0,"",ROUNDUP(Y231/H231,0)*0.00651),"")</f>
        <v>0.76167000000000007</v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311.5</v>
      </c>
      <c r="BN231" s="64">
        <f t="shared" si="48"/>
        <v>312.39</v>
      </c>
      <c r="BO231" s="64">
        <f t="shared" si="49"/>
        <v>0.64102564102564108</v>
      </c>
      <c r="BP231" s="64">
        <f t="shared" si="50"/>
        <v>0.64285714285714302</v>
      </c>
    </row>
    <row r="232" spans="1:68" ht="37.5" hidden="1" customHeight="1" x14ac:dyDescent="0.25">
      <c r="A232" s="54" t="s">
        <v>395</v>
      </c>
      <c r="B232" s="54" t="s">
        <v>396</v>
      </c>
      <c r="C232" s="31">
        <v>4301051752</v>
      </c>
      <c r="D232" s="793">
        <v>4680115882607</v>
      </c>
      <c r="E232" s="794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8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6"/>
      <c r="R232" s="796"/>
      <c r="S232" s="796"/>
      <c r="T232" s="797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4301051630</v>
      </c>
      <c r="D233" s="793">
        <v>4680115880092</v>
      </c>
      <c r="E233" s="794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6"/>
      <c r="R233" s="796"/>
      <c r="S233" s="796"/>
      <c r="T233" s="797"/>
      <c r="U233" s="34"/>
      <c r="V233" s="34"/>
      <c r="W233" s="35" t="s">
        <v>69</v>
      </c>
      <c r="X233" s="789">
        <v>0</v>
      </c>
      <c r="Y233" s="790">
        <f t="shared" si="46"/>
        <v>0</v>
      </c>
      <c r="Z233" s="36" t="str">
        <f t="shared" si="51"/>
        <v/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4301051631</v>
      </c>
      <c r="D234" s="793">
        <v>4680115880221</v>
      </c>
      <c r="E234" s="794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12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6"/>
      <c r="R234" s="796"/>
      <c r="S234" s="796"/>
      <c r="T234" s="797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4301051749</v>
      </c>
      <c r="D235" s="793">
        <v>4680115882942</v>
      </c>
      <c r="E235" s="794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6"/>
      <c r="R235" s="796"/>
      <c r="S235" s="796"/>
      <c r="T235" s="797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793">
        <v>4680115880504</v>
      </c>
      <c r="E236" s="794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118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6"/>
      <c r="R236" s="796"/>
      <c r="S236" s="796"/>
      <c r="T236" s="797"/>
      <c r="U236" s="34"/>
      <c r="V236" s="34"/>
      <c r="W236" s="35" t="s">
        <v>69</v>
      </c>
      <c r="X236" s="789">
        <v>104</v>
      </c>
      <c r="Y236" s="790">
        <f t="shared" si="46"/>
        <v>105.6</v>
      </c>
      <c r="Z236" s="36">
        <f t="shared" si="51"/>
        <v>0.28644000000000003</v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114.92</v>
      </c>
      <c r="BN236" s="64">
        <f t="shared" si="48"/>
        <v>116.688</v>
      </c>
      <c r="BO236" s="64">
        <f t="shared" si="49"/>
        <v>0.23809523809523814</v>
      </c>
      <c r="BP236" s="64">
        <f t="shared" si="50"/>
        <v>0.24175824175824179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793">
        <v>4680115882164</v>
      </c>
      <c r="E237" s="794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11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6"/>
      <c r="R237" s="796"/>
      <c r="S237" s="796"/>
      <c r="T237" s="797"/>
      <c r="U237" s="34"/>
      <c r="V237" s="34"/>
      <c r="W237" s="35" t="s">
        <v>69</v>
      </c>
      <c r="X237" s="789">
        <v>240</v>
      </c>
      <c r="Y237" s="790">
        <f t="shared" si="46"/>
        <v>240</v>
      </c>
      <c r="Z237" s="36">
        <f t="shared" si="51"/>
        <v>0.65100000000000002</v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265.8</v>
      </c>
      <c r="BN237" s="64">
        <f t="shared" si="48"/>
        <v>265.8</v>
      </c>
      <c r="BO237" s="64">
        <f t="shared" si="49"/>
        <v>0.5494505494505495</v>
      </c>
      <c r="BP237" s="64">
        <f t="shared" si="50"/>
        <v>0.5494505494505495</v>
      </c>
    </row>
    <row r="238" spans="1:68" x14ac:dyDescent="0.2">
      <c r="A238" s="816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17"/>
      <c r="P238" s="806" t="s">
        <v>71</v>
      </c>
      <c r="Q238" s="807"/>
      <c r="R238" s="807"/>
      <c r="S238" s="807"/>
      <c r="T238" s="807"/>
      <c r="U238" s="807"/>
      <c r="V238" s="808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271.49425287356325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273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1.9601100000000002</v>
      </c>
      <c r="AA238" s="792"/>
      <c r="AB238" s="792"/>
      <c r="AC238" s="792"/>
    </row>
    <row r="239" spans="1:68" x14ac:dyDescent="0.2">
      <c r="A239" s="803"/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17"/>
      <c r="P239" s="806" t="s">
        <v>71</v>
      </c>
      <c r="Q239" s="807"/>
      <c r="R239" s="807"/>
      <c r="S239" s="807"/>
      <c r="T239" s="807"/>
      <c r="U239" s="807"/>
      <c r="V239" s="808"/>
      <c r="W239" s="37" t="s">
        <v>69</v>
      </c>
      <c r="X239" s="791">
        <f>IFERROR(SUM(X227:X237),"0")</f>
        <v>724</v>
      </c>
      <c r="Y239" s="791">
        <f>IFERROR(SUM(Y227:Y237),"0")</f>
        <v>730.8</v>
      </c>
      <c r="Z239" s="37"/>
      <c r="AA239" s="792"/>
      <c r="AB239" s="792"/>
      <c r="AC239" s="792"/>
    </row>
    <row r="240" spans="1:68" ht="14.25" hidden="1" customHeight="1" x14ac:dyDescent="0.25">
      <c r="A240" s="805" t="s">
        <v>208</v>
      </c>
      <c r="B240" s="803"/>
      <c r="C240" s="803"/>
      <c r="D240" s="803"/>
      <c r="E240" s="803"/>
      <c r="F240" s="803"/>
      <c r="G240" s="803"/>
      <c r="H240" s="803"/>
      <c r="I240" s="803"/>
      <c r="J240" s="803"/>
      <c r="K240" s="803"/>
      <c r="L240" s="803"/>
      <c r="M240" s="803"/>
      <c r="N240" s="803"/>
      <c r="O240" s="803"/>
      <c r="P240" s="803"/>
      <c r="Q240" s="803"/>
      <c r="R240" s="803"/>
      <c r="S240" s="803"/>
      <c r="T240" s="803"/>
      <c r="U240" s="803"/>
      <c r="V240" s="803"/>
      <c r="W240" s="803"/>
      <c r="X240" s="803"/>
      <c r="Y240" s="803"/>
      <c r="Z240" s="803"/>
      <c r="AA240" s="785"/>
      <c r="AB240" s="785"/>
      <c r="AC240" s="785"/>
    </row>
    <row r="241" spans="1:68" ht="16.5" hidden="1" customHeight="1" x14ac:dyDescent="0.25">
      <c r="A241" s="54" t="s">
        <v>410</v>
      </c>
      <c r="B241" s="54" t="s">
        <v>411</v>
      </c>
      <c r="C241" s="31">
        <v>4301060404</v>
      </c>
      <c r="D241" s="793">
        <v>4680115882874</v>
      </c>
      <c r="E241" s="794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9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6"/>
      <c r="R241" s="796"/>
      <c r="S241" s="796"/>
      <c r="T241" s="797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hidden="1" customHeight="1" x14ac:dyDescent="0.25">
      <c r="A242" s="54" t="s">
        <v>410</v>
      </c>
      <c r="B242" s="54" t="s">
        <v>413</v>
      </c>
      <c r="C242" s="31">
        <v>4301060360</v>
      </c>
      <c r="D242" s="793">
        <v>4680115882874</v>
      </c>
      <c r="E242" s="794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12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6"/>
      <c r="R242" s="796"/>
      <c r="S242" s="796"/>
      <c r="T242" s="797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hidden="1" customHeight="1" x14ac:dyDescent="0.25">
      <c r="A243" s="54" t="s">
        <v>410</v>
      </c>
      <c r="B243" s="54" t="s">
        <v>415</v>
      </c>
      <c r="C243" s="31">
        <v>4301060460</v>
      </c>
      <c r="D243" s="793">
        <v>4680115882874</v>
      </c>
      <c r="E243" s="794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834" t="s">
        <v>416</v>
      </c>
      <c r="Q243" s="796"/>
      <c r="R243" s="796"/>
      <c r="S243" s="796"/>
      <c r="T243" s="797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418</v>
      </c>
      <c r="B244" s="54" t="s">
        <v>419</v>
      </c>
      <c r="C244" s="31">
        <v>4301060359</v>
      </c>
      <c r="D244" s="793">
        <v>4680115884434</v>
      </c>
      <c r="E244" s="794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12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6"/>
      <c r="R244" s="796"/>
      <c r="S244" s="796"/>
      <c r="T244" s="797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793">
        <v>4680115880818</v>
      </c>
      <c r="E245" s="794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6"/>
      <c r="R245" s="796"/>
      <c r="S245" s="796"/>
      <c r="T245" s="797"/>
      <c r="U245" s="34"/>
      <c r="V245" s="34"/>
      <c r="W245" s="35" t="s">
        <v>69</v>
      </c>
      <c r="X245" s="789">
        <v>48</v>
      </c>
      <c r="Y245" s="790">
        <f t="shared" si="52"/>
        <v>48</v>
      </c>
      <c r="Z245" s="36">
        <f>IFERROR(IF(Y245=0,"",ROUNDUP(Y245/H245,0)*0.00651),"")</f>
        <v>0.13020000000000001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53.040000000000006</v>
      </c>
      <c r="BN245" s="64">
        <f t="shared" si="54"/>
        <v>53.040000000000006</v>
      </c>
      <c r="BO245" s="64">
        <f t="shared" si="55"/>
        <v>0.1098901098901099</v>
      </c>
      <c r="BP245" s="64">
        <f t="shared" si="56"/>
        <v>0.1098901098901099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793">
        <v>4680115880801</v>
      </c>
      <c r="E246" s="794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11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6"/>
      <c r="R246" s="796"/>
      <c r="S246" s="796"/>
      <c r="T246" s="797"/>
      <c r="U246" s="34"/>
      <c r="V246" s="34"/>
      <c r="W246" s="35" t="s">
        <v>69</v>
      </c>
      <c r="X246" s="789">
        <v>40</v>
      </c>
      <c r="Y246" s="790">
        <f t="shared" si="52"/>
        <v>40.799999999999997</v>
      </c>
      <c r="Z246" s="36">
        <f>IFERROR(IF(Y246=0,"",ROUNDUP(Y246/H246,0)*0.00651),"")</f>
        <v>0.11067</v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44.20000000000001</v>
      </c>
      <c r="BN246" s="64">
        <f t="shared" si="54"/>
        <v>45.084000000000003</v>
      </c>
      <c r="BO246" s="64">
        <f t="shared" si="55"/>
        <v>9.1575091575091583E-2</v>
      </c>
      <c r="BP246" s="64">
        <f t="shared" si="56"/>
        <v>9.3406593406593408E-2</v>
      </c>
    </row>
    <row r="247" spans="1:68" x14ac:dyDescent="0.2">
      <c r="A247" s="816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17"/>
      <c r="P247" s="806" t="s">
        <v>71</v>
      </c>
      <c r="Q247" s="807"/>
      <c r="R247" s="807"/>
      <c r="S247" s="807"/>
      <c r="T247" s="807"/>
      <c r="U247" s="807"/>
      <c r="V247" s="808"/>
      <c r="W247" s="37" t="s">
        <v>72</v>
      </c>
      <c r="X247" s="791">
        <f>IFERROR(X241/H241,"0")+IFERROR(X242/H242,"0")+IFERROR(X243/H243,"0")+IFERROR(X244/H244,"0")+IFERROR(X245/H245,"0")+IFERROR(X246/H246,"0")</f>
        <v>36.666666666666671</v>
      </c>
      <c r="Y247" s="791">
        <f>IFERROR(Y241/H241,"0")+IFERROR(Y242/H242,"0")+IFERROR(Y243/H243,"0")+IFERROR(Y244/H244,"0")+IFERROR(Y245/H245,"0")+IFERROR(Y246/H246,"0")</f>
        <v>37</v>
      </c>
      <c r="Z247" s="791">
        <f>IFERROR(IF(Z241="",0,Z241),"0")+IFERROR(IF(Z242="",0,Z242),"0")+IFERROR(IF(Z243="",0,Z243),"0")+IFERROR(IF(Z244="",0,Z244),"0")+IFERROR(IF(Z245="",0,Z245),"0")+IFERROR(IF(Z246="",0,Z246),"0")</f>
        <v>0.24087000000000003</v>
      </c>
      <c r="AA247" s="792"/>
      <c r="AB247" s="792"/>
      <c r="AC247" s="792"/>
    </row>
    <row r="248" spans="1:68" x14ac:dyDescent="0.2">
      <c r="A248" s="803"/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17"/>
      <c r="P248" s="806" t="s">
        <v>71</v>
      </c>
      <c r="Q248" s="807"/>
      <c r="R248" s="807"/>
      <c r="S248" s="807"/>
      <c r="T248" s="807"/>
      <c r="U248" s="807"/>
      <c r="V248" s="808"/>
      <c r="W248" s="37" t="s">
        <v>69</v>
      </c>
      <c r="X248" s="791">
        <f>IFERROR(SUM(X241:X246),"0")</f>
        <v>88</v>
      </c>
      <c r="Y248" s="791">
        <f>IFERROR(SUM(Y241:Y246),"0")</f>
        <v>88.8</v>
      </c>
      <c r="Z248" s="37"/>
      <c r="AA248" s="792"/>
      <c r="AB248" s="792"/>
      <c r="AC248" s="792"/>
    </row>
    <row r="249" spans="1:68" ht="16.5" hidden="1" customHeight="1" x14ac:dyDescent="0.25">
      <c r="A249" s="812" t="s">
        <v>427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4"/>
      <c r="AB249" s="784"/>
      <c r="AC249" s="784"/>
    </row>
    <row r="250" spans="1:68" ht="14.25" hidden="1" customHeight="1" x14ac:dyDescent="0.25">
      <c r="A250" s="805" t="s">
        <v>113</v>
      </c>
      <c r="B250" s="803"/>
      <c r="C250" s="803"/>
      <c r="D250" s="803"/>
      <c r="E250" s="803"/>
      <c r="F250" s="803"/>
      <c r="G250" s="803"/>
      <c r="H250" s="803"/>
      <c r="I250" s="803"/>
      <c r="J250" s="803"/>
      <c r="K250" s="803"/>
      <c r="L250" s="803"/>
      <c r="M250" s="803"/>
      <c r="N250" s="803"/>
      <c r="O250" s="803"/>
      <c r="P250" s="803"/>
      <c r="Q250" s="803"/>
      <c r="R250" s="803"/>
      <c r="S250" s="803"/>
      <c r="T250" s="803"/>
      <c r="U250" s="803"/>
      <c r="V250" s="803"/>
      <c r="W250" s="803"/>
      <c r="X250" s="803"/>
      <c r="Y250" s="803"/>
      <c r="Z250" s="803"/>
      <c r="AA250" s="785"/>
      <c r="AB250" s="785"/>
      <c r="AC250" s="785"/>
    </row>
    <row r="251" spans="1:68" ht="27" hidden="1" customHeight="1" x14ac:dyDescent="0.25">
      <c r="A251" s="54" t="s">
        <v>428</v>
      </c>
      <c r="B251" s="54" t="s">
        <v>429</v>
      </c>
      <c r="C251" s="31">
        <v>4301011945</v>
      </c>
      <c r="D251" s="793">
        <v>4680115884274</v>
      </c>
      <c r="E251" s="794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9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6"/>
      <c r="R251" s="796"/>
      <c r="S251" s="796"/>
      <c r="T251" s="797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hidden="1" customHeight="1" x14ac:dyDescent="0.25">
      <c r="A252" s="54" t="s">
        <v>428</v>
      </c>
      <c r="B252" s="54" t="s">
        <v>431</v>
      </c>
      <c r="C252" s="31">
        <v>4301011717</v>
      </c>
      <c r="D252" s="793">
        <v>4680115884274</v>
      </c>
      <c r="E252" s="794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2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6"/>
      <c r="R252" s="796"/>
      <c r="S252" s="796"/>
      <c r="T252" s="797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4301011719</v>
      </c>
      <c r="D253" s="793">
        <v>4680115884298</v>
      </c>
      <c r="E253" s="794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6"/>
      <c r="R253" s="796"/>
      <c r="S253" s="796"/>
      <c r="T253" s="797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437</v>
      </c>
      <c r="C254" s="31">
        <v>4301011944</v>
      </c>
      <c r="D254" s="793">
        <v>4680115884250</v>
      </c>
      <c r="E254" s="794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9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6"/>
      <c r="R254" s="796"/>
      <c r="S254" s="796"/>
      <c r="T254" s="797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436</v>
      </c>
      <c r="B255" s="54" t="s">
        <v>438</v>
      </c>
      <c r="C255" s="31">
        <v>4301011733</v>
      </c>
      <c r="D255" s="793">
        <v>4680115884250</v>
      </c>
      <c r="E255" s="794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11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6"/>
      <c r="R255" s="796"/>
      <c r="S255" s="796"/>
      <c r="T255" s="797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4301011718</v>
      </c>
      <c r="D256" s="793">
        <v>4680115884281</v>
      </c>
      <c r="E256" s="794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6"/>
      <c r="R256" s="796"/>
      <c r="S256" s="796"/>
      <c r="T256" s="797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4301011720</v>
      </c>
      <c r="D257" s="793">
        <v>4680115884199</v>
      </c>
      <c r="E257" s="794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6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6"/>
      <c r="R257" s="796"/>
      <c r="S257" s="796"/>
      <c r="T257" s="797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444</v>
      </c>
      <c r="B258" s="54" t="s">
        <v>445</v>
      </c>
      <c r="C258" s="31">
        <v>4301011716</v>
      </c>
      <c r="D258" s="793">
        <v>4680115884267</v>
      </c>
      <c r="E258" s="794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12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6"/>
      <c r="R258" s="796"/>
      <c r="S258" s="796"/>
      <c r="T258" s="797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idden="1" x14ac:dyDescent="0.2">
      <c r="A259" s="816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17"/>
      <c r="P259" s="806" t="s">
        <v>71</v>
      </c>
      <c r="Q259" s="807"/>
      <c r="R259" s="807"/>
      <c r="S259" s="807"/>
      <c r="T259" s="807"/>
      <c r="U259" s="807"/>
      <c r="V259" s="808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hidden="1" x14ac:dyDescent="0.2">
      <c r="A260" s="803"/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17"/>
      <c r="P260" s="806" t="s">
        <v>71</v>
      </c>
      <c r="Q260" s="807"/>
      <c r="R260" s="807"/>
      <c r="S260" s="807"/>
      <c r="T260" s="807"/>
      <c r="U260" s="807"/>
      <c r="V260" s="808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hidden="1" customHeight="1" x14ac:dyDescent="0.25">
      <c r="A261" s="812" t="s">
        <v>446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4"/>
      <c r="AB261" s="784"/>
      <c r="AC261" s="784"/>
    </row>
    <row r="262" spans="1:68" ht="14.25" hidden="1" customHeight="1" x14ac:dyDescent="0.25">
      <c r="A262" s="805" t="s">
        <v>113</v>
      </c>
      <c r="B262" s="803"/>
      <c r="C262" s="803"/>
      <c r="D262" s="803"/>
      <c r="E262" s="803"/>
      <c r="F262" s="803"/>
      <c r="G262" s="803"/>
      <c r="H262" s="803"/>
      <c r="I262" s="803"/>
      <c r="J262" s="803"/>
      <c r="K262" s="803"/>
      <c r="L262" s="803"/>
      <c r="M262" s="803"/>
      <c r="N262" s="803"/>
      <c r="O262" s="803"/>
      <c r="P262" s="803"/>
      <c r="Q262" s="803"/>
      <c r="R262" s="803"/>
      <c r="S262" s="803"/>
      <c r="T262" s="803"/>
      <c r="U262" s="803"/>
      <c r="V262" s="803"/>
      <c r="W262" s="803"/>
      <c r="X262" s="803"/>
      <c r="Y262" s="803"/>
      <c r="Z262" s="803"/>
      <c r="AA262" s="785"/>
      <c r="AB262" s="785"/>
      <c r="AC262" s="785"/>
    </row>
    <row r="263" spans="1:68" ht="27" hidden="1" customHeight="1" x14ac:dyDescent="0.25">
      <c r="A263" s="54" t="s">
        <v>447</v>
      </c>
      <c r="B263" s="54" t="s">
        <v>448</v>
      </c>
      <c r="C263" s="31">
        <v>4301011942</v>
      </c>
      <c r="D263" s="793">
        <v>4680115884137</v>
      </c>
      <c r="E263" s="794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85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6"/>
      <c r="R263" s="796"/>
      <c r="S263" s="796"/>
      <c r="T263" s="797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4301011826</v>
      </c>
      <c r="D264" s="793">
        <v>4680115884137</v>
      </c>
      <c r="E264" s="794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0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6"/>
      <c r="R264" s="796"/>
      <c r="S264" s="796"/>
      <c r="T264" s="797"/>
      <c r="U264" s="34"/>
      <c r="V264" s="34"/>
      <c r="W264" s="35" t="s">
        <v>69</v>
      </c>
      <c r="X264" s="789">
        <v>0</v>
      </c>
      <c r="Y264" s="790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4301011724</v>
      </c>
      <c r="D265" s="793">
        <v>4680115884236</v>
      </c>
      <c r="E265" s="794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11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6"/>
      <c r="R265" s="796"/>
      <c r="S265" s="796"/>
      <c r="T265" s="797"/>
      <c r="U265" s="34"/>
      <c r="V265" s="34"/>
      <c r="W265" s="35" t="s">
        <v>69</v>
      </c>
      <c r="X265" s="789">
        <v>0</v>
      </c>
      <c r="Y265" s="790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455</v>
      </c>
      <c r="C266" s="31">
        <v>4301011941</v>
      </c>
      <c r="D266" s="793">
        <v>4680115884175</v>
      </c>
      <c r="E266" s="794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116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6"/>
      <c r="R266" s="796"/>
      <c r="S266" s="796"/>
      <c r="T266" s="797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454</v>
      </c>
      <c r="B267" s="54" t="s">
        <v>456</v>
      </c>
      <c r="C267" s="31">
        <v>4301011721</v>
      </c>
      <c r="D267" s="793">
        <v>4680115884175</v>
      </c>
      <c r="E267" s="794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6"/>
      <c r="R267" s="796"/>
      <c r="S267" s="796"/>
      <c r="T267" s="797"/>
      <c r="U267" s="34"/>
      <c r="V267" s="34"/>
      <c r="W267" s="35" t="s">
        <v>69</v>
      </c>
      <c r="X267" s="789">
        <v>0</v>
      </c>
      <c r="Y267" s="790">
        <f t="shared" si="62"/>
        <v>0</v>
      </c>
      <c r="Z267" s="36" t="str">
        <f>IFERROR(IF(Y267=0,"",ROUNDUP(Y267/H267,0)*0.02175),"")</f>
        <v/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793">
        <v>4680115884144</v>
      </c>
      <c r="E268" s="794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6"/>
      <c r="R268" s="796"/>
      <c r="S268" s="796"/>
      <c r="T268" s="797"/>
      <c r="U268" s="34"/>
      <c r="V268" s="34"/>
      <c r="W268" s="35" t="s">
        <v>69</v>
      </c>
      <c r="X268" s="789">
        <v>48</v>
      </c>
      <c r="Y268" s="790">
        <f t="shared" si="62"/>
        <v>48</v>
      </c>
      <c r="Z268" s="36">
        <f>IFERROR(IF(Y268=0,"",ROUNDUP(Y268/H268,0)*0.00902),"")</f>
        <v>0.10824</v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50.519999999999996</v>
      </c>
      <c r="BN268" s="64">
        <f t="shared" si="64"/>
        <v>50.519999999999996</v>
      </c>
      <c r="BO268" s="64">
        <f t="shared" si="65"/>
        <v>9.0909090909090912E-2</v>
      </c>
      <c r="BP268" s="64">
        <f t="shared" si="66"/>
        <v>9.0909090909090912E-2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4301011963</v>
      </c>
      <c r="D269" s="793">
        <v>4680115885288</v>
      </c>
      <c r="E269" s="794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6"/>
      <c r="R269" s="796"/>
      <c r="S269" s="796"/>
      <c r="T269" s="797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4301011726</v>
      </c>
      <c r="D270" s="793">
        <v>4680115884182</v>
      </c>
      <c r="E270" s="794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6"/>
      <c r="R270" s="796"/>
      <c r="S270" s="796"/>
      <c r="T270" s="797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793">
        <v>4680115884205</v>
      </c>
      <c r="E271" s="794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6"/>
      <c r="R271" s="796"/>
      <c r="S271" s="796"/>
      <c r="T271" s="797"/>
      <c r="U271" s="34"/>
      <c r="V271" s="34"/>
      <c r="W271" s="35" t="s">
        <v>69</v>
      </c>
      <c r="X271" s="789">
        <v>80</v>
      </c>
      <c r="Y271" s="790">
        <f t="shared" si="62"/>
        <v>80</v>
      </c>
      <c r="Z271" s="36">
        <f>IFERROR(IF(Y271=0,"",ROUNDUP(Y271/H271,0)*0.00902),"")</f>
        <v>0.1804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84.2</v>
      </c>
      <c r="BN271" s="64">
        <f t="shared" si="64"/>
        <v>84.2</v>
      </c>
      <c r="BO271" s="64">
        <f t="shared" si="65"/>
        <v>0.15151515151515152</v>
      </c>
      <c r="BP271" s="64">
        <f t="shared" si="66"/>
        <v>0.15151515151515152</v>
      </c>
    </row>
    <row r="272" spans="1:68" x14ac:dyDescent="0.2">
      <c r="A272" s="816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17"/>
      <c r="P272" s="806" t="s">
        <v>71</v>
      </c>
      <c r="Q272" s="807"/>
      <c r="R272" s="807"/>
      <c r="S272" s="807"/>
      <c r="T272" s="807"/>
      <c r="U272" s="807"/>
      <c r="V272" s="808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32</v>
      </c>
      <c r="Y272" s="791">
        <f>IFERROR(Y263/H263,"0")+IFERROR(Y264/H264,"0")+IFERROR(Y265/H265,"0")+IFERROR(Y266/H266,"0")+IFERROR(Y267/H267,"0")+IFERROR(Y268/H268,"0")+IFERROR(Y269/H269,"0")+IFERROR(Y270/H270,"0")+IFERROR(Y271/H271,"0")</f>
        <v>32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0.28864000000000001</v>
      </c>
      <c r="AA272" s="792"/>
      <c r="AB272" s="792"/>
      <c r="AC272" s="792"/>
    </row>
    <row r="273" spans="1:68" x14ac:dyDescent="0.2">
      <c r="A273" s="803"/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17"/>
      <c r="P273" s="806" t="s">
        <v>71</v>
      </c>
      <c r="Q273" s="807"/>
      <c r="R273" s="807"/>
      <c r="S273" s="807"/>
      <c r="T273" s="807"/>
      <c r="U273" s="807"/>
      <c r="V273" s="808"/>
      <c r="W273" s="37" t="s">
        <v>69</v>
      </c>
      <c r="X273" s="791">
        <f>IFERROR(SUM(X263:X271),"0")</f>
        <v>128</v>
      </c>
      <c r="Y273" s="791">
        <f>IFERROR(SUM(Y263:Y271),"0")</f>
        <v>128</v>
      </c>
      <c r="Z273" s="37"/>
      <c r="AA273" s="792"/>
      <c r="AB273" s="792"/>
      <c r="AC273" s="792"/>
    </row>
    <row r="274" spans="1:68" ht="14.25" hidden="1" customHeight="1" x14ac:dyDescent="0.25">
      <c r="A274" s="805" t="s">
        <v>166</v>
      </c>
      <c r="B274" s="803"/>
      <c r="C274" s="803"/>
      <c r="D274" s="803"/>
      <c r="E274" s="803"/>
      <c r="F274" s="803"/>
      <c r="G274" s="803"/>
      <c r="H274" s="803"/>
      <c r="I274" s="803"/>
      <c r="J274" s="803"/>
      <c r="K274" s="803"/>
      <c r="L274" s="803"/>
      <c r="M274" s="803"/>
      <c r="N274" s="803"/>
      <c r="O274" s="803"/>
      <c r="P274" s="803"/>
      <c r="Q274" s="803"/>
      <c r="R274" s="803"/>
      <c r="S274" s="803"/>
      <c r="T274" s="803"/>
      <c r="U274" s="803"/>
      <c r="V274" s="803"/>
      <c r="W274" s="803"/>
      <c r="X274" s="803"/>
      <c r="Y274" s="803"/>
      <c r="Z274" s="803"/>
      <c r="AA274" s="785"/>
      <c r="AB274" s="785"/>
      <c r="AC274" s="785"/>
    </row>
    <row r="275" spans="1:68" ht="27" hidden="1" customHeight="1" x14ac:dyDescent="0.25">
      <c r="A275" s="54" t="s">
        <v>467</v>
      </c>
      <c r="B275" s="54" t="s">
        <v>468</v>
      </c>
      <c r="C275" s="31">
        <v>4301020340</v>
      </c>
      <c r="D275" s="793">
        <v>4680115885721</v>
      </c>
      <c r="E275" s="794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12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6"/>
      <c r="R275" s="796"/>
      <c r="S275" s="796"/>
      <c r="T275" s="797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816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17"/>
      <c r="P276" s="806" t="s">
        <v>71</v>
      </c>
      <c r="Q276" s="807"/>
      <c r="R276" s="807"/>
      <c r="S276" s="807"/>
      <c r="T276" s="807"/>
      <c r="U276" s="807"/>
      <c r="V276" s="808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hidden="1" x14ac:dyDescent="0.2">
      <c r="A277" s="803"/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17"/>
      <c r="P277" s="806" t="s">
        <v>71</v>
      </c>
      <c r="Q277" s="807"/>
      <c r="R277" s="807"/>
      <c r="S277" s="807"/>
      <c r="T277" s="807"/>
      <c r="U277" s="807"/>
      <c r="V277" s="808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hidden="1" customHeight="1" x14ac:dyDescent="0.25">
      <c r="A278" s="812" t="s">
        <v>470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4"/>
      <c r="AB278" s="784"/>
      <c r="AC278" s="784"/>
    </row>
    <row r="279" spans="1:68" ht="14.25" hidden="1" customHeight="1" x14ac:dyDescent="0.25">
      <c r="A279" s="805" t="s">
        <v>113</v>
      </c>
      <c r="B279" s="803"/>
      <c r="C279" s="803"/>
      <c r="D279" s="803"/>
      <c r="E279" s="803"/>
      <c r="F279" s="803"/>
      <c r="G279" s="803"/>
      <c r="H279" s="803"/>
      <c r="I279" s="803"/>
      <c r="J279" s="803"/>
      <c r="K279" s="803"/>
      <c r="L279" s="803"/>
      <c r="M279" s="803"/>
      <c r="N279" s="803"/>
      <c r="O279" s="803"/>
      <c r="P279" s="803"/>
      <c r="Q279" s="803"/>
      <c r="R279" s="803"/>
      <c r="S279" s="803"/>
      <c r="T279" s="803"/>
      <c r="U279" s="803"/>
      <c r="V279" s="803"/>
      <c r="W279" s="803"/>
      <c r="X279" s="803"/>
      <c r="Y279" s="803"/>
      <c r="Z279" s="803"/>
      <c r="AA279" s="785"/>
      <c r="AB279" s="785"/>
      <c r="AC279" s="785"/>
    </row>
    <row r="280" spans="1:68" ht="27" hidden="1" customHeight="1" x14ac:dyDescent="0.25">
      <c r="A280" s="54" t="s">
        <v>471</v>
      </c>
      <c r="B280" s="54" t="s">
        <v>472</v>
      </c>
      <c r="C280" s="31">
        <v>4301011322</v>
      </c>
      <c r="D280" s="793">
        <v>4607091387452</v>
      </c>
      <c r="E280" s="794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6"/>
      <c r="R280" s="796"/>
      <c r="S280" s="796"/>
      <c r="T280" s="797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4301011855</v>
      </c>
      <c r="D281" s="793">
        <v>4680115885837</v>
      </c>
      <c r="E281" s="794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11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6"/>
      <c r="R281" s="796"/>
      <c r="S281" s="796"/>
      <c r="T281" s="797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478</v>
      </c>
      <c r="C282" s="31">
        <v>4301011910</v>
      </c>
      <c r="D282" s="793">
        <v>4680115885806</v>
      </c>
      <c r="E282" s="794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93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6"/>
      <c r="R282" s="796"/>
      <c r="S282" s="796"/>
      <c r="T282" s="797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477</v>
      </c>
      <c r="B283" s="54" t="s">
        <v>480</v>
      </c>
      <c r="C283" s="31">
        <v>4301011850</v>
      </c>
      <c r="D283" s="793">
        <v>4680115885806</v>
      </c>
      <c r="E283" s="794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6"/>
      <c r="R283" s="796"/>
      <c r="S283" s="796"/>
      <c r="T283" s="797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4301011313</v>
      </c>
      <c r="D284" s="793">
        <v>4607091385984</v>
      </c>
      <c r="E284" s="794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4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6"/>
      <c r="R284" s="796"/>
      <c r="S284" s="796"/>
      <c r="T284" s="797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485</v>
      </c>
      <c r="B285" s="54" t="s">
        <v>486</v>
      </c>
      <c r="C285" s="31">
        <v>4301011853</v>
      </c>
      <c r="D285" s="793">
        <v>4680115885851</v>
      </c>
      <c r="E285" s="794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10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6"/>
      <c r="R285" s="796"/>
      <c r="S285" s="796"/>
      <c r="T285" s="797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488</v>
      </c>
      <c r="B286" s="54" t="s">
        <v>489</v>
      </c>
      <c r="C286" s="31">
        <v>4301011319</v>
      </c>
      <c r="D286" s="793">
        <v>4607091387469</v>
      </c>
      <c r="E286" s="794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5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6"/>
      <c r="R286" s="796"/>
      <c r="S286" s="796"/>
      <c r="T286" s="797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4301011852</v>
      </c>
      <c r="D287" s="793">
        <v>4680115885844</v>
      </c>
      <c r="E287" s="794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6"/>
      <c r="R287" s="796"/>
      <c r="S287" s="796"/>
      <c r="T287" s="797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4301011316</v>
      </c>
      <c r="D288" s="793">
        <v>4607091387438</v>
      </c>
      <c r="E288" s="794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6"/>
      <c r="R288" s="796"/>
      <c r="S288" s="796"/>
      <c r="T288" s="797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496</v>
      </c>
      <c r="B289" s="54" t="s">
        <v>497</v>
      </c>
      <c r="C289" s="31">
        <v>4301011851</v>
      </c>
      <c r="D289" s="793">
        <v>4680115885820</v>
      </c>
      <c r="E289" s="794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10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6"/>
      <c r="R289" s="796"/>
      <c r="S289" s="796"/>
      <c r="T289" s="797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idden="1" x14ac:dyDescent="0.2">
      <c r="A290" s="816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17"/>
      <c r="P290" s="806" t="s">
        <v>71</v>
      </c>
      <c r="Q290" s="807"/>
      <c r="R290" s="807"/>
      <c r="S290" s="807"/>
      <c r="T290" s="807"/>
      <c r="U290" s="807"/>
      <c r="V290" s="808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hidden="1" x14ac:dyDescent="0.2">
      <c r="A291" s="803"/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17"/>
      <c r="P291" s="806" t="s">
        <v>71</v>
      </c>
      <c r="Q291" s="807"/>
      <c r="R291" s="807"/>
      <c r="S291" s="807"/>
      <c r="T291" s="807"/>
      <c r="U291" s="807"/>
      <c r="V291" s="808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hidden="1" customHeight="1" x14ac:dyDescent="0.25">
      <c r="A292" s="812" t="s">
        <v>499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4"/>
      <c r="AB292" s="784"/>
      <c r="AC292" s="784"/>
    </row>
    <row r="293" spans="1:68" ht="14.25" hidden="1" customHeight="1" x14ac:dyDescent="0.25">
      <c r="A293" s="805" t="s">
        <v>113</v>
      </c>
      <c r="B293" s="803"/>
      <c r="C293" s="803"/>
      <c r="D293" s="803"/>
      <c r="E293" s="803"/>
      <c r="F293" s="803"/>
      <c r="G293" s="803"/>
      <c r="H293" s="803"/>
      <c r="I293" s="803"/>
      <c r="J293" s="803"/>
      <c r="K293" s="803"/>
      <c r="L293" s="803"/>
      <c r="M293" s="803"/>
      <c r="N293" s="803"/>
      <c r="O293" s="803"/>
      <c r="P293" s="803"/>
      <c r="Q293" s="803"/>
      <c r="R293" s="803"/>
      <c r="S293" s="803"/>
      <c r="T293" s="803"/>
      <c r="U293" s="803"/>
      <c r="V293" s="803"/>
      <c r="W293" s="803"/>
      <c r="X293" s="803"/>
      <c r="Y293" s="803"/>
      <c r="Z293" s="803"/>
      <c r="AA293" s="785"/>
      <c r="AB293" s="785"/>
      <c r="AC293" s="785"/>
    </row>
    <row r="294" spans="1:68" ht="27" hidden="1" customHeight="1" x14ac:dyDescent="0.25">
      <c r="A294" s="54" t="s">
        <v>500</v>
      </c>
      <c r="B294" s="54" t="s">
        <v>501</v>
      </c>
      <c r="C294" s="31">
        <v>4301011876</v>
      </c>
      <c r="D294" s="793">
        <v>4680115885707</v>
      </c>
      <c r="E294" s="794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8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6"/>
      <c r="R294" s="796"/>
      <c r="S294" s="796"/>
      <c r="T294" s="797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816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17"/>
      <c r="P295" s="806" t="s">
        <v>71</v>
      </c>
      <c r="Q295" s="807"/>
      <c r="R295" s="807"/>
      <c r="S295" s="807"/>
      <c r="T295" s="807"/>
      <c r="U295" s="807"/>
      <c r="V295" s="808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hidden="1" x14ac:dyDescent="0.2">
      <c r="A296" s="803"/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17"/>
      <c r="P296" s="806" t="s">
        <v>71</v>
      </c>
      <c r="Q296" s="807"/>
      <c r="R296" s="807"/>
      <c r="S296" s="807"/>
      <c r="T296" s="807"/>
      <c r="U296" s="807"/>
      <c r="V296" s="808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hidden="1" customHeight="1" x14ac:dyDescent="0.25">
      <c r="A297" s="812" t="s">
        <v>502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4"/>
      <c r="AB297" s="784"/>
      <c r="AC297" s="784"/>
    </row>
    <row r="298" spans="1:68" ht="14.25" hidden="1" customHeight="1" x14ac:dyDescent="0.25">
      <c r="A298" s="805" t="s">
        <v>113</v>
      </c>
      <c r="B298" s="803"/>
      <c r="C298" s="803"/>
      <c r="D298" s="803"/>
      <c r="E298" s="803"/>
      <c r="F298" s="803"/>
      <c r="G298" s="803"/>
      <c r="H298" s="803"/>
      <c r="I298" s="803"/>
      <c r="J298" s="803"/>
      <c r="K298" s="803"/>
      <c r="L298" s="803"/>
      <c r="M298" s="803"/>
      <c r="N298" s="803"/>
      <c r="O298" s="803"/>
      <c r="P298" s="803"/>
      <c r="Q298" s="803"/>
      <c r="R298" s="803"/>
      <c r="S298" s="803"/>
      <c r="T298" s="803"/>
      <c r="U298" s="803"/>
      <c r="V298" s="803"/>
      <c r="W298" s="803"/>
      <c r="X298" s="803"/>
      <c r="Y298" s="803"/>
      <c r="Z298" s="803"/>
      <c r="AA298" s="785"/>
      <c r="AB298" s="785"/>
      <c r="AC298" s="785"/>
    </row>
    <row r="299" spans="1:68" ht="27" hidden="1" customHeight="1" x14ac:dyDescent="0.25">
      <c r="A299" s="54" t="s">
        <v>503</v>
      </c>
      <c r="B299" s="54" t="s">
        <v>504</v>
      </c>
      <c r="C299" s="31">
        <v>4301011223</v>
      </c>
      <c r="D299" s="793">
        <v>4607091383423</v>
      </c>
      <c r="E299" s="794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6"/>
      <c r="R299" s="796"/>
      <c r="S299" s="796"/>
      <c r="T299" s="797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4301011879</v>
      </c>
      <c r="D300" s="793">
        <v>4680115885691</v>
      </c>
      <c r="E300" s="794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11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6"/>
      <c r="R300" s="796"/>
      <c r="S300" s="796"/>
      <c r="T300" s="797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508</v>
      </c>
      <c r="B301" s="54" t="s">
        <v>509</v>
      </c>
      <c r="C301" s="31">
        <v>4301011878</v>
      </c>
      <c r="D301" s="793">
        <v>4680115885660</v>
      </c>
      <c r="E301" s="794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90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6"/>
      <c r="R301" s="796"/>
      <c r="S301" s="796"/>
      <c r="T301" s="797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816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17"/>
      <c r="P302" s="806" t="s">
        <v>71</v>
      </c>
      <c r="Q302" s="807"/>
      <c r="R302" s="807"/>
      <c r="S302" s="807"/>
      <c r="T302" s="807"/>
      <c r="U302" s="807"/>
      <c r="V302" s="808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hidden="1" x14ac:dyDescent="0.2">
      <c r="A303" s="803"/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17"/>
      <c r="P303" s="806" t="s">
        <v>71</v>
      </c>
      <c r="Q303" s="807"/>
      <c r="R303" s="807"/>
      <c r="S303" s="807"/>
      <c r="T303" s="807"/>
      <c r="U303" s="807"/>
      <c r="V303" s="808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hidden="1" customHeight="1" x14ac:dyDescent="0.25">
      <c r="A304" s="812" t="s">
        <v>511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4"/>
      <c r="AB304" s="784"/>
      <c r="AC304" s="784"/>
    </row>
    <row r="305" spans="1:68" ht="14.25" hidden="1" customHeight="1" x14ac:dyDescent="0.25">
      <c r="A305" s="805" t="s">
        <v>73</v>
      </c>
      <c r="B305" s="803"/>
      <c r="C305" s="803"/>
      <c r="D305" s="803"/>
      <c r="E305" s="803"/>
      <c r="F305" s="803"/>
      <c r="G305" s="803"/>
      <c r="H305" s="803"/>
      <c r="I305" s="803"/>
      <c r="J305" s="803"/>
      <c r="K305" s="803"/>
      <c r="L305" s="803"/>
      <c r="M305" s="803"/>
      <c r="N305" s="803"/>
      <c r="O305" s="803"/>
      <c r="P305" s="803"/>
      <c r="Q305" s="803"/>
      <c r="R305" s="803"/>
      <c r="S305" s="803"/>
      <c r="T305" s="803"/>
      <c r="U305" s="803"/>
      <c r="V305" s="803"/>
      <c r="W305" s="803"/>
      <c r="X305" s="803"/>
      <c r="Y305" s="803"/>
      <c r="Z305" s="803"/>
      <c r="AA305" s="785"/>
      <c r="AB305" s="785"/>
      <c r="AC305" s="785"/>
    </row>
    <row r="306" spans="1:68" ht="37.5" hidden="1" customHeight="1" x14ac:dyDescent="0.25">
      <c r="A306" s="54" t="s">
        <v>512</v>
      </c>
      <c r="B306" s="54" t="s">
        <v>513</v>
      </c>
      <c r="C306" s="31">
        <v>4301051409</v>
      </c>
      <c r="D306" s="793">
        <v>4680115881556</v>
      </c>
      <c r="E306" s="794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0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6"/>
      <c r="R306" s="796"/>
      <c r="S306" s="796"/>
      <c r="T306" s="797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4301051506</v>
      </c>
      <c r="D307" s="793">
        <v>4680115881037</v>
      </c>
      <c r="E307" s="794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8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6"/>
      <c r="R307" s="796"/>
      <c r="S307" s="796"/>
      <c r="T307" s="797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4301051893</v>
      </c>
      <c r="D308" s="793">
        <v>4680115886186</v>
      </c>
      <c r="E308" s="794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10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6"/>
      <c r="R308" s="796"/>
      <c r="S308" s="796"/>
      <c r="T308" s="797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793">
        <v>4680115881228</v>
      </c>
      <c r="E309" s="794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6"/>
      <c r="R309" s="796"/>
      <c r="S309" s="796"/>
      <c r="T309" s="797"/>
      <c r="U309" s="34"/>
      <c r="V309" s="34"/>
      <c r="W309" s="35" t="s">
        <v>69</v>
      </c>
      <c r="X309" s="789">
        <v>200</v>
      </c>
      <c r="Y309" s="790">
        <f t="shared" si="72"/>
        <v>201.6</v>
      </c>
      <c r="Z309" s="36">
        <f>IFERROR(IF(Y309=0,"",ROUNDUP(Y309/H309,0)*0.00651),"")</f>
        <v>0.54683999999999999</v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221</v>
      </c>
      <c r="BN309" s="64">
        <f t="shared" si="74"/>
        <v>222.768</v>
      </c>
      <c r="BO309" s="64">
        <f t="shared" si="75"/>
        <v>0.45787545787545797</v>
      </c>
      <c r="BP309" s="64">
        <f t="shared" si="76"/>
        <v>0.46153846153846156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793">
        <v>4680115881211</v>
      </c>
      <c r="E310" s="794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10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6"/>
      <c r="R310" s="796"/>
      <c r="S310" s="796"/>
      <c r="T310" s="797"/>
      <c r="U310" s="34"/>
      <c r="V310" s="34"/>
      <c r="W310" s="35" t="s">
        <v>69</v>
      </c>
      <c r="X310" s="789">
        <v>400</v>
      </c>
      <c r="Y310" s="790">
        <f t="shared" si="72"/>
        <v>400.8</v>
      </c>
      <c r="Z310" s="36">
        <f>IFERROR(IF(Y310=0,"",ROUNDUP(Y310/H310,0)*0.00651),"")</f>
        <v>1.08717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430</v>
      </c>
      <c r="BN310" s="64">
        <f t="shared" si="74"/>
        <v>430.86000000000007</v>
      </c>
      <c r="BO310" s="64">
        <f t="shared" si="75"/>
        <v>0.91575091575091594</v>
      </c>
      <c r="BP310" s="64">
        <f t="shared" si="76"/>
        <v>0.91758241758241765</v>
      </c>
    </row>
    <row r="311" spans="1:68" ht="37.5" hidden="1" customHeight="1" x14ac:dyDescent="0.25">
      <c r="A311" s="54" t="s">
        <v>524</v>
      </c>
      <c r="B311" s="54" t="s">
        <v>525</v>
      </c>
      <c r="C311" s="31">
        <v>4301051378</v>
      </c>
      <c r="D311" s="793">
        <v>4680115881020</v>
      </c>
      <c r="E311" s="794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5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6"/>
      <c r="R311" s="796"/>
      <c r="S311" s="796"/>
      <c r="T311" s="797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16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17"/>
      <c r="P312" s="806" t="s">
        <v>71</v>
      </c>
      <c r="Q312" s="807"/>
      <c r="R312" s="807"/>
      <c r="S312" s="807"/>
      <c r="T312" s="807"/>
      <c r="U312" s="807"/>
      <c r="V312" s="808"/>
      <c r="W312" s="37" t="s">
        <v>72</v>
      </c>
      <c r="X312" s="791">
        <f>IFERROR(X306/H306,"0")+IFERROR(X307/H307,"0")+IFERROR(X308/H308,"0")+IFERROR(X309/H309,"0")+IFERROR(X310/H310,"0")+IFERROR(X311/H311,"0")</f>
        <v>250.00000000000003</v>
      </c>
      <c r="Y312" s="791">
        <f>IFERROR(Y306/H306,"0")+IFERROR(Y307/H307,"0")+IFERROR(Y308/H308,"0")+IFERROR(Y309/H309,"0")+IFERROR(Y310/H310,"0")+IFERROR(Y311/H311,"0")</f>
        <v>251</v>
      </c>
      <c r="Z312" s="791">
        <f>IFERROR(IF(Z306="",0,Z306),"0")+IFERROR(IF(Z307="",0,Z307),"0")+IFERROR(IF(Z308="",0,Z308),"0")+IFERROR(IF(Z309="",0,Z309),"0")+IFERROR(IF(Z310="",0,Z310),"0")+IFERROR(IF(Z311="",0,Z311),"0")</f>
        <v>1.63401</v>
      </c>
      <c r="AA312" s="792"/>
      <c r="AB312" s="792"/>
      <c r="AC312" s="792"/>
    </row>
    <row r="313" spans="1:68" x14ac:dyDescent="0.2">
      <c r="A313" s="803"/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17"/>
      <c r="P313" s="806" t="s">
        <v>71</v>
      </c>
      <c r="Q313" s="807"/>
      <c r="R313" s="807"/>
      <c r="S313" s="807"/>
      <c r="T313" s="807"/>
      <c r="U313" s="807"/>
      <c r="V313" s="808"/>
      <c r="W313" s="37" t="s">
        <v>69</v>
      </c>
      <c r="X313" s="791">
        <f>IFERROR(SUM(X306:X311),"0")</f>
        <v>600</v>
      </c>
      <c r="Y313" s="791">
        <f>IFERROR(SUM(Y306:Y311),"0")</f>
        <v>602.4</v>
      </c>
      <c r="Z313" s="37"/>
      <c r="AA313" s="792"/>
      <c r="AB313" s="792"/>
      <c r="AC313" s="792"/>
    </row>
    <row r="314" spans="1:68" ht="16.5" hidden="1" customHeight="1" x14ac:dyDescent="0.25">
      <c r="A314" s="812" t="s">
        <v>527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4"/>
      <c r="AB314" s="784"/>
      <c r="AC314" s="784"/>
    </row>
    <row r="315" spans="1:68" ht="14.25" hidden="1" customHeight="1" x14ac:dyDescent="0.25">
      <c r="A315" s="805" t="s">
        <v>113</v>
      </c>
      <c r="B315" s="803"/>
      <c r="C315" s="803"/>
      <c r="D315" s="803"/>
      <c r="E315" s="803"/>
      <c r="F315" s="803"/>
      <c r="G315" s="803"/>
      <c r="H315" s="803"/>
      <c r="I315" s="803"/>
      <c r="J315" s="803"/>
      <c r="K315" s="803"/>
      <c r="L315" s="803"/>
      <c r="M315" s="803"/>
      <c r="N315" s="803"/>
      <c r="O315" s="803"/>
      <c r="P315" s="803"/>
      <c r="Q315" s="803"/>
      <c r="R315" s="803"/>
      <c r="S315" s="803"/>
      <c r="T315" s="803"/>
      <c r="U315" s="803"/>
      <c r="V315" s="803"/>
      <c r="W315" s="803"/>
      <c r="X315" s="803"/>
      <c r="Y315" s="803"/>
      <c r="Z315" s="803"/>
      <c r="AA315" s="785"/>
      <c r="AB315" s="785"/>
      <c r="AC315" s="785"/>
    </row>
    <row r="316" spans="1:68" ht="27" hidden="1" customHeight="1" x14ac:dyDescent="0.25">
      <c r="A316" s="54" t="s">
        <v>528</v>
      </c>
      <c r="B316" s="54" t="s">
        <v>529</v>
      </c>
      <c r="C316" s="31">
        <v>4301011306</v>
      </c>
      <c r="D316" s="793">
        <v>4607091389296</v>
      </c>
      <c r="E316" s="794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12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6"/>
      <c r="R316" s="796"/>
      <c r="S316" s="796"/>
      <c r="T316" s="797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16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17"/>
      <c r="P317" s="806" t="s">
        <v>71</v>
      </c>
      <c r="Q317" s="807"/>
      <c r="R317" s="807"/>
      <c r="S317" s="807"/>
      <c r="T317" s="807"/>
      <c r="U317" s="807"/>
      <c r="V317" s="808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hidden="1" x14ac:dyDescent="0.2">
      <c r="A318" s="803"/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17"/>
      <c r="P318" s="806" t="s">
        <v>71</v>
      </c>
      <c r="Q318" s="807"/>
      <c r="R318" s="807"/>
      <c r="S318" s="807"/>
      <c r="T318" s="807"/>
      <c r="U318" s="807"/>
      <c r="V318" s="808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hidden="1" customHeight="1" x14ac:dyDescent="0.25">
      <c r="A319" s="805" t="s">
        <v>64</v>
      </c>
      <c r="B319" s="803"/>
      <c r="C319" s="803"/>
      <c r="D319" s="803"/>
      <c r="E319" s="803"/>
      <c r="F319" s="803"/>
      <c r="G319" s="803"/>
      <c r="H319" s="803"/>
      <c r="I319" s="803"/>
      <c r="J319" s="803"/>
      <c r="K319" s="803"/>
      <c r="L319" s="803"/>
      <c r="M319" s="803"/>
      <c r="N319" s="803"/>
      <c r="O319" s="803"/>
      <c r="P319" s="803"/>
      <c r="Q319" s="803"/>
      <c r="R319" s="803"/>
      <c r="S319" s="803"/>
      <c r="T319" s="803"/>
      <c r="U319" s="803"/>
      <c r="V319" s="803"/>
      <c r="W319" s="803"/>
      <c r="X319" s="803"/>
      <c r="Y319" s="803"/>
      <c r="Z319" s="803"/>
      <c r="AA319" s="785"/>
      <c r="AB319" s="785"/>
      <c r="AC319" s="785"/>
    </row>
    <row r="320" spans="1:68" ht="27" hidden="1" customHeight="1" x14ac:dyDescent="0.25">
      <c r="A320" s="54" t="s">
        <v>531</v>
      </c>
      <c r="B320" s="54" t="s">
        <v>532</v>
      </c>
      <c r="C320" s="31">
        <v>4301031163</v>
      </c>
      <c r="D320" s="793">
        <v>4680115880344</v>
      </c>
      <c r="E320" s="794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96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6"/>
      <c r="R320" s="796"/>
      <c r="S320" s="796"/>
      <c r="T320" s="797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816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17"/>
      <c r="P321" s="806" t="s">
        <v>71</v>
      </c>
      <c r="Q321" s="807"/>
      <c r="R321" s="807"/>
      <c r="S321" s="807"/>
      <c r="T321" s="807"/>
      <c r="U321" s="807"/>
      <c r="V321" s="808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hidden="1" x14ac:dyDescent="0.2">
      <c r="A322" s="803"/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17"/>
      <c r="P322" s="806" t="s">
        <v>71</v>
      </c>
      <c r="Q322" s="807"/>
      <c r="R322" s="807"/>
      <c r="S322" s="807"/>
      <c r="T322" s="807"/>
      <c r="U322" s="807"/>
      <c r="V322" s="808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hidden="1" customHeight="1" x14ac:dyDescent="0.25">
      <c r="A323" s="805" t="s">
        <v>73</v>
      </c>
      <c r="B323" s="803"/>
      <c r="C323" s="803"/>
      <c r="D323" s="803"/>
      <c r="E323" s="803"/>
      <c r="F323" s="803"/>
      <c r="G323" s="803"/>
      <c r="H323" s="803"/>
      <c r="I323" s="803"/>
      <c r="J323" s="803"/>
      <c r="K323" s="803"/>
      <c r="L323" s="803"/>
      <c r="M323" s="803"/>
      <c r="N323" s="803"/>
      <c r="O323" s="803"/>
      <c r="P323" s="803"/>
      <c r="Q323" s="803"/>
      <c r="R323" s="803"/>
      <c r="S323" s="803"/>
      <c r="T323" s="803"/>
      <c r="U323" s="803"/>
      <c r="V323" s="803"/>
      <c r="W323" s="803"/>
      <c r="X323" s="803"/>
      <c r="Y323" s="803"/>
      <c r="Z323" s="803"/>
      <c r="AA323" s="785"/>
      <c r="AB323" s="785"/>
      <c r="AC323" s="785"/>
    </row>
    <row r="324" spans="1:68" ht="37.5" hidden="1" customHeight="1" x14ac:dyDescent="0.25">
      <c r="A324" s="54" t="s">
        <v>534</v>
      </c>
      <c r="B324" s="54" t="s">
        <v>535</v>
      </c>
      <c r="C324" s="31">
        <v>4301051731</v>
      </c>
      <c r="D324" s="793">
        <v>4680115884618</v>
      </c>
      <c r="E324" s="794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6"/>
      <c r="R324" s="796"/>
      <c r="S324" s="796"/>
      <c r="T324" s="797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816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17"/>
      <c r="P325" s="806" t="s">
        <v>71</v>
      </c>
      <c r="Q325" s="807"/>
      <c r="R325" s="807"/>
      <c r="S325" s="807"/>
      <c r="T325" s="807"/>
      <c r="U325" s="807"/>
      <c r="V325" s="808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hidden="1" x14ac:dyDescent="0.2">
      <c r="A326" s="803"/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17"/>
      <c r="P326" s="806" t="s">
        <v>71</v>
      </c>
      <c r="Q326" s="807"/>
      <c r="R326" s="807"/>
      <c r="S326" s="807"/>
      <c r="T326" s="807"/>
      <c r="U326" s="807"/>
      <c r="V326" s="808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hidden="1" customHeight="1" x14ac:dyDescent="0.25">
      <c r="A327" s="812" t="s">
        <v>537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4"/>
      <c r="AB327" s="784"/>
      <c r="AC327" s="784"/>
    </row>
    <row r="328" spans="1:68" ht="14.25" hidden="1" customHeight="1" x14ac:dyDescent="0.25">
      <c r="A328" s="805" t="s">
        <v>113</v>
      </c>
      <c r="B328" s="803"/>
      <c r="C328" s="803"/>
      <c r="D328" s="803"/>
      <c r="E328" s="803"/>
      <c r="F328" s="803"/>
      <c r="G328" s="803"/>
      <c r="H328" s="803"/>
      <c r="I328" s="803"/>
      <c r="J328" s="803"/>
      <c r="K328" s="803"/>
      <c r="L328" s="803"/>
      <c r="M328" s="803"/>
      <c r="N328" s="803"/>
      <c r="O328" s="803"/>
      <c r="P328" s="803"/>
      <c r="Q328" s="803"/>
      <c r="R328" s="803"/>
      <c r="S328" s="803"/>
      <c r="T328" s="803"/>
      <c r="U328" s="803"/>
      <c r="V328" s="803"/>
      <c r="W328" s="803"/>
      <c r="X328" s="803"/>
      <c r="Y328" s="803"/>
      <c r="Z328" s="803"/>
      <c r="AA328" s="785"/>
      <c r="AB328" s="785"/>
      <c r="AC328" s="785"/>
    </row>
    <row r="329" spans="1:68" ht="27" hidden="1" customHeight="1" x14ac:dyDescent="0.25">
      <c r="A329" s="54" t="s">
        <v>538</v>
      </c>
      <c r="B329" s="54" t="s">
        <v>539</v>
      </c>
      <c r="C329" s="31">
        <v>4301011353</v>
      </c>
      <c r="D329" s="793">
        <v>4607091389807</v>
      </c>
      <c r="E329" s="794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12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6"/>
      <c r="R329" s="796"/>
      <c r="S329" s="796"/>
      <c r="T329" s="797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816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17"/>
      <c r="P330" s="806" t="s">
        <v>71</v>
      </c>
      <c r="Q330" s="807"/>
      <c r="R330" s="807"/>
      <c r="S330" s="807"/>
      <c r="T330" s="807"/>
      <c r="U330" s="807"/>
      <c r="V330" s="808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hidden="1" x14ac:dyDescent="0.2">
      <c r="A331" s="803"/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17"/>
      <c r="P331" s="806" t="s">
        <v>71</v>
      </c>
      <c r="Q331" s="807"/>
      <c r="R331" s="807"/>
      <c r="S331" s="807"/>
      <c r="T331" s="807"/>
      <c r="U331" s="807"/>
      <c r="V331" s="808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hidden="1" customHeight="1" x14ac:dyDescent="0.25">
      <c r="A332" s="805" t="s">
        <v>64</v>
      </c>
      <c r="B332" s="803"/>
      <c r="C332" s="803"/>
      <c r="D332" s="803"/>
      <c r="E332" s="803"/>
      <c r="F332" s="803"/>
      <c r="G332" s="803"/>
      <c r="H332" s="803"/>
      <c r="I332" s="803"/>
      <c r="J332" s="803"/>
      <c r="K332" s="803"/>
      <c r="L332" s="803"/>
      <c r="M332" s="803"/>
      <c r="N332" s="803"/>
      <c r="O332" s="803"/>
      <c r="P332" s="803"/>
      <c r="Q332" s="803"/>
      <c r="R332" s="803"/>
      <c r="S332" s="803"/>
      <c r="T332" s="803"/>
      <c r="U332" s="803"/>
      <c r="V332" s="803"/>
      <c r="W332" s="803"/>
      <c r="X332" s="803"/>
      <c r="Y332" s="803"/>
      <c r="Z332" s="803"/>
      <c r="AA332" s="785"/>
      <c r="AB332" s="785"/>
      <c r="AC332" s="785"/>
    </row>
    <row r="333" spans="1:68" ht="27" hidden="1" customHeight="1" x14ac:dyDescent="0.25">
      <c r="A333" s="54" t="s">
        <v>541</v>
      </c>
      <c r="B333" s="54" t="s">
        <v>542</v>
      </c>
      <c r="C333" s="31">
        <v>4301031164</v>
      </c>
      <c r="D333" s="793">
        <v>4680115880481</v>
      </c>
      <c r="E333" s="794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2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6"/>
      <c r="R333" s="796"/>
      <c r="S333" s="796"/>
      <c r="T333" s="797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816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17"/>
      <c r="P334" s="806" t="s">
        <v>71</v>
      </c>
      <c r="Q334" s="807"/>
      <c r="R334" s="807"/>
      <c r="S334" s="807"/>
      <c r="T334" s="807"/>
      <c r="U334" s="807"/>
      <c r="V334" s="808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hidden="1" x14ac:dyDescent="0.2">
      <c r="A335" s="803"/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17"/>
      <c r="P335" s="806" t="s">
        <v>71</v>
      </c>
      <c r="Q335" s="807"/>
      <c r="R335" s="807"/>
      <c r="S335" s="807"/>
      <c r="T335" s="807"/>
      <c r="U335" s="807"/>
      <c r="V335" s="808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hidden="1" customHeight="1" x14ac:dyDescent="0.25">
      <c r="A336" s="805" t="s">
        <v>73</v>
      </c>
      <c r="B336" s="803"/>
      <c r="C336" s="803"/>
      <c r="D336" s="803"/>
      <c r="E336" s="803"/>
      <c r="F336" s="803"/>
      <c r="G336" s="803"/>
      <c r="H336" s="803"/>
      <c r="I336" s="803"/>
      <c r="J336" s="803"/>
      <c r="K336" s="803"/>
      <c r="L336" s="803"/>
      <c r="M336" s="803"/>
      <c r="N336" s="803"/>
      <c r="O336" s="803"/>
      <c r="P336" s="803"/>
      <c r="Q336" s="803"/>
      <c r="R336" s="803"/>
      <c r="S336" s="803"/>
      <c r="T336" s="803"/>
      <c r="U336" s="803"/>
      <c r="V336" s="803"/>
      <c r="W336" s="803"/>
      <c r="X336" s="803"/>
      <c r="Y336" s="803"/>
      <c r="Z336" s="803"/>
      <c r="AA336" s="785"/>
      <c r="AB336" s="785"/>
      <c r="AC336" s="785"/>
    </row>
    <row r="337" spans="1:68" ht="27" hidden="1" customHeight="1" x14ac:dyDescent="0.25">
      <c r="A337" s="54" t="s">
        <v>544</v>
      </c>
      <c r="B337" s="54" t="s">
        <v>545</v>
      </c>
      <c r="C337" s="31">
        <v>4301051344</v>
      </c>
      <c r="D337" s="793">
        <v>4680115880412</v>
      </c>
      <c r="E337" s="794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6"/>
      <c r="R337" s="796"/>
      <c r="S337" s="796"/>
      <c r="T337" s="797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547</v>
      </c>
      <c r="B338" s="54" t="s">
        <v>548</v>
      </c>
      <c r="C338" s="31">
        <v>4301051277</v>
      </c>
      <c r="D338" s="793">
        <v>4680115880511</v>
      </c>
      <c r="E338" s="794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8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6"/>
      <c r="R338" s="796"/>
      <c r="S338" s="796"/>
      <c r="T338" s="797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816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17"/>
      <c r="P339" s="806" t="s">
        <v>71</v>
      </c>
      <c r="Q339" s="807"/>
      <c r="R339" s="807"/>
      <c r="S339" s="807"/>
      <c r="T339" s="807"/>
      <c r="U339" s="807"/>
      <c r="V339" s="808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hidden="1" x14ac:dyDescent="0.2">
      <c r="A340" s="803"/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17"/>
      <c r="P340" s="806" t="s">
        <v>71</v>
      </c>
      <c r="Q340" s="807"/>
      <c r="R340" s="807"/>
      <c r="S340" s="807"/>
      <c r="T340" s="807"/>
      <c r="U340" s="807"/>
      <c r="V340" s="808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hidden="1" customHeight="1" x14ac:dyDescent="0.25">
      <c r="A341" s="812" t="s">
        <v>550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4"/>
      <c r="AB341" s="784"/>
      <c r="AC341" s="784"/>
    </row>
    <row r="342" spans="1:68" ht="14.25" hidden="1" customHeight="1" x14ac:dyDescent="0.25">
      <c r="A342" s="805" t="s">
        <v>113</v>
      </c>
      <c r="B342" s="803"/>
      <c r="C342" s="803"/>
      <c r="D342" s="803"/>
      <c r="E342" s="803"/>
      <c r="F342" s="803"/>
      <c r="G342" s="803"/>
      <c r="H342" s="803"/>
      <c r="I342" s="803"/>
      <c r="J342" s="803"/>
      <c r="K342" s="803"/>
      <c r="L342" s="803"/>
      <c r="M342" s="803"/>
      <c r="N342" s="803"/>
      <c r="O342" s="803"/>
      <c r="P342" s="803"/>
      <c r="Q342" s="803"/>
      <c r="R342" s="803"/>
      <c r="S342" s="803"/>
      <c r="T342" s="803"/>
      <c r="U342" s="803"/>
      <c r="V342" s="803"/>
      <c r="W342" s="803"/>
      <c r="X342" s="803"/>
      <c r="Y342" s="803"/>
      <c r="Z342" s="803"/>
      <c r="AA342" s="785"/>
      <c r="AB342" s="785"/>
      <c r="AC342" s="785"/>
    </row>
    <row r="343" spans="1:68" ht="27" hidden="1" customHeight="1" x14ac:dyDescent="0.25">
      <c r="A343" s="54" t="s">
        <v>551</v>
      </c>
      <c r="B343" s="54" t="s">
        <v>552</v>
      </c>
      <c r="C343" s="31">
        <v>4301011593</v>
      </c>
      <c r="D343" s="793">
        <v>4680115882973</v>
      </c>
      <c r="E343" s="794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97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6"/>
      <c r="R343" s="796"/>
      <c r="S343" s="796"/>
      <c r="T343" s="797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816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17"/>
      <c r="P344" s="806" t="s">
        <v>71</v>
      </c>
      <c r="Q344" s="807"/>
      <c r="R344" s="807"/>
      <c r="S344" s="807"/>
      <c r="T344" s="807"/>
      <c r="U344" s="807"/>
      <c r="V344" s="808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hidden="1" x14ac:dyDescent="0.2">
      <c r="A345" s="803"/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17"/>
      <c r="P345" s="806" t="s">
        <v>71</v>
      </c>
      <c r="Q345" s="807"/>
      <c r="R345" s="807"/>
      <c r="S345" s="807"/>
      <c r="T345" s="807"/>
      <c r="U345" s="807"/>
      <c r="V345" s="808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hidden="1" customHeight="1" x14ac:dyDescent="0.25">
      <c r="A346" s="805" t="s">
        <v>64</v>
      </c>
      <c r="B346" s="803"/>
      <c r="C346" s="803"/>
      <c r="D346" s="803"/>
      <c r="E346" s="803"/>
      <c r="F346" s="803"/>
      <c r="G346" s="803"/>
      <c r="H346" s="803"/>
      <c r="I346" s="803"/>
      <c r="J346" s="803"/>
      <c r="K346" s="803"/>
      <c r="L346" s="803"/>
      <c r="M346" s="803"/>
      <c r="N346" s="803"/>
      <c r="O346" s="803"/>
      <c r="P346" s="803"/>
      <c r="Q346" s="803"/>
      <c r="R346" s="803"/>
      <c r="S346" s="803"/>
      <c r="T346" s="803"/>
      <c r="U346" s="803"/>
      <c r="V346" s="803"/>
      <c r="W346" s="803"/>
      <c r="X346" s="803"/>
      <c r="Y346" s="803"/>
      <c r="Z346" s="803"/>
      <c r="AA346" s="785"/>
      <c r="AB346" s="785"/>
      <c r="AC346" s="785"/>
    </row>
    <row r="347" spans="1:68" ht="27" hidden="1" customHeight="1" x14ac:dyDescent="0.25">
      <c r="A347" s="54" t="s">
        <v>553</v>
      </c>
      <c r="B347" s="54" t="s">
        <v>554</v>
      </c>
      <c r="C347" s="31">
        <v>4301031305</v>
      </c>
      <c r="D347" s="793">
        <v>4607091389845</v>
      </c>
      <c r="E347" s="794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8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6"/>
      <c r="R347" s="796"/>
      <c r="S347" s="796"/>
      <c r="T347" s="797"/>
      <c r="U347" s="34"/>
      <c r="V347" s="34"/>
      <c r="W347" s="35" t="s">
        <v>69</v>
      </c>
      <c r="X347" s="789">
        <v>0</v>
      </c>
      <c r="Y347" s="79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4301031306</v>
      </c>
      <c r="D348" s="793">
        <v>4680115882881</v>
      </c>
      <c r="E348" s="794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91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6"/>
      <c r="R348" s="796"/>
      <c r="S348" s="796"/>
      <c r="T348" s="797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816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17"/>
      <c r="P349" s="806" t="s">
        <v>71</v>
      </c>
      <c r="Q349" s="807"/>
      <c r="R349" s="807"/>
      <c r="S349" s="807"/>
      <c r="T349" s="807"/>
      <c r="U349" s="807"/>
      <c r="V349" s="808"/>
      <c r="W349" s="37" t="s">
        <v>72</v>
      </c>
      <c r="X349" s="791">
        <f>IFERROR(X347/H347,"0")+IFERROR(X348/H348,"0")</f>
        <v>0</v>
      </c>
      <c r="Y349" s="791">
        <f>IFERROR(Y347/H347,"0")+IFERROR(Y348/H348,"0")</f>
        <v>0</v>
      </c>
      <c r="Z349" s="791">
        <f>IFERROR(IF(Z347="",0,Z347),"0")+IFERROR(IF(Z348="",0,Z348),"0")</f>
        <v>0</v>
      </c>
      <c r="AA349" s="792"/>
      <c r="AB349" s="792"/>
      <c r="AC349" s="792"/>
    </row>
    <row r="350" spans="1:68" hidden="1" x14ac:dyDescent="0.2">
      <c r="A350" s="803"/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17"/>
      <c r="P350" s="806" t="s">
        <v>71</v>
      </c>
      <c r="Q350" s="807"/>
      <c r="R350" s="807"/>
      <c r="S350" s="807"/>
      <c r="T350" s="807"/>
      <c r="U350" s="807"/>
      <c r="V350" s="808"/>
      <c r="W350" s="37" t="s">
        <v>69</v>
      </c>
      <c r="X350" s="791">
        <f>IFERROR(SUM(X347:X348),"0")</f>
        <v>0</v>
      </c>
      <c r="Y350" s="791">
        <f>IFERROR(SUM(Y347:Y348),"0")</f>
        <v>0</v>
      </c>
      <c r="Z350" s="37"/>
      <c r="AA350" s="792"/>
      <c r="AB350" s="792"/>
      <c r="AC350" s="792"/>
    </row>
    <row r="351" spans="1:68" ht="14.25" hidden="1" customHeight="1" x14ac:dyDescent="0.25">
      <c r="A351" s="805" t="s">
        <v>73</v>
      </c>
      <c r="B351" s="803"/>
      <c r="C351" s="803"/>
      <c r="D351" s="803"/>
      <c r="E351" s="803"/>
      <c r="F351" s="803"/>
      <c r="G351" s="803"/>
      <c r="H351" s="803"/>
      <c r="I351" s="803"/>
      <c r="J351" s="803"/>
      <c r="K351" s="803"/>
      <c r="L351" s="803"/>
      <c r="M351" s="803"/>
      <c r="N351" s="803"/>
      <c r="O351" s="803"/>
      <c r="P351" s="803"/>
      <c r="Q351" s="803"/>
      <c r="R351" s="803"/>
      <c r="S351" s="803"/>
      <c r="T351" s="803"/>
      <c r="U351" s="803"/>
      <c r="V351" s="803"/>
      <c r="W351" s="803"/>
      <c r="X351" s="803"/>
      <c r="Y351" s="803"/>
      <c r="Z351" s="803"/>
      <c r="AA351" s="785"/>
      <c r="AB351" s="785"/>
      <c r="AC351" s="785"/>
    </row>
    <row r="352" spans="1:68" ht="37.5" hidden="1" customHeight="1" x14ac:dyDescent="0.25">
      <c r="A352" s="54" t="s">
        <v>558</v>
      </c>
      <c r="B352" s="54" t="s">
        <v>559</v>
      </c>
      <c r="C352" s="31">
        <v>4301051517</v>
      </c>
      <c r="D352" s="793">
        <v>4680115883390</v>
      </c>
      <c r="E352" s="794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112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6"/>
      <c r="R352" s="796"/>
      <c r="S352" s="796"/>
      <c r="T352" s="797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816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17"/>
      <c r="P353" s="806" t="s">
        <v>71</v>
      </c>
      <c r="Q353" s="807"/>
      <c r="R353" s="807"/>
      <c r="S353" s="807"/>
      <c r="T353" s="807"/>
      <c r="U353" s="807"/>
      <c r="V353" s="808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hidden="1" x14ac:dyDescent="0.2">
      <c r="A354" s="803"/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17"/>
      <c r="P354" s="806" t="s">
        <v>71</v>
      </c>
      <c r="Q354" s="807"/>
      <c r="R354" s="807"/>
      <c r="S354" s="807"/>
      <c r="T354" s="807"/>
      <c r="U354" s="807"/>
      <c r="V354" s="808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hidden="1" customHeight="1" x14ac:dyDescent="0.25">
      <c r="A355" s="812" t="s">
        <v>561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4"/>
      <c r="AB355" s="784"/>
      <c r="AC355" s="784"/>
    </row>
    <row r="356" spans="1:68" ht="14.25" hidden="1" customHeight="1" x14ac:dyDescent="0.25">
      <c r="A356" s="805" t="s">
        <v>113</v>
      </c>
      <c r="B356" s="803"/>
      <c r="C356" s="803"/>
      <c r="D356" s="803"/>
      <c r="E356" s="803"/>
      <c r="F356" s="803"/>
      <c r="G356" s="803"/>
      <c r="H356" s="803"/>
      <c r="I356" s="803"/>
      <c r="J356" s="803"/>
      <c r="K356" s="803"/>
      <c r="L356" s="803"/>
      <c r="M356" s="803"/>
      <c r="N356" s="803"/>
      <c r="O356" s="803"/>
      <c r="P356" s="803"/>
      <c r="Q356" s="803"/>
      <c r="R356" s="803"/>
      <c r="S356" s="803"/>
      <c r="T356" s="803"/>
      <c r="U356" s="803"/>
      <c r="V356" s="803"/>
      <c r="W356" s="803"/>
      <c r="X356" s="803"/>
      <c r="Y356" s="803"/>
      <c r="Z356" s="803"/>
      <c r="AA356" s="785"/>
      <c r="AB356" s="785"/>
      <c r="AC356" s="785"/>
    </row>
    <row r="357" spans="1:68" ht="27" hidden="1" customHeight="1" x14ac:dyDescent="0.25">
      <c r="A357" s="54" t="s">
        <v>562</v>
      </c>
      <c r="B357" s="54" t="s">
        <v>563</v>
      </c>
      <c r="C357" s="31">
        <v>4301012024</v>
      </c>
      <c r="D357" s="793">
        <v>4680115885615</v>
      </c>
      <c r="E357" s="794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6"/>
      <c r="R357" s="796"/>
      <c r="S357" s="796"/>
      <c r="T357" s="797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4301011911</v>
      </c>
      <c r="D358" s="793">
        <v>4680115885554</v>
      </c>
      <c r="E358" s="794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10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6"/>
      <c r="R358" s="796"/>
      <c r="S358" s="796"/>
      <c r="T358" s="797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565</v>
      </c>
      <c r="B359" s="54" t="s">
        <v>568</v>
      </c>
      <c r="C359" s="31">
        <v>4301012016</v>
      </c>
      <c r="D359" s="793">
        <v>4680115885554</v>
      </c>
      <c r="E359" s="794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6"/>
      <c r="R359" s="796"/>
      <c r="S359" s="796"/>
      <c r="T359" s="797"/>
      <c r="U359" s="34"/>
      <c r="V359" s="34"/>
      <c r="W359" s="35" t="s">
        <v>69</v>
      </c>
      <c r="X359" s="789">
        <v>10</v>
      </c>
      <c r="Y359" s="790">
        <f t="shared" si="77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10.444444444444443</v>
      </c>
      <c r="BN359" s="64">
        <f t="shared" si="79"/>
        <v>11.28</v>
      </c>
      <c r="BO359" s="64">
        <f t="shared" si="80"/>
        <v>1.653439153439153E-2</v>
      </c>
      <c r="BP359" s="64">
        <f t="shared" si="81"/>
        <v>1.7857142857142856E-2</v>
      </c>
    </row>
    <row r="360" spans="1:68" ht="37.5" hidden="1" customHeight="1" x14ac:dyDescent="0.25">
      <c r="A360" s="54" t="s">
        <v>572</v>
      </c>
      <c r="B360" s="54" t="s">
        <v>573</v>
      </c>
      <c r="C360" s="31">
        <v>4301011858</v>
      </c>
      <c r="D360" s="793">
        <v>4680115885646</v>
      </c>
      <c r="E360" s="794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6"/>
      <c r="R360" s="796"/>
      <c r="S360" s="796"/>
      <c r="T360" s="797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4301011857</v>
      </c>
      <c r="D361" s="793">
        <v>4680115885622</v>
      </c>
      <c r="E361" s="794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6"/>
      <c r="R361" s="796"/>
      <c r="S361" s="796"/>
      <c r="T361" s="797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4301011573</v>
      </c>
      <c r="D362" s="793">
        <v>4680115881938</v>
      </c>
      <c r="E362" s="794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6"/>
      <c r="R362" s="796"/>
      <c r="S362" s="796"/>
      <c r="T362" s="797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793">
        <v>4607091386011</v>
      </c>
      <c r="E363" s="794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8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6"/>
      <c r="R363" s="796"/>
      <c r="S363" s="796"/>
      <c r="T363" s="797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4301011859</v>
      </c>
      <c r="D364" s="793">
        <v>4680115885608</v>
      </c>
      <c r="E364" s="794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89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6"/>
      <c r="R364" s="796"/>
      <c r="S364" s="796"/>
      <c r="T364" s="797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16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17"/>
      <c r="P365" s="806" t="s">
        <v>71</v>
      </c>
      <c r="Q365" s="807"/>
      <c r="R365" s="807"/>
      <c r="S365" s="807"/>
      <c r="T365" s="807"/>
      <c r="U365" s="807"/>
      <c r="V365" s="808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0.92592592592592582</v>
      </c>
      <c r="Y365" s="791">
        <f>IFERROR(Y357/H357,"0")+IFERROR(Y358/H358,"0")+IFERROR(Y359/H359,"0")+IFERROR(Y360/H360,"0")+IFERROR(Y361/H361,"0")+IFERROR(Y362/H362,"0")+IFERROR(Y363/H363,"0")+IFERROR(Y364/H364,"0")</f>
        <v>1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2.1749999999999999E-2</v>
      </c>
      <c r="AA365" s="792"/>
      <c r="AB365" s="792"/>
      <c r="AC365" s="792"/>
    </row>
    <row r="366" spans="1:68" x14ac:dyDescent="0.2">
      <c r="A366" s="803"/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17"/>
      <c r="P366" s="806" t="s">
        <v>71</v>
      </c>
      <c r="Q366" s="807"/>
      <c r="R366" s="807"/>
      <c r="S366" s="807"/>
      <c r="T366" s="807"/>
      <c r="U366" s="807"/>
      <c r="V366" s="808"/>
      <c r="W366" s="37" t="s">
        <v>69</v>
      </c>
      <c r="X366" s="791">
        <f>IFERROR(SUM(X357:X364),"0")</f>
        <v>10</v>
      </c>
      <c r="Y366" s="791">
        <f>IFERROR(SUM(Y357:Y364),"0")</f>
        <v>10.8</v>
      </c>
      <c r="Z366" s="37"/>
      <c r="AA366" s="792"/>
      <c r="AB366" s="792"/>
      <c r="AC366" s="792"/>
    </row>
    <row r="367" spans="1:68" ht="14.25" hidden="1" customHeight="1" x14ac:dyDescent="0.25">
      <c r="A367" s="805" t="s">
        <v>64</v>
      </c>
      <c r="B367" s="803"/>
      <c r="C367" s="803"/>
      <c r="D367" s="803"/>
      <c r="E367" s="803"/>
      <c r="F367" s="803"/>
      <c r="G367" s="803"/>
      <c r="H367" s="803"/>
      <c r="I367" s="803"/>
      <c r="J367" s="803"/>
      <c r="K367" s="803"/>
      <c r="L367" s="803"/>
      <c r="M367" s="803"/>
      <c r="N367" s="803"/>
      <c r="O367" s="803"/>
      <c r="P367" s="803"/>
      <c r="Q367" s="803"/>
      <c r="R367" s="803"/>
      <c r="S367" s="803"/>
      <c r="T367" s="803"/>
      <c r="U367" s="803"/>
      <c r="V367" s="803"/>
      <c r="W367" s="803"/>
      <c r="X367" s="803"/>
      <c r="Y367" s="803"/>
      <c r="Z367" s="803"/>
      <c r="AA367" s="785"/>
      <c r="AB367" s="785"/>
      <c r="AC367" s="785"/>
    </row>
    <row r="368" spans="1:68" ht="27" hidden="1" customHeight="1" x14ac:dyDescent="0.25">
      <c r="A368" s="54" t="s">
        <v>586</v>
      </c>
      <c r="B368" s="54" t="s">
        <v>587</v>
      </c>
      <c r="C368" s="31">
        <v>4301030878</v>
      </c>
      <c r="D368" s="793">
        <v>4607091387193</v>
      </c>
      <c r="E368" s="794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6"/>
      <c r="R368" s="796"/>
      <c r="S368" s="796"/>
      <c r="T368" s="797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4301031153</v>
      </c>
      <c r="D369" s="793">
        <v>4607091387230</v>
      </c>
      <c r="E369" s="794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8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6"/>
      <c r="R369" s="796"/>
      <c r="S369" s="796"/>
      <c r="T369" s="797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4301031154</v>
      </c>
      <c r="D370" s="793">
        <v>4607091387292</v>
      </c>
      <c r="E370" s="794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8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6"/>
      <c r="R370" s="796"/>
      <c r="S370" s="796"/>
      <c r="T370" s="797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595</v>
      </c>
      <c r="B371" s="54" t="s">
        <v>596</v>
      </c>
      <c r="C371" s="31">
        <v>4301031152</v>
      </c>
      <c r="D371" s="793">
        <v>4607091387285</v>
      </c>
      <c r="E371" s="794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11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6"/>
      <c r="R371" s="796"/>
      <c r="S371" s="796"/>
      <c r="T371" s="797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16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17"/>
      <c r="P372" s="806" t="s">
        <v>71</v>
      </c>
      <c r="Q372" s="807"/>
      <c r="R372" s="807"/>
      <c r="S372" s="807"/>
      <c r="T372" s="807"/>
      <c r="U372" s="807"/>
      <c r="V372" s="808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hidden="1" x14ac:dyDescent="0.2">
      <c r="A373" s="803"/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17"/>
      <c r="P373" s="806" t="s">
        <v>71</v>
      </c>
      <c r="Q373" s="807"/>
      <c r="R373" s="807"/>
      <c r="S373" s="807"/>
      <c r="T373" s="807"/>
      <c r="U373" s="807"/>
      <c r="V373" s="808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hidden="1" customHeight="1" x14ac:dyDescent="0.25">
      <c r="A374" s="805" t="s">
        <v>73</v>
      </c>
      <c r="B374" s="803"/>
      <c r="C374" s="803"/>
      <c r="D374" s="803"/>
      <c r="E374" s="803"/>
      <c r="F374" s="803"/>
      <c r="G374" s="803"/>
      <c r="H374" s="803"/>
      <c r="I374" s="803"/>
      <c r="J374" s="803"/>
      <c r="K374" s="803"/>
      <c r="L374" s="803"/>
      <c r="M374" s="803"/>
      <c r="N374" s="803"/>
      <c r="O374" s="803"/>
      <c r="P374" s="803"/>
      <c r="Q374" s="803"/>
      <c r="R374" s="803"/>
      <c r="S374" s="803"/>
      <c r="T374" s="803"/>
      <c r="U374" s="803"/>
      <c r="V374" s="803"/>
      <c r="W374" s="803"/>
      <c r="X374" s="803"/>
      <c r="Y374" s="803"/>
      <c r="Z374" s="803"/>
      <c r="AA374" s="785"/>
      <c r="AB374" s="785"/>
      <c r="AC374" s="785"/>
    </row>
    <row r="375" spans="1:68" ht="48" hidden="1" customHeight="1" x14ac:dyDescent="0.25">
      <c r="A375" s="54" t="s">
        <v>597</v>
      </c>
      <c r="B375" s="54" t="s">
        <v>598</v>
      </c>
      <c r="C375" s="31">
        <v>4301051100</v>
      </c>
      <c r="D375" s="793">
        <v>4607091387766</v>
      </c>
      <c r="E375" s="794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6"/>
      <c r="R375" s="796"/>
      <c r="S375" s="796"/>
      <c r="T375" s="797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4301051116</v>
      </c>
      <c r="D376" s="793">
        <v>4607091387957</v>
      </c>
      <c r="E376" s="794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6"/>
      <c r="R376" s="796"/>
      <c r="S376" s="796"/>
      <c r="T376" s="797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4301051115</v>
      </c>
      <c r="D377" s="793">
        <v>4607091387964</v>
      </c>
      <c r="E377" s="794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6"/>
      <c r="R377" s="796"/>
      <c r="S377" s="796"/>
      <c r="T377" s="797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4301051705</v>
      </c>
      <c r="D378" s="793">
        <v>4680115884588</v>
      </c>
      <c r="E378" s="794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6"/>
      <c r="R378" s="796"/>
      <c r="S378" s="796"/>
      <c r="T378" s="797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4301051130</v>
      </c>
      <c r="D379" s="793">
        <v>4607091387537</v>
      </c>
      <c r="E379" s="794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6"/>
      <c r="R379" s="796"/>
      <c r="S379" s="796"/>
      <c r="T379" s="797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612</v>
      </c>
      <c r="B380" s="54" t="s">
        <v>613</v>
      </c>
      <c r="C380" s="31">
        <v>4301051132</v>
      </c>
      <c r="D380" s="793">
        <v>4607091387513</v>
      </c>
      <c r="E380" s="794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6"/>
      <c r="R380" s="796"/>
      <c r="S380" s="796"/>
      <c r="T380" s="797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816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17"/>
      <c r="P381" s="806" t="s">
        <v>71</v>
      </c>
      <c r="Q381" s="807"/>
      <c r="R381" s="807"/>
      <c r="S381" s="807"/>
      <c r="T381" s="807"/>
      <c r="U381" s="807"/>
      <c r="V381" s="808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hidden="1" x14ac:dyDescent="0.2">
      <c r="A382" s="803"/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17"/>
      <c r="P382" s="806" t="s">
        <v>71</v>
      </c>
      <c r="Q382" s="807"/>
      <c r="R382" s="807"/>
      <c r="S382" s="807"/>
      <c r="T382" s="807"/>
      <c r="U382" s="807"/>
      <c r="V382" s="808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hidden="1" customHeight="1" x14ac:dyDescent="0.25">
      <c r="A383" s="805" t="s">
        <v>208</v>
      </c>
      <c r="B383" s="803"/>
      <c r="C383" s="803"/>
      <c r="D383" s="803"/>
      <c r="E383" s="803"/>
      <c r="F383" s="803"/>
      <c r="G383" s="803"/>
      <c r="H383" s="803"/>
      <c r="I383" s="803"/>
      <c r="J383" s="803"/>
      <c r="K383" s="803"/>
      <c r="L383" s="803"/>
      <c r="M383" s="803"/>
      <c r="N383" s="803"/>
      <c r="O383" s="803"/>
      <c r="P383" s="803"/>
      <c r="Q383" s="803"/>
      <c r="R383" s="803"/>
      <c r="S383" s="803"/>
      <c r="T383" s="803"/>
      <c r="U383" s="803"/>
      <c r="V383" s="803"/>
      <c r="W383" s="803"/>
      <c r="X383" s="803"/>
      <c r="Y383" s="803"/>
      <c r="Z383" s="803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793">
        <v>4607091380880</v>
      </c>
      <c r="E384" s="794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2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6"/>
      <c r="R384" s="796"/>
      <c r="S384" s="796"/>
      <c r="T384" s="797"/>
      <c r="U384" s="34"/>
      <c r="V384" s="34"/>
      <c r="W384" s="35" t="s">
        <v>69</v>
      </c>
      <c r="X384" s="789">
        <v>40</v>
      </c>
      <c r="Y384" s="790">
        <f>IFERROR(IF(X384="",0,CEILING((X384/$H384),1)*$H384),"")</f>
        <v>42</v>
      </c>
      <c r="Z384" s="36">
        <f>IFERROR(IF(Y384=0,"",ROUNDUP(Y384/H384,0)*0.02175),"")</f>
        <v>0.10874999999999999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42.685714285714283</v>
      </c>
      <c r="BN384" s="64">
        <f>IFERROR(Y384*I384/H384,"0")</f>
        <v>44.82</v>
      </c>
      <c r="BO384" s="64">
        <f>IFERROR(1/J384*(X384/H384),"0")</f>
        <v>8.5034013605442174E-2</v>
      </c>
      <c r="BP384" s="64">
        <f>IFERROR(1/J384*(Y384/H384),"0")</f>
        <v>8.9285714285714274E-2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793">
        <v>4607091384482</v>
      </c>
      <c r="E385" s="794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0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6"/>
      <c r="R385" s="796"/>
      <c r="S385" s="796"/>
      <c r="T385" s="797"/>
      <c r="U385" s="34"/>
      <c r="V385" s="34"/>
      <c r="W385" s="35" t="s">
        <v>69</v>
      </c>
      <c r="X385" s="789">
        <v>300</v>
      </c>
      <c r="Y385" s="790">
        <f>IFERROR(IF(X385="",0,CEILING((X385/$H385),1)*$H385),"")</f>
        <v>304.2</v>
      </c>
      <c r="Z385" s="36">
        <f>IFERROR(IF(Y385=0,"",ROUNDUP(Y385/H385,0)*0.02175),"")</f>
        <v>0.84824999999999995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321.69230769230774</v>
      </c>
      <c r="BN385" s="64">
        <f>IFERROR(Y385*I385/H385,"0")</f>
        <v>326.19600000000003</v>
      </c>
      <c r="BO385" s="64">
        <f>IFERROR(1/J385*(X385/H385),"0")</f>
        <v>0.6868131868131867</v>
      </c>
      <c r="BP385" s="64">
        <f>IFERROR(1/J385*(Y385/H385),"0")</f>
        <v>0.6964285714285714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793">
        <v>4607091380897</v>
      </c>
      <c r="E386" s="794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11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6"/>
      <c r="R386" s="796"/>
      <c r="S386" s="796"/>
      <c r="T386" s="797"/>
      <c r="U386" s="34"/>
      <c r="V386" s="34"/>
      <c r="W386" s="35" t="s">
        <v>69</v>
      </c>
      <c r="X386" s="789">
        <v>20</v>
      </c>
      <c r="Y386" s="790">
        <f>IFERROR(IF(X386="",0,CEILING((X386/$H386),1)*$H386),"")</f>
        <v>25.200000000000003</v>
      </c>
      <c r="Z386" s="36">
        <f>IFERROR(IF(Y386=0,"",ROUNDUP(Y386/H386,0)*0.02175),"")</f>
        <v>6.5250000000000002E-2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21.342857142857142</v>
      </c>
      <c r="BN386" s="64">
        <f>IFERROR(Y386*I386/H386,"0")</f>
        <v>26.892000000000003</v>
      </c>
      <c r="BO386" s="64">
        <f>IFERROR(1/J386*(X386/H386),"0")</f>
        <v>4.2517006802721087E-2</v>
      </c>
      <c r="BP386" s="64">
        <f>IFERROR(1/J386*(Y386/H386),"0")</f>
        <v>5.3571428571428568E-2</v>
      </c>
    </row>
    <row r="387" spans="1:68" ht="16.5" hidden="1" customHeight="1" x14ac:dyDescent="0.25">
      <c r="A387" s="54" t="s">
        <v>621</v>
      </c>
      <c r="B387" s="54" t="s">
        <v>624</v>
      </c>
      <c r="C387" s="31">
        <v>4301060484</v>
      </c>
      <c r="D387" s="793">
        <v>4607091380897</v>
      </c>
      <c r="E387" s="794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42" t="s">
        <v>625</v>
      </c>
      <c r="Q387" s="796"/>
      <c r="R387" s="796"/>
      <c r="S387" s="796"/>
      <c r="T387" s="797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16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17"/>
      <c r="P388" s="806" t="s">
        <v>71</v>
      </c>
      <c r="Q388" s="807"/>
      <c r="R388" s="807"/>
      <c r="S388" s="807"/>
      <c r="T388" s="807"/>
      <c r="U388" s="807"/>
      <c r="V388" s="808"/>
      <c r="W388" s="37" t="s">
        <v>72</v>
      </c>
      <c r="X388" s="791">
        <f>IFERROR(X384/H384,"0")+IFERROR(X385/H385,"0")+IFERROR(X386/H386,"0")+IFERROR(X387/H387,"0")</f>
        <v>45.604395604395599</v>
      </c>
      <c r="Y388" s="791">
        <f>IFERROR(Y384/H384,"0")+IFERROR(Y385/H385,"0")+IFERROR(Y386/H386,"0")+IFERROR(Y387/H387,"0")</f>
        <v>47</v>
      </c>
      <c r="Z388" s="791">
        <f>IFERROR(IF(Z384="",0,Z384),"0")+IFERROR(IF(Z385="",0,Z385),"0")+IFERROR(IF(Z386="",0,Z386),"0")+IFERROR(IF(Z387="",0,Z387),"0")</f>
        <v>1.0222499999999999</v>
      </c>
      <c r="AA388" s="792"/>
      <c r="AB388" s="792"/>
      <c r="AC388" s="792"/>
    </row>
    <row r="389" spans="1:68" x14ac:dyDescent="0.2">
      <c r="A389" s="803"/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17"/>
      <c r="P389" s="806" t="s">
        <v>71</v>
      </c>
      <c r="Q389" s="807"/>
      <c r="R389" s="807"/>
      <c r="S389" s="807"/>
      <c r="T389" s="807"/>
      <c r="U389" s="807"/>
      <c r="V389" s="808"/>
      <c r="W389" s="37" t="s">
        <v>69</v>
      </c>
      <c r="X389" s="791">
        <f>IFERROR(SUM(X384:X387),"0")</f>
        <v>360</v>
      </c>
      <c r="Y389" s="791">
        <f>IFERROR(SUM(Y384:Y387),"0")</f>
        <v>371.4</v>
      </c>
      <c r="Z389" s="37"/>
      <c r="AA389" s="792"/>
      <c r="AB389" s="792"/>
      <c r="AC389" s="792"/>
    </row>
    <row r="390" spans="1:68" ht="14.25" hidden="1" customHeight="1" x14ac:dyDescent="0.25">
      <c r="A390" s="805" t="s">
        <v>102</v>
      </c>
      <c r="B390" s="803"/>
      <c r="C390" s="803"/>
      <c r="D390" s="803"/>
      <c r="E390" s="803"/>
      <c r="F390" s="803"/>
      <c r="G390" s="803"/>
      <c r="H390" s="803"/>
      <c r="I390" s="803"/>
      <c r="J390" s="803"/>
      <c r="K390" s="803"/>
      <c r="L390" s="803"/>
      <c r="M390" s="803"/>
      <c r="N390" s="803"/>
      <c r="O390" s="803"/>
      <c r="P390" s="803"/>
      <c r="Q390" s="803"/>
      <c r="R390" s="803"/>
      <c r="S390" s="803"/>
      <c r="T390" s="803"/>
      <c r="U390" s="803"/>
      <c r="V390" s="803"/>
      <c r="W390" s="803"/>
      <c r="X390" s="803"/>
      <c r="Y390" s="803"/>
      <c r="Z390" s="803"/>
      <c r="AA390" s="785"/>
      <c r="AB390" s="785"/>
      <c r="AC390" s="785"/>
    </row>
    <row r="391" spans="1:68" ht="16.5" hidden="1" customHeight="1" x14ac:dyDescent="0.25">
      <c r="A391" s="54" t="s">
        <v>627</v>
      </c>
      <c r="B391" s="54" t="s">
        <v>628</v>
      </c>
      <c r="C391" s="31">
        <v>4301030232</v>
      </c>
      <c r="D391" s="793">
        <v>4607091388374</v>
      </c>
      <c r="E391" s="794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18" t="s">
        <v>629</v>
      </c>
      <c r="Q391" s="796"/>
      <c r="R391" s="796"/>
      <c r="S391" s="796"/>
      <c r="T391" s="797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4301030235</v>
      </c>
      <c r="D392" s="793">
        <v>4607091388381</v>
      </c>
      <c r="E392" s="794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1174" t="s">
        <v>633</v>
      </c>
      <c r="Q392" s="796"/>
      <c r="R392" s="796"/>
      <c r="S392" s="796"/>
      <c r="T392" s="797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4301032015</v>
      </c>
      <c r="D393" s="793">
        <v>4607091383102</v>
      </c>
      <c r="E393" s="794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8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6"/>
      <c r="R393" s="796"/>
      <c r="S393" s="796"/>
      <c r="T393" s="797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4301030233</v>
      </c>
      <c r="D394" s="793">
        <v>4607091388404</v>
      </c>
      <c r="E394" s="794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11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6"/>
      <c r="R394" s="796"/>
      <c r="S394" s="796"/>
      <c r="T394" s="797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816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17"/>
      <c r="P395" s="806" t="s">
        <v>71</v>
      </c>
      <c r="Q395" s="807"/>
      <c r="R395" s="807"/>
      <c r="S395" s="807"/>
      <c r="T395" s="807"/>
      <c r="U395" s="807"/>
      <c r="V395" s="808"/>
      <c r="W395" s="37" t="s">
        <v>72</v>
      </c>
      <c r="X395" s="791">
        <f>IFERROR(X391/H391,"0")+IFERROR(X392/H392,"0")+IFERROR(X393/H393,"0")+IFERROR(X394/H394,"0")</f>
        <v>0</v>
      </c>
      <c r="Y395" s="791">
        <f>IFERROR(Y391/H391,"0")+IFERROR(Y392/H392,"0")+IFERROR(Y393/H393,"0")+IFERROR(Y394/H394,"0")</f>
        <v>0</v>
      </c>
      <c r="Z395" s="791">
        <f>IFERROR(IF(Z391="",0,Z391),"0")+IFERROR(IF(Z392="",0,Z392),"0")+IFERROR(IF(Z393="",0,Z393),"0")+IFERROR(IF(Z394="",0,Z394),"0")</f>
        <v>0</v>
      </c>
      <c r="AA395" s="792"/>
      <c r="AB395" s="792"/>
      <c r="AC395" s="792"/>
    </row>
    <row r="396" spans="1:68" hidden="1" x14ac:dyDescent="0.2">
      <c r="A396" s="803"/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17"/>
      <c r="P396" s="806" t="s">
        <v>71</v>
      </c>
      <c r="Q396" s="807"/>
      <c r="R396" s="807"/>
      <c r="S396" s="807"/>
      <c r="T396" s="807"/>
      <c r="U396" s="807"/>
      <c r="V396" s="808"/>
      <c r="W396" s="37" t="s">
        <v>69</v>
      </c>
      <c r="X396" s="791">
        <f>IFERROR(SUM(X391:X394),"0")</f>
        <v>0</v>
      </c>
      <c r="Y396" s="791">
        <f>IFERROR(SUM(Y391:Y394),"0")</f>
        <v>0</v>
      </c>
      <c r="Z396" s="37"/>
      <c r="AA396" s="792"/>
      <c r="AB396" s="792"/>
      <c r="AC396" s="792"/>
    </row>
    <row r="397" spans="1:68" ht="14.25" hidden="1" customHeight="1" x14ac:dyDescent="0.25">
      <c r="A397" s="805" t="s">
        <v>639</v>
      </c>
      <c r="B397" s="803"/>
      <c r="C397" s="803"/>
      <c r="D397" s="803"/>
      <c r="E397" s="803"/>
      <c r="F397" s="803"/>
      <c r="G397" s="803"/>
      <c r="H397" s="803"/>
      <c r="I397" s="803"/>
      <c r="J397" s="803"/>
      <c r="K397" s="803"/>
      <c r="L397" s="803"/>
      <c r="M397" s="803"/>
      <c r="N397" s="803"/>
      <c r="O397" s="803"/>
      <c r="P397" s="803"/>
      <c r="Q397" s="803"/>
      <c r="R397" s="803"/>
      <c r="S397" s="803"/>
      <c r="T397" s="803"/>
      <c r="U397" s="803"/>
      <c r="V397" s="803"/>
      <c r="W397" s="803"/>
      <c r="X397" s="803"/>
      <c r="Y397" s="803"/>
      <c r="Z397" s="803"/>
      <c r="AA397" s="785"/>
      <c r="AB397" s="785"/>
      <c r="AC397" s="785"/>
    </row>
    <row r="398" spans="1:68" ht="16.5" hidden="1" customHeight="1" x14ac:dyDescent="0.25">
      <c r="A398" s="54" t="s">
        <v>640</v>
      </c>
      <c r="B398" s="54" t="s">
        <v>641</v>
      </c>
      <c r="C398" s="31">
        <v>4301180007</v>
      </c>
      <c r="D398" s="793">
        <v>4680115881808</v>
      </c>
      <c r="E398" s="794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9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6"/>
      <c r="R398" s="796"/>
      <c r="S398" s="796"/>
      <c r="T398" s="797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4301180006</v>
      </c>
      <c r="D399" s="793">
        <v>4680115881822</v>
      </c>
      <c r="E399" s="794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2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6"/>
      <c r="R399" s="796"/>
      <c r="S399" s="796"/>
      <c r="T399" s="797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646</v>
      </c>
      <c r="B400" s="54" t="s">
        <v>647</v>
      </c>
      <c r="C400" s="31">
        <v>4301180001</v>
      </c>
      <c r="D400" s="793">
        <v>4680115880016</v>
      </c>
      <c r="E400" s="794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11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6"/>
      <c r="R400" s="796"/>
      <c r="S400" s="796"/>
      <c r="T400" s="797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16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17"/>
      <c r="P401" s="806" t="s">
        <v>71</v>
      </c>
      <c r="Q401" s="807"/>
      <c r="R401" s="807"/>
      <c r="S401" s="807"/>
      <c r="T401" s="807"/>
      <c r="U401" s="807"/>
      <c r="V401" s="808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hidden="1" x14ac:dyDescent="0.2">
      <c r="A402" s="803"/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17"/>
      <c r="P402" s="806" t="s">
        <v>71</v>
      </c>
      <c r="Q402" s="807"/>
      <c r="R402" s="807"/>
      <c r="S402" s="807"/>
      <c r="T402" s="807"/>
      <c r="U402" s="807"/>
      <c r="V402" s="808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hidden="1" customHeight="1" x14ac:dyDescent="0.25">
      <c r="A403" s="812" t="s">
        <v>648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4"/>
      <c r="AB403" s="784"/>
      <c r="AC403" s="784"/>
    </row>
    <row r="404" spans="1:68" ht="14.25" hidden="1" customHeight="1" x14ac:dyDescent="0.25">
      <c r="A404" s="805" t="s">
        <v>64</v>
      </c>
      <c r="B404" s="803"/>
      <c r="C404" s="803"/>
      <c r="D404" s="803"/>
      <c r="E404" s="803"/>
      <c r="F404" s="803"/>
      <c r="G404" s="803"/>
      <c r="H404" s="803"/>
      <c r="I404" s="803"/>
      <c r="J404" s="803"/>
      <c r="K404" s="803"/>
      <c r="L404" s="803"/>
      <c r="M404" s="803"/>
      <c r="N404" s="803"/>
      <c r="O404" s="803"/>
      <c r="P404" s="803"/>
      <c r="Q404" s="803"/>
      <c r="R404" s="803"/>
      <c r="S404" s="803"/>
      <c r="T404" s="803"/>
      <c r="U404" s="803"/>
      <c r="V404" s="803"/>
      <c r="W404" s="803"/>
      <c r="X404" s="803"/>
      <c r="Y404" s="803"/>
      <c r="Z404" s="803"/>
      <c r="AA404" s="785"/>
      <c r="AB404" s="785"/>
      <c r="AC404" s="785"/>
    </row>
    <row r="405" spans="1:68" ht="27" hidden="1" customHeight="1" x14ac:dyDescent="0.25">
      <c r="A405" s="54" t="s">
        <v>649</v>
      </c>
      <c r="B405" s="54" t="s">
        <v>650</v>
      </c>
      <c r="C405" s="31">
        <v>4301031066</v>
      </c>
      <c r="D405" s="793">
        <v>4607091383836</v>
      </c>
      <c r="E405" s="794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11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6"/>
      <c r="R405" s="796"/>
      <c r="S405" s="796"/>
      <c r="T405" s="797"/>
      <c r="U405" s="34"/>
      <c r="V405" s="34"/>
      <c r="W405" s="35" t="s">
        <v>69</v>
      </c>
      <c r="X405" s="789">
        <v>0</v>
      </c>
      <c r="Y405" s="79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816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17"/>
      <c r="P406" s="806" t="s">
        <v>71</v>
      </c>
      <c r="Q406" s="807"/>
      <c r="R406" s="807"/>
      <c r="S406" s="807"/>
      <c r="T406" s="807"/>
      <c r="U406" s="807"/>
      <c r="V406" s="808"/>
      <c r="W406" s="37" t="s">
        <v>72</v>
      </c>
      <c r="X406" s="791">
        <f>IFERROR(X405/H405,"0")</f>
        <v>0</v>
      </c>
      <c r="Y406" s="791">
        <f>IFERROR(Y405/H405,"0")</f>
        <v>0</v>
      </c>
      <c r="Z406" s="791">
        <f>IFERROR(IF(Z405="",0,Z405),"0")</f>
        <v>0</v>
      </c>
      <c r="AA406" s="792"/>
      <c r="AB406" s="792"/>
      <c r="AC406" s="792"/>
    </row>
    <row r="407" spans="1:68" hidden="1" x14ac:dyDescent="0.2">
      <c r="A407" s="803"/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17"/>
      <c r="P407" s="806" t="s">
        <v>71</v>
      </c>
      <c r="Q407" s="807"/>
      <c r="R407" s="807"/>
      <c r="S407" s="807"/>
      <c r="T407" s="807"/>
      <c r="U407" s="807"/>
      <c r="V407" s="808"/>
      <c r="W407" s="37" t="s">
        <v>69</v>
      </c>
      <c r="X407" s="791">
        <f>IFERROR(SUM(X405:X405),"0")</f>
        <v>0</v>
      </c>
      <c r="Y407" s="791">
        <f>IFERROR(SUM(Y405:Y405),"0")</f>
        <v>0</v>
      </c>
      <c r="Z407" s="37"/>
      <c r="AA407" s="792"/>
      <c r="AB407" s="792"/>
      <c r="AC407" s="792"/>
    </row>
    <row r="408" spans="1:68" ht="14.25" hidden="1" customHeight="1" x14ac:dyDescent="0.25">
      <c r="A408" s="805" t="s">
        <v>73</v>
      </c>
      <c r="B408" s="803"/>
      <c r="C408" s="803"/>
      <c r="D408" s="803"/>
      <c r="E408" s="803"/>
      <c r="F408" s="803"/>
      <c r="G408" s="803"/>
      <c r="H408" s="803"/>
      <c r="I408" s="803"/>
      <c r="J408" s="803"/>
      <c r="K408" s="803"/>
      <c r="L408" s="803"/>
      <c r="M408" s="803"/>
      <c r="N408" s="803"/>
      <c r="O408" s="803"/>
      <c r="P408" s="803"/>
      <c r="Q408" s="803"/>
      <c r="R408" s="803"/>
      <c r="S408" s="803"/>
      <c r="T408" s="803"/>
      <c r="U408" s="803"/>
      <c r="V408" s="803"/>
      <c r="W408" s="803"/>
      <c r="X408" s="803"/>
      <c r="Y408" s="803"/>
      <c r="Z408" s="803"/>
      <c r="AA408" s="785"/>
      <c r="AB408" s="785"/>
      <c r="AC408" s="785"/>
    </row>
    <row r="409" spans="1:68" ht="37.5" hidden="1" customHeight="1" x14ac:dyDescent="0.25">
      <c r="A409" s="54" t="s">
        <v>652</v>
      </c>
      <c r="B409" s="54" t="s">
        <v>653</v>
      </c>
      <c r="C409" s="31">
        <v>4301051142</v>
      </c>
      <c r="D409" s="793">
        <v>4607091387919</v>
      </c>
      <c r="E409" s="794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6"/>
      <c r="R409" s="796"/>
      <c r="S409" s="796"/>
      <c r="T409" s="797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793">
        <v>4680115883604</v>
      </c>
      <c r="E410" s="794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0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6"/>
      <c r="R410" s="796"/>
      <c r="S410" s="796"/>
      <c r="T410" s="797"/>
      <c r="U410" s="34"/>
      <c r="V410" s="34"/>
      <c r="W410" s="35" t="s">
        <v>69</v>
      </c>
      <c r="X410" s="789">
        <v>665</v>
      </c>
      <c r="Y410" s="790">
        <f>IFERROR(IF(X410="",0,CEILING((X410/$H410),1)*$H410),"")</f>
        <v>665.7</v>
      </c>
      <c r="Z410" s="36">
        <f>IFERROR(IF(Y410=0,"",ROUNDUP(Y410/H410,0)*0.00651),"")</f>
        <v>2.0636700000000001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744.8</v>
      </c>
      <c r="BN410" s="64">
        <f>IFERROR(Y410*I410/H410,"0")</f>
        <v>745.58399999999995</v>
      </c>
      <c r="BO410" s="64">
        <f>IFERROR(1/J410*(X410/H410),"0")</f>
        <v>1.73992673992674</v>
      </c>
      <c r="BP410" s="64">
        <f>IFERROR(1/J410*(Y410/H410),"0")</f>
        <v>1.7417582417582418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793">
        <v>4680115883567</v>
      </c>
      <c r="E411" s="794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110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6"/>
      <c r="R411" s="796"/>
      <c r="S411" s="796"/>
      <c r="T411" s="797"/>
      <c r="U411" s="34"/>
      <c r="V411" s="34"/>
      <c r="W411" s="35" t="s">
        <v>69</v>
      </c>
      <c r="X411" s="789">
        <v>350</v>
      </c>
      <c r="Y411" s="790">
        <f>IFERROR(IF(X411="",0,CEILING((X411/$H411),1)*$H411),"")</f>
        <v>350.7</v>
      </c>
      <c r="Z411" s="36">
        <f>IFERROR(IF(Y411=0,"",ROUNDUP(Y411/H411,0)*0.00651),"")</f>
        <v>1.08717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390</v>
      </c>
      <c r="BN411" s="64">
        <f>IFERROR(Y411*I411/H411,"0")</f>
        <v>390.78</v>
      </c>
      <c r="BO411" s="64">
        <f>IFERROR(1/J411*(X411/H411),"0")</f>
        <v>0.91575091575091572</v>
      </c>
      <c r="BP411" s="64">
        <f>IFERROR(1/J411*(Y411/H411),"0")</f>
        <v>0.91758241758241765</v>
      </c>
    </row>
    <row r="412" spans="1:68" x14ac:dyDescent="0.2">
      <c r="A412" s="816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17"/>
      <c r="P412" s="806" t="s">
        <v>71</v>
      </c>
      <c r="Q412" s="807"/>
      <c r="R412" s="807"/>
      <c r="S412" s="807"/>
      <c r="T412" s="807"/>
      <c r="U412" s="807"/>
      <c r="V412" s="808"/>
      <c r="W412" s="37" t="s">
        <v>72</v>
      </c>
      <c r="X412" s="791">
        <f>IFERROR(X409/H409,"0")+IFERROR(X410/H410,"0")+IFERROR(X411/H411,"0")</f>
        <v>483.33333333333326</v>
      </c>
      <c r="Y412" s="791">
        <f>IFERROR(Y409/H409,"0")+IFERROR(Y410/H410,"0")+IFERROR(Y411/H411,"0")</f>
        <v>484</v>
      </c>
      <c r="Z412" s="791">
        <f>IFERROR(IF(Z409="",0,Z409),"0")+IFERROR(IF(Z410="",0,Z410),"0")+IFERROR(IF(Z411="",0,Z411),"0")</f>
        <v>3.1508400000000001</v>
      </c>
      <c r="AA412" s="792"/>
      <c r="AB412" s="792"/>
      <c r="AC412" s="792"/>
    </row>
    <row r="413" spans="1:68" x14ac:dyDescent="0.2">
      <c r="A413" s="803"/>
      <c r="B413" s="803"/>
      <c r="C413" s="803"/>
      <c r="D413" s="803"/>
      <c r="E413" s="803"/>
      <c r="F413" s="803"/>
      <c r="G413" s="803"/>
      <c r="H413" s="803"/>
      <c r="I413" s="803"/>
      <c r="J413" s="803"/>
      <c r="K413" s="803"/>
      <c r="L413" s="803"/>
      <c r="M413" s="803"/>
      <c r="N413" s="803"/>
      <c r="O413" s="817"/>
      <c r="P413" s="806" t="s">
        <v>71</v>
      </c>
      <c r="Q413" s="807"/>
      <c r="R413" s="807"/>
      <c r="S413" s="807"/>
      <c r="T413" s="807"/>
      <c r="U413" s="807"/>
      <c r="V413" s="808"/>
      <c r="W413" s="37" t="s">
        <v>69</v>
      </c>
      <c r="X413" s="791">
        <f>IFERROR(SUM(X409:X411),"0")</f>
        <v>1015</v>
      </c>
      <c r="Y413" s="791">
        <f>IFERROR(SUM(Y409:Y411),"0")</f>
        <v>1016.4000000000001</v>
      </c>
      <c r="Z413" s="37"/>
      <c r="AA413" s="792"/>
      <c r="AB413" s="792"/>
      <c r="AC413" s="792"/>
    </row>
    <row r="414" spans="1:68" ht="27.75" hidden="1" customHeight="1" x14ac:dyDescent="0.2">
      <c r="A414" s="920" t="s">
        <v>661</v>
      </c>
      <c r="B414" s="921"/>
      <c r="C414" s="921"/>
      <c r="D414" s="921"/>
      <c r="E414" s="921"/>
      <c r="F414" s="921"/>
      <c r="G414" s="921"/>
      <c r="H414" s="921"/>
      <c r="I414" s="921"/>
      <c r="J414" s="921"/>
      <c r="K414" s="921"/>
      <c r="L414" s="921"/>
      <c r="M414" s="921"/>
      <c r="N414" s="921"/>
      <c r="O414" s="921"/>
      <c r="P414" s="921"/>
      <c r="Q414" s="921"/>
      <c r="R414" s="921"/>
      <c r="S414" s="921"/>
      <c r="T414" s="921"/>
      <c r="U414" s="921"/>
      <c r="V414" s="921"/>
      <c r="W414" s="921"/>
      <c r="X414" s="921"/>
      <c r="Y414" s="921"/>
      <c r="Z414" s="921"/>
      <c r="AA414" s="48"/>
      <c r="AB414" s="48"/>
      <c r="AC414" s="48"/>
    </row>
    <row r="415" spans="1:68" ht="16.5" hidden="1" customHeight="1" x14ac:dyDescent="0.25">
      <c r="A415" s="812" t="s">
        <v>662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4"/>
      <c r="AB415" s="784"/>
      <c r="AC415" s="784"/>
    </row>
    <row r="416" spans="1:68" ht="14.25" hidden="1" customHeight="1" x14ac:dyDescent="0.25">
      <c r="A416" s="805" t="s">
        <v>113</v>
      </c>
      <c r="B416" s="803"/>
      <c r="C416" s="803"/>
      <c r="D416" s="803"/>
      <c r="E416" s="803"/>
      <c r="F416" s="803"/>
      <c r="G416" s="803"/>
      <c r="H416" s="803"/>
      <c r="I416" s="803"/>
      <c r="J416" s="803"/>
      <c r="K416" s="803"/>
      <c r="L416" s="803"/>
      <c r="M416" s="803"/>
      <c r="N416" s="803"/>
      <c r="O416" s="803"/>
      <c r="P416" s="803"/>
      <c r="Q416" s="803"/>
      <c r="R416" s="803"/>
      <c r="S416" s="803"/>
      <c r="T416" s="803"/>
      <c r="U416" s="803"/>
      <c r="V416" s="803"/>
      <c r="W416" s="803"/>
      <c r="X416" s="803"/>
      <c r="Y416" s="803"/>
      <c r="Z416" s="803"/>
      <c r="AA416" s="785"/>
      <c r="AB416" s="785"/>
      <c r="AC416" s="785"/>
    </row>
    <row r="417" spans="1:68" ht="27" hidden="1" customHeight="1" x14ac:dyDescent="0.25">
      <c r="A417" s="54" t="s">
        <v>663</v>
      </c>
      <c r="B417" s="54" t="s">
        <v>664</v>
      </c>
      <c r="C417" s="31">
        <v>4301011946</v>
      </c>
      <c r="D417" s="793">
        <v>4680115884847</v>
      </c>
      <c r="E417" s="794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6"/>
      <c r="R417" s="796"/>
      <c r="S417" s="796"/>
      <c r="T417" s="797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793">
        <v>4680115884847</v>
      </c>
      <c r="E418" s="794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8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6"/>
      <c r="R418" s="796"/>
      <c r="S418" s="796"/>
      <c r="T418" s="797"/>
      <c r="U418" s="34"/>
      <c r="V418" s="34"/>
      <c r="W418" s="35" t="s">
        <v>69</v>
      </c>
      <c r="X418" s="789">
        <v>1900</v>
      </c>
      <c r="Y418" s="790">
        <f t="shared" si="87"/>
        <v>1905</v>
      </c>
      <c r="Z418" s="36">
        <f>IFERROR(IF(Y418=0,"",ROUNDUP(Y418/H418,0)*0.02175),"")</f>
        <v>2.7622499999999999</v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1960.8</v>
      </c>
      <c r="BN418" s="64">
        <f t="shared" si="89"/>
        <v>1965.96</v>
      </c>
      <c r="BO418" s="64">
        <f t="shared" si="90"/>
        <v>2.6388888888888888</v>
      </c>
      <c r="BP418" s="64">
        <f t="shared" si="91"/>
        <v>2.645833333333333</v>
      </c>
    </row>
    <row r="419" spans="1:68" ht="27" hidden="1" customHeight="1" x14ac:dyDescent="0.25">
      <c r="A419" s="54" t="s">
        <v>668</v>
      </c>
      <c r="B419" s="54" t="s">
        <v>669</v>
      </c>
      <c r="C419" s="31">
        <v>4301011947</v>
      </c>
      <c r="D419" s="793">
        <v>4680115884854</v>
      </c>
      <c r="E419" s="794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10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6"/>
      <c r="R419" s="796"/>
      <c r="S419" s="796"/>
      <c r="T419" s="797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793">
        <v>4680115884854</v>
      </c>
      <c r="E420" s="794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8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6"/>
      <c r="R420" s="796"/>
      <c r="S420" s="796"/>
      <c r="T420" s="797"/>
      <c r="U420" s="34"/>
      <c r="V420" s="34"/>
      <c r="W420" s="35" t="s">
        <v>69</v>
      </c>
      <c r="X420" s="789">
        <v>1300</v>
      </c>
      <c r="Y420" s="790">
        <f t="shared" si="87"/>
        <v>1305</v>
      </c>
      <c r="Z420" s="36">
        <f>IFERROR(IF(Y420=0,"",ROUNDUP(Y420/H420,0)*0.02175),"")</f>
        <v>1.8922499999999998</v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1341.6</v>
      </c>
      <c r="BN420" s="64">
        <f t="shared" si="89"/>
        <v>1346.76</v>
      </c>
      <c r="BO420" s="64">
        <f t="shared" si="90"/>
        <v>1.8055555555555556</v>
      </c>
      <c r="BP420" s="64">
        <f t="shared" si="91"/>
        <v>1.8125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793">
        <v>4607091383997</v>
      </c>
      <c r="E421" s="794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8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6"/>
      <c r="R421" s="796"/>
      <c r="S421" s="796"/>
      <c r="T421" s="797"/>
      <c r="U421" s="34"/>
      <c r="V421" s="34"/>
      <c r="W421" s="35" t="s">
        <v>69</v>
      </c>
      <c r="X421" s="789">
        <v>100</v>
      </c>
      <c r="Y421" s="790">
        <f t="shared" si="87"/>
        <v>105</v>
      </c>
      <c r="Z421" s="36">
        <f>IFERROR(IF(Y421=0,"",ROUNDUP(Y421/H421,0)*0.02175),"")</f>
        <v>0.15225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103.2</v>
      </c>
      <c r="BN421" s="64">
        <f t="shared" si="89"/>
        <v>108.36</v>
      </c>
      <c r="BO421" s="64">
        <f t="shared" si="90"/>
        <v>0.1388888888888889</v>
      </c>
      <c r="BP421" s="64">
        <f t="shared" si="91"/>
        <v>0.14583333333333331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4301011943</v>
      </c>
      <c r="D422" s="793">
        <v>4680115884830</v>
      </c>
      <c r="E422" s="794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6"/>
      <c r="R422" s="796"/>
      <c r="S422" s="796"/>
      <c r="T422" s="797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793">
        <v>4680115884830</v>
      </c>
      <c r="E423" s="794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12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6"/>
      <c r="R423" s="796"/>
      <c r="S423" s="796"/>
      <c r="T423" s="797"/>
      <c r="U423" s="34"/>
      <c r="V423" s="34"/>
      <c r="W423" s="35" t="s">
        <v>69</v>
      </c>
      <c r="X423" s="789">
        <v>2300</v>
      </c>
      <c r="Y423" s="790">
        <f t="shared" si="87"/>
        <v>2310</v>
      </c>
      <c r="Z423" s="36">
        <f>IFERROR(IF(Y423=0,"",ROUNDUP(Y423/H423,0)*0.02175),"")</f>
        <v>3.3494999999999999</v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2373.6</v>
      </c>
      <c r="BN423" s="64">
        <f t="shared" si="89"/>
        <v>2383.92</v>
      </c>
      <c r="BO423" s="64">
        <f t="shared" si="90"/>
        <v>3.1944444444444446</v>
      </c>
      <c r="BP423" s="64">
        <f t="shared" si="91"/>
        <v>3.208333333333333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4301011433</v>
      </c>
      <c r="D424" s="793">
        <v>4680115882638</v>
      </c>
      <c r="E424" s="794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6"/>
      <c r="R424" s="796"/>
      <c r="S424" s="796"/>
      <c r="T424" s="797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4301011952</v>
      </c>
      <c r="D425" s="793">
        <v>4680115884922</v>
      </c>
      <c r="E425" s="794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6"/>
      <c r="R425" s="796"/>
      <c r="S425" s="796"/>
      <c r="T425" s="797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3">
        <v>4680115884861</v>
      </c>
      <c r="E426" s="794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6"/>
      <c r="R426" s="796"/>
      <c r="S426" s="796"/>
      <c r="T426" s="797"/>
      <c r="U426" s="34"/>
      <c r="V426" s="34"/>
      <c r="W426" s="35" t="s">
        <v>69</v>
      </c>
      <c r="X426" s="789">
        <v>0</v>
      </c>
      <c r="Y426" s="790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686</v>
      </c>
      <c r="B427" s="54" t="s">
        <v>687</v>
      </c>
      <c r="C427" s="31">
        <v>4301011866</v>
      </c>
      <c r="D427" s="793">
        <v>4680115884878</v>
      </c>
      <c r="E427" s="794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108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6"/>
      <c r="R427" s="796"/>
      <c r="S427" s="796"/>
      <c r="T427" s="797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16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17"/>
      <c r="P428" s="806" t="s">
        <v>71</v>
      </c>
      <c r="Q428" s="807"/>
      <c r="R428" s="807"/>
      <c r="S428" s="807"/>
      <c r="T428" s="807"/>
      <c r="U428" s="807"/>
      <c r="V428" s="808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373.33333333333337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375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8.15625</v>
      </c>
      <c r="AA428" s="792"/>
      <c r="AB428" s="792"/>
      <c r="AC428" s="792"/>
    </row>
    <row r="429" spans="1:68" x14ac:dyDescent="0.2">
      <c r="A429" s="803"/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17"/>
      <c r="P429" s="806" t="s">
        <v>71</v>
      </c>
      <c r="Q429" s="807"/>
      <c r="R429" s="807"/>
      <c r="S429" s="807"/>
      <c r="T429" s="807"/>
      <c r="U429" s="807"/>
      <c r="V429" s="808"/>
      <c r="W429" s="37" t="s">
        <v>69</v>
      </c>
      <c r="X429" s="791">
        <f>IFERROR(SUM(X417:X427),"0")</f>
        <v>5600</v>
      </c>
      <c r="Y429" s="791">
        <f>IFERROR(SUM(Y417:Y427),"0")</f>
        <v>5625</v>
      </c>
      <c r="Z429" s="37"/>
      <c r="AA429" s="792"/>
      <c r="AB429" s="792"/>
      <c r="AC429" s="792"/>
    </row>
    <row r="430" spans="1:68" ht="14.25" hidden="1" customHeight="1" x14ac:dyDescent="0.25">
      <c r="A430" s="805" t="s">
        <v>166</v>
      </c>
      <c r="B430" s="803"/>
      <c r="C430" s="803"/>
      <c r="D430" s="803"/>
      <c r="E430" s="803"/>
      <c r="F430" s="803"/>
      <c r="G430" s="803"/>
      <c r="H430" s="803"/>
      <c r="I430" s="803"/>
      <c r="J430" s="803"/>
      <c r="K430" s="803"/>
      <c r="L430" s="803"/>
      <c r="M430" s="803"/>
      <c r="N430" s="803"/>
      <c r="O430" s="803"/>
      <c r="P430" s="803"/>
      <c r="Q430" s="803"/>
      <c r="R430" s="803"/>
      <c r="S430" s="803"/>
      <c r="T430" s="803"/>
      <c r="U430" s="803"/>
      <c r="V430" s="803"/>
      <c r="W430" s="803"/>
      <c r="X430" s="803"/>
      <c r="Y430" s="803"/>
      <c r="Z430" s="803"/>
      <c r="AA430" s="785"/>
      <c r="AB430" s="785"/>
      <c r="AC430" s="785"/>
    </row>
    <row r="431" spans="1:68" ht="27" hidden="1" customHeight="1" x14ac:dyDescent="0.25">
      <c r="A431" s="54" t="s">
        <v>689</v>
      </c>
      <c r="B431" s="54" t="s">
        <v>690</v>
      </c>
      <c r="C431" s="31">
        <v>4301020178</v>
      </c>
      <c r="D431" s="793">
        <v>4607091383980</v>
      </c>
      <c r="E431" s="794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6"/>
      <c r="R431" s="796"/>
      <c r="S431" s="796"/>
      <c r="T431" s="797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692</v>
      </c>
      <c r="B432" s="54" t="s">
        <v>693</v>
      </c>
      <c r="C432" s="31">
        <v>4301020179</v>
      </c>
      <c r="D432" s="793">
        <v>4607091384178</v>
      </c>
      <c r="E432" s="794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12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6"/>
      <c r="R432" s="796"/>
      <c r="S432" s="796"/>
      <c r="T432" s="797"/>
      <c r="U432" s="34"/>
      <c r="V432" s="34"/>
      <c r="W432" s="35" t="s">
        <v>69</v>
      </c>
      <c r="X432" s="789">
        <v>4</v>
      </c>
      <c r="Y432" s="790">
        <f>IFERROR(IF(X432="",0,CEILING((X432/$H432),1)*$H432),"")</f>
        <v>4</v>
      </c>
      <c r="Z432" s="36">
        <f>IFERROR(IF(Y432=0,"",ROUNDUP(Y432/H432,0)*0.00902),"")</f>
        <v>9.0200000000000002E-3</v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4.21</v>
      </c>
      <c r="BN432" s="64">
        <f>IFERROR(Y432*I432/H432,"0")</f>
        <v>4.21</v>
      </c>
      <c r="BO432" s="64">
        <f>IFERROR(1/J432*(X432/H432),"0")</f>
        <v>7.575757575757576E-3</v>
      </c>
      <c r="BP432" s="64">
        <f>IFERROR(1/J432*(Y432/H432),"0")</f>
        <v>7.575757575757576E-3</v>
      </c>
    </row>
    <row r="433" spans="1:68" x14ac:dyDescent="0.2">
      <c r="A433" s="816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17"/>
      <c r="P433" s="806" t="s">
        <v>71</v>
      </c>
      <c r="Q433" s="807"/>
      <c r="R433" s="807"/>
      <c r="S433" s="807"/>
      <c r="T433" s="807"/>
      <c r="U433" s="807"/>
      <c r="V433" s="808"/>
      <c r="W433" s="37" t="s">
        <v>72</v>
      </c>
      <c r="X433" s="791">
        <f>IFERROR(X431/H431,"0")+IFERROR(X432/H432,"0")</f>
        <v>1</v>
      </c>
      <c r="Y433" s="791">
        <f>IFERROR(Y431/H431,"0")+IFERROR(Y432/H432,"0")</f>
        <v>1</v>
      </c>
      <c r="Z433" s="791">
        <f>IFERROR(IF(Z431="",0,Z431),"0")+IFERROR(IF(Z432="",0,Z432),"0")</f>
        <v>9.0200000000000002E-3</v>
      </c>
      <c r="AA433" s="792"/>
      <c r="AB433" s="792"/>
      <c r="AC433" s="792"/>
    </row>
    <row r="434" spans="1:68" x14ac:dyDescent="0.2">
      <c r="A434" s="803"/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17"/>
      <c r="P434" s="806" t="s">
        <v>71</v>
      </c>
      <c r="Q434" s="807"/>
      <c r="R434" s="807"/>
      <c r="S434" s="807"/>
      <c r="T434" s="807"/>
      <c r="U434" s="807"/>
      <c r="V434" s="808"/>
      <c r="W434" s="37" t="s">
        <v>69</v>
      </c>
      <c r="X434" s="791">
        <f>IFERROR(SUM(X431:X432),"0")</f>
        <v>4</v>
      </c>
      <c r="Y434" s="791">
        <f>IFERROR(SUM(Y431:Y432),"0")</f>
        <v>4</v>
      </c>
      <c r="Z434" s="37"/>
      <c r="AA434" s="792"/>
      <c r="AB434" s="792"/>
      <c r="AC434" s="792"/>
    </row>
    <row r="435" spans="1:68" ht="14.25" hidden="1" customHeight="1" x14ac:dyDescent="0.25">
      <c r="A435" s="805" t="s">
        <v>73</v>
      </c>
      <c r="B435" s="803"/>
      <c r="C435" s="803"/>
      <c r="D435" s="803"/>
      <c r="E435" s="803"/>
      <c r="F435" s="803"/>
      <c r="G435" s="803"/>
      <c r="H435" s="803"/>
      <c r="I435" s="803"/>
      <c r="J435" s="803"/>
      <c r="K435" s="803"/>
      <c r="L435" s="803"/>
      <c r="M435" s="803"/>
      <c r="N435" s="803"/>
      <c r="O435" s="803"/>
      <c r="P435" s="803"/>
      <c r="Q435" s="803"/>
      <c r="R435" s="803"/>
      <c r="S435" s="803"/>
      <c r="T435" s="803"/>
      <c r="U435" s="803"/>
      <c r="V435" s="803"/>
      <c r="W435" s="803"/>
      <c r="X435" s="803"/>
      <c r="Y435" s="803"/>
      <c r="Z435" s="803"/>
      <c r="AA435" s="785"/>
      <c r="AB435" s="785"/>
      <c r="AC435" s="785"/>
    </row>
    <row r="436" spans="1:68" ht="27" hidden="1" customHeight="1" x14ac:dyDescent="0.25">
      <c r="A436" s="54" t="s">
        <v>694</v>
      </c>
      <c r="B436" s="54" t="s">
        <v>695</v>
      </c>
      <c r="C436" s="31">
        <v>4301051903</v>
      </c>
      <c r="D436" s="793">
        <v>4607091383928</v>
      </c>
      <c r="E436" s="794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835" t="s">
        <v>696</v>
      </c>
      <c r="Q436" s="796"/>
      <c r="R436" s="796"/>
      <c r="S436" s="796"/>
      <c r="T436" s="797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793">
        <v>4607091384260</v>
      </c>
      <c r="E437" s="794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1237" t="s">
        <v>700</v>
      </c>
      <c r="Q437" s="796"/>
      <c r="R437" s="796"/>
      <c r="S437" s="796"/>
      <c r="T437" s="797"/>
      <c r="U437" s="34"/>
      <c r="V437" s="34"/>
      <c r="W437" s="35" t="s">
        <v>69</v>
      </c>
      <c r="X437" s="789">
        <v>30</v>
      </c>
      <c r="Y437" s="790">
        <f>IFERROR(IF(X437="",0,CEILING((X437/$H437),1)*$H437),"")</f>
        <v>36</v>
      </c>
      <c r="Z437" s="36">
        <f>IFERROR(IF(Y437=0,"",ROUNDUP(Y437/H437,0)*0.02175),"")</f>
        <v>8.6999999999999994E-2</v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31.880000000000003</v>
      </c>
      <c r="BN437" s="64">
        <f>IFERROR(Y437*I437/H437,"0")</f>
        <v>38.256</v>
      </c>
      <c r="BO437" s="64">
        <f>IFERROR(1/J437*(X437/H437),"0")</f>
        <v>5.9523809523809521E-2</v>
      </c>
      <c r="BP437" s="64">
        <f>IFERROR(1/J437*(Y437/H437),"0")</f>
        <v>7.1428571428571425E-2</v>
      </c>
    </row>
    <row r="438" spans="1:68" x14ac:dyDescent="0.2">
      <c r="A438" s="816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17"/>
      <c r="P438" s="806" t="s">
        <v>71</v>
      </c>
      <c r="Q438" s="807"/>
      <c r="R438" s="807"/>
      <c r="S438" s="807"/>
      <c r="T438" s="807"/>
      <c r="U438" s="807"/>
      <c r="V438" s="808"/>
      <c r="W438" s="37" t="s">
        <v>72</v>
      </c>
      <c r="X438" s="791">
        <f>IFERROR(X436/H436,"0")+IFERROR(X437/H437,"0")</f>
        <v>3.3333333333333335</v>
      </c>
      <c r="Y438" s="791">
        <f>IFERROR(Y436/H436,"0")+IFERROR(Y437/H437,"0")</f>
        <v>4</v>
      </c>
      <c r="Z438" s="791">
        <f>IFERROR(IF(Z436="",0,Z436),"0")+IFERROR(IF(Z437="",0,Z437),"0")</f>
        <v>8.6999999999999994E-2</v>
      </c>
      <c r="AA438" s="792"/>
      <c r="AB438" s="792"/>
      <c r="AC438" s="792"/>
    </row>
    <row r="439" spans="1:68" x14ac:dyDescent="0.2">
      <c r="A439" s="803"/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17"/>
      <c r="P439" s="806" t="s">
        <v>71</v>
      </c>
      <c r="Q439" s="807"/>
      <c r="R439" s="807"/>
      <c r="S439" s="807"/>
      <c r="T439" s="807"/>
      <c r="U439" s="807"/>
      <c r="V439" s="808"/>
      <c r="W439" s="37" t="s">
        <v>69</v>
      </c>
      <c r="X439" s="791">
        <f>IFERROR(SUM(X436:X437),"0")</f>
        <v>30</v>
      </c>
      <c r="Y439" s="791">
        <f>IFERROR(SUM(Y436:Y437),"0")</f>
        <v>36</v>
      </c>
      <c r="Z439" s="37"/>
      <c r="AA439" s="792"/>
      <c r="AB439" s="792"/>
      <c r="AC439" s="792"/>
    </row>
    <row r="440" spans="1:68" ht="14.25" hidden="1" customHeight="1" x14ac:dyDescent="0.25">
      <c r="A440" s="805" t="s">
        <v>208</v>
      </c>
      <c r="B440" s="803"/>
      <c r="C440" s="803"/>
      <c r="D440" s="803"/>
      <c r="E440" s="803"/>
      <c r="F440" s="803"/>
      <c r="G440" s="803"/>
      <c r="H440" s="803"/>
      <c r="I440" s="803"/>
      <c r="J440" s="803"/>
      <c r="K440" s="803"/>
      <c r="L440" s="803"/>
      <c r="M440" s="803"/>
      <c r="N440" s="803"/>
      <c r="O440" s="803"/>
      <c r="P440" s="803"/>
      <c r="Q440" s="803"/>
      <c r="R440" s="803"/>
      <c r="S440" s="803"/>
      <c r="T440" s="803"/>
      <c r="U440" s="803"/>
      <c r="V440" s="803"/>
      <c r="W440" s="803"/>
      <c r="X440" s="803"/>
      <c r="Y440" s="803"/>
      <c r="Z440" s="803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793">
        <v>4607091384673</v>
      </c>
      <c r="E441" s="794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37" t="s">
        <v>704</v>
      </c>
      <c r="Q441" s="796"/>
      <c r="R441" s="796"/>
      <c r="S441" s="796"/>
      <c r="T441" s="797"/>
      <c r="U441" s="34"/>
      <c r="V441" s="34"/>
      <c r="W441" s="35" t="s">
        <v>69</v>
      </c>
      <c r="X441" s="789">
        <v>30</v>
      </c>
      <c r="Y441" s="790">
        <f>IFERROR(IF(X441="",0,CEILING((X441/$H441),1)*$H441),"")</f>
        <v>36</v>
      </c>
      <c r="Z441" s="36">
        <f>IFERROR(IF(Y441=0,"",ROUNDUP(Y441/H441,0)*0.02175),"")</f>
        <v>8.6999999999999994E-2</v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31.880000000000003</v>
      </c>
      <c r="BN441" s="64">
        <f>IFERROR(Y441*I441/H441,"0")</f>
        <v>38.256</v>
      </c>
      <c r="BO441" s="64">
        <f>IFERROR(1/J441*(X441/H441),"0")</f>
        <v>5.9523809523809521E-2</v>
      </c>
      <c r="BP441" s="64">
        <f>IFERROR(1/J441*(Y441/H441),"0")</f>
        <v>7.1428571428571425E-2</v>
      </c>
    </row>
    <row r="442" spans="1:68" x14ac:dyDescent="0.2">
      <c r="A442" s="816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17"/>
      <c r="P442" s="806" t="s">
        <v>71</v>
      </c>
      <c r="Q442" s="807"/>
      <c r="R442" s="807"/>
      <c r="S442" s="807"/>
      <c r="T442" s="807"/>
      <c r="U442" s="807"/>
      <c r="V442" s="808"/>
      <c r="W442" s="37" t="s">
        <v>72</v>
      </c>
      <c r="X442" s="791">
        <f>IFERROR(X441/H441,"0")</f>
        <v>3.3333333333333335</v>
      </c>
      <c r="Y442" s="791">
        <f>IFERROR(Y441/H441,"0")</f>
        <v>4</v>
      </c>
      <c r="Z442" s="791">
        <f>IFERROR(IF(Z441="",0,Z441),"0")</f>
        <v>8.6999999999999994E-2</v>
      </c>
      <c r="AA442" s="792"/>
      <c r="AB442" s="792"/>
      <c r="AC442" s="792"/>
    </row>
    <row r="443" spans="1:68" x14ac:dyDescent="0.2">
      <c r="A443" s="803"/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17"/>
      <c r="P443" s="806" t="s">
        <v>71</v>
      </c>
      <c r="Q443" s="807"/>
      <c r="R443" s="807"/>
      <c r="S443" s="807"/>
      <c r="T443" s="807"/>
      <c r="U443" s="807"/>
      <c r="V443" s="808"/>
      <c r="W443" s="37" t="s">
        <v>69</v>
      </c>
      <c r="X443" s="791">
        <f>IFERROR(SUM(X441:X441),"0")</f>
        <v>30</v>
      </c>
      <c r="Y443" s="791">
        <f>IFERROR(SUM(Y441:Y441),"0")</f>
        <v>36</v>
      </c>
      <c r="Z443" s="37"/>
      <c r="AA443" s="792"/>
      <c r="AB443" s="792"/>
      <c r="AC443" s="792"/>
    </row>
    <row r="444" spans="1:68" ht="16.5" hidden="1" customHeight="1" x14ac:dyDescent="0.25">
      <c r="A444" s="812" t="s">
        <v>706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4"/>
      <c r="AB444" s="784"/>
      <c r="AC444" s="784"/>
    </row>
    <row r="445" spans="1:68" ht="14.25" hidden="1" customHeight="1" x14ac:dyDescent="0.25">
      <c r="A445" s="805" t="s">
        <v>113</v>
      </c>
      <c r="B445" s="803"/>
      <c r="C445" s="803"/>
      <c r="D445" s="803"/>
      <c r="E445" s="803"/>
      <c r="F445" s="803"/>
      <c r="G445" s="803"/>
      <c r="H445" s="803"/>
      <c r="I445" s="803"/>
      <c r="J445" s="803"/>
      <c r="K445" s="803"/>
      <c r="L445" s="803"/>
      <c r="M445" s="803"/>
      <c r="N445" s="803"/>
      <c r="O445" s="803"/>
      <c r="P445" s="803"/>
      <c r="Q445" s="803"/>
      <c r="R445" s="803"/>
      <c r="S445" s="803"/>
      <c r="T445" s="803"/>
      <c r="U445" s="803"/>
      <c r="V445" s="803"/>
      <c r="W445" s="803"/>
      <c r="X445" s="803"/>
      <c r="Y445" s="803"/>
      <c r="Z445" s="803"/>
      <c r="AA445" s="785"/>
      <c r="AB445" s="785"/>
      <c r="AC445" s="785"/>
    </row>
    <row r="446" spans="1:68" ht="27" hidden="1" customHeight="1" x14ac:dyDescent="0.25">
      <c r="A446" s="54" t="s">
        <v>707</v>
      </c>
      <c r="B446" s="54" t="s">
        <v>708</v>
      </c>
      <c r="C446" s="31">
        <v>4301011873</v>
      </c>
      <c r="D446" s="793">
        <v>4680115881907</v>
      </c>
      <c r="E446" s="794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6"/>
      <c r="R446" s="796"/>
      <c r="S446" s="796"/>
      <c r="T446" s="797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707</v>
      </c>
      <c r="B447" s="54" t="s">
        <v>710</v>
      </c>
      <c r="C447" s="31">
        <v>4301011483</v>
      </c>
      <c r="D447" s="793">
        <v>4680115881907</v>
      </c>
      <c r="E447" s="794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0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6"/>
      <c r="R447" s="796"/>
      <c r="S447" s="796"/>
      <c r="T447" s="797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712</v>
      </c>
      <c r="B448" s="54" t="s">
        <v>713</v>
      </c>
      <c r="C448" s="31">
        <v>4301011872</v>
      </c>
      <c r="D448" s="793">
        <v>4680115883925</v>
      </c>
      <c r="E448" s="794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6"/>
      <c r="R448" s="796"/>
      <c r="S448" s="796"/>
      <c r="T448" s="797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712</v>
      </c>
      <c r="B449" s="54" t="s">
        <v>714</v>
      </c>
      <c r="C449" s="31">
        <v>4301011655</v>
      </c>
      <c r="D449" s="793">
        <v>4680115883925</v>
      </c>
      <c r="E449" s="794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7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6"/>
      <c r="R449" s="796"/>
      <c r="S449" s="796"/>
      <c r="T449" s="797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93">
        <v>4607091384192</v>
      </c>
      <c r="E450" s="794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10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6"/>
      <c r="R450" s="796"/>
      <c r="S450" s="796"/>
      <c r="T450" s="797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718</v>
      </c>
      <c r="B451" s="54" t="s">
        <v>719</v>
      </c>
      <c r="C451" s="31">
        <v>4301011874</v>
      </c>
      <c r="D451" s="793">
        <v>4680115884892</v>
      </c>
      <c r="E451" s="794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6"/>
      <c r="R451" s="796"/>
      <c r="S451" s="796"/>
      <c r="T451" s="797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793">
        <v>4680115884885</v>
      </c>
      <c r="E452" s="794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12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6"/>
      <c r="R452" s="796"/>
      <c r="S452" s="796"/>
      <c r="T452" s="797"/>
      <c r="U452" s="34"/>
      <c r="V452" s="34"/>
      <c r="W452" s="35" t="s">
        <v>69</v>
      </c>
      <c r="X452" s="789">
        <v>70</v>
      </c>
      <c r="Y452" s="790">
        <f t="shared" si="92"/>
        <v>72</v>
      </c>
      <c r="Z452" s="36">
        <f t="shared" si="93"/>
        <v>0.1305</v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72.8</v>
      </c>
      <c r="BN452" s="64">
        <f t="shared" si="95"/>
        <v>74.88000000000001</v>
      </c>
      <c r="BO452" s="64">
        <f t="shared" si="96"/>
        <v>0.10416666666666666</v>
      </c>
      <c r="BP452" s="64">
        <f t="shared" si="97"/>
        <v>0.10714285714285714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4301011871</v>
      </c>
      <c r="D453" s="793">
        <v>4680115884908</v>
      </c>
      <c r="E453" s="794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11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6"/>
      <c r="R453" s="796"/>
      <c r="S453" s="796"/>
      <c r="T453" s="797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16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17"/>
      <c r="P454" s="806" t="s">
        <v>71</v>
      </c>
      <c r="Q454" s="807"/>
      <c r="R454" s="807"/>
      <c r="S454" s="807"/>
      <c r="T454" s="807"/>
      <c r="U454" s="807"/>
      <c r="V454" s="808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5.833333333333333</v>
      </c>
      <c r="Y454" s="791">
        <f>IFERROR(Y446/H446,"0")+IFERROR(Y447/H447,"0")+IFERROR(Y448/H448,"0")+IFERROR(Y449/H449,"0")+IFERROR(Y450/H450,"0")+IFERROR(Y451/H451,"0")+IFERROR(Y452/H452,"0")+IFERROR(Y453/H453,"0")</f>
        <v>6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0.1305</v>
      </c>
      <c r="AA454" s="792"/>
      <c r="AB454" s="792"/>
      <c r="AC454" s="792"/>
    </row>
    <row r="455" spans="1:68" x14ac:dyDescent="0.2">
      <c r="A455" s="803"/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17"/>
      <c r="P455" s="806" t="s">
        <v>71</v>
      </c>
      <c r="Q455" s="807"/>
      <c r="R455" s="807"/>
      <c r="S455" s="807"/>
      <c r="T455" s="807"/>
      <c r="U455" s="807"/>
      <c r="V455" s="808"/>
      <c r="W455" s="37" t="s">
        <v>69</v>
      </c>
      <c r="X455" s="791">
        <f>IFERROR(SUM(X446:X453),"0")</f>
        <v>70</v>
      </c>
      <c r="Y455" s="791">
        <f>IFERROR(SUM(Y446:Y453),"0")</f>
        <v>72</v>
      </c>
      <c r="Z455" s="37"/>
      <c r="AA455" s="792"/>
      <c r="AB455" s="792"/>
      <c r="AC455" s="792"/>
    </row>
    <row r="456" spans="1:68" ht="14.25" hidden="1" customHeight="1" x14ac:dyDescent="0.25">
      <c r="A456" s="805" t="s">
        <v>64</v>
      </c>
      <c r="B456" s="803"/>
      <c r="C456" s="803"/>
      <c r="D456" s="803"/>
      <c r="E456" s="803"/>
      <c r="F456" s="803"/>
      <c r="G456" s="803"/>
      <c r="H456" s="803"/>
      <c r="I456" s="803"/>
      <c r="J456" s="803"/>
      <c r="K456" s="803"/>
      <c r="L456" s="803"/>
      <c r="M456" s="803"/>
      <c r="N456" s="803"/>
      <c r="O456" s="803"/>
      <c r="P456" s="803"/>
      <c r="Q456" s="803"/>
      <c r="R456" s="803"/>
      <c r="S456" s="803"/>
      <c r="T456" s="803"/>
      <c r="U456" s="803"/>
      <c r="V456" s="803"/>
      <c r="W456" s="803"/>
      <c r="X456" s="803"/>
      <c r="Y456" s="803"/>
      <c r="Z456" s="803"/>
      <c r="AA456" s="785"/>
      <c r="AB456" s="785"/>
      <c r="AC456" s="785"/>
    </row>
    <row r="457" spans="1:68" ht="27" hidden="1" customHeight="1" x14ac:dyDescent="0.25">
      <c r="A457" s="54" t="s">
        <v>725</v>
      </c>
      <c r="B457" s="54" t="s">
        <v>726</v>
      </c>
      <c r="C457" s="31">
        <v>4301031303</v>
      </c>
      <c r="D457" s="793">
        <v>4607091384802</v>
      </c>
      <c r="E457" s="794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10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6"/>
      <c r="R457" s="796"/>
      <c r="S457" s="796"/>
      <c r="T457" s="797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728</v>
      </c>
      <c r="B458" s="54" t="s">
        <v>729</v>
      </c>
      <c r="C458" s="31">
        <v>4301031304</v>
      </c>
      <c r="D458" s="793">
        <v>4607091384826</v>
      </c>
      <c r="E458" s="794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11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6"/>
      <c r="R458" s="796"/>
      <c r="S458" s="796"/>
      <c r="T458" s="797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16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17"/>
      <c r="P459" s="806" t="s">
        <v>71</v>
      </c>
      <c r="Q459" s="807"/>
      <c r="R459" s="807"/>
      <c r="S459" s="807"/>
      <c r="T459" s="807"/>
      <c r="U459" s="807"/>
      <c r="V459" s="808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hidden="1" x14ac:dyDescent="0.2">
      <c r="A460" s="803"/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17"/>
      <c r="P460" s="806" t="s">
        <v>71</v>
      </c>
      <c r="Q460" s="807"/>
      <c r="R460" s="807"/>
      <c r="S460" s="807"/>
      <c r="T460" s="807"/>
      <c r="U460" s="807"/>
      <c r="V460" s="808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hidden="1" customHeight="1" x14ac:dyDescent="0.25">
      <c r="A461" s="805" t="s">
        <v>73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793">
        <v>4607091384246</v>
      </c>
      <c r="E462" s="794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980" t="s">
        <v>732</v>
      </c>
      <c r="Q462" s="796"/>
      <c r="R462" s="796"/>
      <c r="S462" s="796"/>
      <c r="T462" s="797"/>
      <c r="U462" s="34"/>
      <c r="V462" s="34"/>
      <c r="W462" s="35" t="s">
        <v>69</v>
      </c>
      <c r="X462" s="789">
        <v>30</v>
      </c>
      <c r="Y462" s="790">
        <f>IFERROR(IF(X462="",0,CEILING((X462/$H462),1)*$H462),"")</f>
        <v>36</v>
      </c>
      <c r="Z462" s="36">
        <f>IFERROR(IF(Y462=0,"",ROUNDUP(Y462/H462,0)*0.02175),"")</f>
        <v>8.6999999999999994E-2</v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31.880000000000003</v>
      </c>
      <c r="BN462" s="64">
        <f>IFERROR(Y462*I462/H462,"0")</f>
        <v>38.256</v>
      </c>
      <c r="BO462" s="64">
        <f>IFERROR(1/J462*(X462/H462),"0")</f>
        <v>5.9523809523809521E-2</v>
      </c>
      <c r="BP462" s="64">
        <f>IFERROR(1/J462*(Y462/H462),"0")</f>
        <v>7.1428571428571425E-2</v>
      </c>
    </row>
    <row r="463" spans="1:68" ht="37.5" hidden="1" customHeight="1" x14ac:dyDescent="0.25">
      <c r="A463" s="54" t="s">
        <v>734</v>
      </c>
      <c r="B463" s="54" t="s">
        <v>735</v>
      </c>
      <c r="C463" s="31">
        <v>4301051901</v>
      </c>
      <c r="D463" s="793">
        <v>4680115881976</v>
      </c>
      <c r="E463" s="794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907" t="s">
        <v>736</v>
      </c>
      <c r="Q463" s="796"/>
      <c r="R463" s="796"/>
      <c r="S463" s="796"/>
      <c r="T463" s="797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738</v>
      </c>
      <c r="B464" s="54" t="s">
        <v>739</v>
      </c>
      <c r="C464" s="31">
        <v>4301051297</v>
      </c>
      <c r="D464" s="793">
        <v>4607091384253</v>
      </c>
      <c r="E464" s="794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6"/>
      <c r="R464" s="796"/>
      <c r="S464" s="796"/>
      <c r="T464" s="797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738</v>
      </c>
      <c r="B465" s="54" t="s">
        <v>741</v>
      </c>
      <c r="C465" s="31">
        <v>4301051634</v>
      </c>
      <c r="D465" s="793">
        <v>4607091384253</v>
      </c>
      <c r="E465" s="794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6"/>
      <c r="R465" s="796"/>
      <c r="S465" s="796"/>
      <c r="T465" s="797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743</v>
      </c>
      <c r="B466" s="54" t="s">
        <v>744</v>
      </c>
      <c r="C466" s="31">
        <v>4301051444</v>
      </c>
      <c r="D466" s="793">
        <v>4680115881969</v>
      </c>
      <c r="E466" s="794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11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6"/>
      <c r="R466" s="796"/>
      <c r="S466" s="796"/>
      <c r="T466" s="797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16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17"/>
      <c r="P467" s="806" t="s">
        <v>71</v>
      </c>
      <c r="Q467" s="807"/>
      <c r="R467" s="807"/>
      <c r="S467" s="807"/>
      <c r="T467" s="807"/>
      <c r="U467" s="807"/>
      <c r="V467" s="808"/>
      <c r="W467" s="37" t="s">
        <v>72</v>
      </c>
      <c r="X467" s="791">
        <f>IFERROR(X462/H462,"0")+IFERROR(X463/H463,"0")+IFERROR(X464/H464,"0")+IFERROR(X465/H465,"0")+IFERROR(X466/H466,"0")</f>
        <v>3.3333333333333335</v>
      </c>
      <c r="Y467" s="791">
        <f>IFERROR(Y462/H462,"0")+IFERROR(Y463/H463,"0")+IFERROR(Y464/H464,"0")+IFERROR(Y465/H465,"0")+IFERROR(Y466/H466,"0")</f>
        <v>4</v>
      </c>
      <c r="Z467" s="791">
        <f>IFERROR(IF(Z462="",0,Z462),"0")+IFERROR(IF(Z463="",0,Z463),"0")+IFERROR(IF(Z464="",0,Z464),"0")+IFERROR(IF(Z465="",0,Z465),"0")+IFERROR(IF(Z466="",0,Z466),"0")</f>
        <v>8.6999999999999994E-2</v>
      </c>
      <c r="AA467" s="792"/>
      <c r="AB467" s="792"/>
      <c r="AC467" s="792"/>
    </row>
    <row r="468" spans="1:68" x14ac:dyDescent="0.2">
      <c r="A468" s="803"/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17"/>
      <c r="P468" s="806" t="s">
        <v>71</v>
      </c>
      <c r="Q468" s="807"/>
      <c r="R468" s="807"/>
      <c r="S468" s="807"/>
      <c r="T468" s="807"/>
      <c r="U468" s="807"/>
      <c r="V468" s="808"/>
      <c r="W468" s="37" t="s">
        <v>69</v>
      </c>
      <c r="X468" s="791">
        <f>IFERROR(SUM(X462:X466),"0")</f>
        <v>30</v>
      </c>
      <c r="Y468" s="791">
        <f>IFERROR(SUM(Y462:Y466),"0")</f>
        <v>36</v>
      </c>
      <c r="Z468" s="37"/>
      <c r="AA468" s="792"/>
      <c r="AB468" s="792"/>
      <c r="AC468" s="792"/>
    </row>
    <row r="469" spans="1:68" ht="14.25" hidden="1" customHeight="1" x14ac:dyDescent="0.25">
      <c r="A469" s="805" t="s">
        <v>208</v>
      </c>
      <c r="B469" s="803"/>
      <c r="C469" s="803"/>
      <c r="D469" s="803"/>
      <c r="E469" s="803"/>
      <c r="F469" s="803"/>
      <c r="G469" s="803"/>
      <c r="H469" s="803"/>
      <c r="I469" s="803"/>
      <c r="J469" s="803"/>
      <c r="K469" s="803"/>
      <c r="L469" s="803"/>
      <c r="M469" s="803"/>
      <c r="N469" s="803"/>
      <c r="O469" s="803"/>
      <c r="P469" s="803"/>
      <c r="Q469" s="803"/>
      <c r="R469" s="803"/>
      <c r="S469" s="803"/>
      <c r="T469" s="803"/>
      <c r="U469" s="803"/>
      <c r="V469" s="803"/>
      <c r="W469" s="803"/>
      <c r="X469" s="803"/>
      <c r="Y469" s="803"/>
      <c r="Z469" s="803"/>
      <c r="AA469" s="785"/>
      <c r="AB469" s="785"/>
      <c r="AC469" s="785"/>
    </row>
    <row r="470" spans="1:68" ht="27" hidden="1" customHeight="1" x14ac:dyDescent="0.25">
      <c r="A470" s="54" t="s">
        <v>746</v>
      </c>
      <c r="B470" s="54" t="s">
        <v>747</v>
      </c>
      <c r="C470" s="31">
        <v>4301060441</v>
      </c>
      <c r="D470" s="793">
        <v>4607091389357</v>
      </c>
      <c r="E470" s="794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902" t="s">
        <v>748</v>
      </c>
      <c r="Q470" s="796"/>
      <c r="R470" s="796"/>
      <c r="S470" s="796"/>
      <c r="T470" s="797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16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17"/>
      <c r="P471" s="806" t="s">
        <v>71</v>
      </c>
      <c r="Q471" s="807"/>
      <c r="R471" s="807"/>
      <c r="S471" s="807"/>
      <c r="T471" s="807"/>
      <c r="U471" s="807"/>
      <c r="V471" s="808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hidden="1" x14ac:dyDescent="0.2">
      <c r="A472" s="803"/>
      <c r="B472" s="803"/>
      <c r="C472" s="803"/>
      <c r="D472" s="803"/>
      <c r="E472" s="803"/>
      <c r="F472" s="803"/>
      <c r="G472" s="803"/>
      <c r="H472" s="803"/>
      <c r="I472" s="803"/>
      <c r="J472" s="803"/>
      <c r="K472" s="803"/>
      <c r="L472" s="803"/>
      <c r="M472" s="803"/>
      <c r="N472" s="803"/>
      <c r="O472" s="817"/>
      <c r="P472" s="806" t="s">
        <v>71</v>
      </c>
      <c r="Q472" s="807"/>
      <c r="R472" s="807"/>
      <c r="S472" s="807"/>
      <c r="T472" s="807"/>
      <c r="U472" s="807"/>
      <c r="V472" s="808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hidden="1" customHeight="1" x14ac:dyDescent="0.2">
      <c r="A473" s="920" t="s">
        <v>750</v>
      </c>
      <c r="B473" s="921"/>
      <c r="C473" s="921"/>
      <c r="D473" s="921"/>
      <c r="E473" s="921"/>
      <c r="F473" s="921"/>
      <c r="G473" s="921"/>
      <c r="H473" s="921"/>
      <c r="I473" s="921"/>
      <c r="J473" s="921"/>
      <c r="K473" s="921"/>
      <c r="L473" s="921"/>
      <c r="M473" s="921"/>
      <c r="N473" s="921"/>
      <c r="O473" s="921"/>
      <c r="P473" s="921"/>
      <c r="Q473" s="921"/>
      <c r="R473" s="921"/>
      <c r="S473" s="921"/>
      <c r="T473" s="921"/>
      <c r="U473" s="921"/>
      <c r="V473" s="921"/>
      <c r="W473" s="921"/>
      <c r="X473" s="921"/>
      <c r="Y473" s="921"/>
      <c r="Z473" s="921"/>
      <c r="AA473" s="48"/>
      <c r="AB473" s="48"/>
      <c r="AC473" s="48"/>
    </row>
    <row r="474" spans="1:68" ht="16.5" hidden="1" customHeight="1" x14ac:dyDescent="0.25">
      <c r="A474" s="812" t="s">
        <v>751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4"/>
      <c r="AB474" s="784"/>
      <c r="AC474" s="784"/>
    </row>
    <row r="475" spans="1:68" ht="14.25" hidden="1" customHeight="1" x14ac:dyDescent="0.25">
      <c r="A475" s="805" t="s">
        <v>113</v>
      </c>
      <c r="B475" s="803"/>
      <c r="C475" s="803"/>
      <c r="D475" s="803"/>
      <c r="E475" s="803"/>
      <c r="F475" s="803"/>
      <c r="G475" s="803"/>
      <c r="H475" s="803"/>
      <c r="I475" s="803"/>
      <c r="J475" s="803"/>
      <c r="K475" s="803"/>
      <c r="L475" s="803"/>
      <c r="M475" s="803"/>
      <c r="N475" s="803"/>
      <c r="O475" s="803"/>
      <c r="P475" s="803"/>
      <c r="Q475" s="803"/>
      <c r="R475" s="803"/>
      <c r="S475" s="803"/>
      <c r="T475" s="803"/>
      <c r="U475" s="803"/>
      <c r="V475" s="803"/>
      <c r="W475" s="803"/>
      <c r="X475" s="803"/>
      <c r="Y475" s="803"/>
      <c r="Z475" s="803"/>
      <c r="AA475" s="785"/>
      <c r="AB475" s="785"/>
      <c r="AC475" s="785"/>
    </row>
    <row r="476" spans="1:68" ht="27" hidden="1" customHeight="1" x14ac:dyDescent="0.25">
      <c r="A476" s="54" t="s">
        <v>752</v>
      </c>
      <c r="B476" s="54" t="s">
        <v>753</v>
      </c>
      <c r="C476" s="31">
        <v>4301011428</v>
      </c>
      <c r="D476" s="793">
        <v>4607091389708</v>
      </c>
      <c r="E476" s="794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11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6"/>
      <c r="R476" s="796"/>
      <c r="S476" s="796"/>
      <c r="T476" s="797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16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17"/>
      <c r="P477" s="806" t="s">
        <v>71</v>
      </c>
      <c r="Q477" s="807"/>
      <c r="R477" s="807"/>
      <c r="S477" s="807"/>
      <c r="T477" s="807"/>
      <c r="U477" s="807"/>
      <c r="V477" s="808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hidden="1" x14ac:dyDescent="0.2">
      <c r="A478" s="803"/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17"/>
      <c r="P478" s="806" t="s">
        <v>71</v>
      </c>
      <c r="Q478" s="807"/>
      <c r="R478" s="807"/>
      <c r="S478" s="807"/>
      <c r="T478" s="807"/>
      <c r="U478" s="807"/>
      <c r="V478" s="808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hidden="1" customHeight="1" x14ac:dyDescent="0.25">
      <c r="A479" s="805" t="s">
        <v>64</v>
      </c>
      <c r="B479" s="803"/>
      <c r="C479" s="803"/>
      <c r="D479" s="803"/>
      <c r="E479" s="803"/>
      <c r="F479" s="803"/>
      <c r="G479" s="803"/>
      <c r="H479" s="803"/>
      <c r="I479" s="803"/>
      <c r="J479" s="803"/>
      <c r="K479" s="803"/>
      <c r="L479" s="803"/>
      <c r="M479" s="803"/>
      <c r="N479" s="803"/>
      <c r="O479" s="803"/>
      <c r="P479" s="803"/>
      <c r="Q479" s="803"/>
      <c r="R479" s="803"/>
      <c r="S479" s="803"/>
      <c r="T479" s="803"/>
      <c r="U479" s="803"/>
      <c r="V479" s="803"/>
      <c r="W479" s="803"/>
      <c r="X479" s="803"/>
      <c r="Y479" s="803"/>
      <c r="Z479" s="803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793">
        <v>4680115886100</v>
      </c>
      <c r="E480" s="794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1120" t="s">
        <v>757</v>
      </c>
      <c r="Q480" s="796"/>
      <c r="R480" s="796"/>
      <c r="S480" s="796"/>
      <c r="T480" s="797"/>
      <c r="U480" s="34"/>
      <c r="V480" s="34"/>
      <c r="W480" s="35" t="s">
        <v>69</v>
      </c>
      <c r="X480" s="789">
        <v>20</v>
      </c>
      <c r="Y480" s="790">
        <f t="shared" ref="Y480:Y500" si="98">IFERROR(IF(X480="",0,CEILING((X480/$H480),1)*$H480),"")</f>
        <v>21.6</v>
      </c>
      <c r="Z480" s="36">
        <f>IFERROR(IF(Y480=0,"",ROUNDUP(Y480/H480,0)*0.00902),"")</f>
        <v>3.6080000000000001E-2</v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20.777777777777779</v>
      </c>
      <c r="BN480" s="64">
        <f t="shared" ref="BN480:BN500" si="100">IFERROR(Y480*I480/H480,"0")</f>
        <v>22.44</v>
      </c>
      <c r="BO480" s="64">
        <f t="shared" ref="BO480:BO500" si="101">IFERROR(1/J480*(X480/H480),"0")</f>
        <v>2.8058361391694722E-2</v>
      </c>
      <c r="BP480" s="64">
        <f t="shared" ref="BP480:BP500" si="102">IFERROR(1/J480*(Y480/H480),"0")</f>
        <v>3.0303030303030304E-2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4301031406</v>
      </c>
      <c r="D481" s="793">
        <v>4680115886117</v>
      </c>
      <c r="E481" s="794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1090" t="s">
        <v>761</v>
      </c>
      <c r="Q481" s="796"/>
      <c r="R481" s="796"/>
      <c r="S481" s="796"/>
      <c r="T481" s="797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759</v>
      </c>
      <c r="B482" s="54" t="s">
        <v>763</v>
      </c>
      <c r="C482" s="31">
        <v>4301031382</v>
      </c>
      <c r="D482" s="793">
        <v>4680115886117</v>
      </c>
      <c r="E482" s="794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1162" t="s">
        <v>761</v>
      </c>
      <c r="Q482" s="796"/>
      <c r="R482" s="796"/>
      <c r="S482" s="796"/>
      <c r="T482" s="797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793">
        <v>4607091389746</v>
      </c>
      <c r="E483" s="794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6"/>
      <c r="R483" s="796"/>
      <c r="S483" s="796"/>
      <c r="T483" s="797"/>
      <c r="U483" s="34"/>
      <c r="V483" s="34"/>
      <c r="W483" s="35" t="s">
        <v>69</v>
      </c>
      <c r="X483" s="789">
        <v>20</v>
      </c>
      <c r="Y483" s="790">
        <f t="shared" si="98"/>
        <v>21</v>
      </c>
      <c r="Z483" s="36">
        <f>IFERROR(IF(Y483=0,"",ROUNDUP(Y483/H483,0)*0.00902),"")</f>
        <v>4.5100000000000001E-2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21.142857142857146</v>
      </c>
      <c r="BN483" s="64">
        <f t="shared" si="100"/>
        <v>22.200000000000003</v>
      </c>
      <c r="BO483" s="64">
        <f t="shared" si="101"/>
        <v>3.6075036075036072E-2</v>
      </c>
      <c r="BP483" s="64">
        <f t="shared" si="102"/>
        <v>3.787878787878788E-2</v>
      </c>
    </row>
    <row r="484" spans="1:68" ht="27" hidden="1" customHeight="1" x14ac:dyDescent="0.25">
      <c r="A484" s="54" t="s">
        <v>764</v>
      </c>
      <c r="B484" s="54" t="s">
        <v>767</v>
      </c>
      <c r="C484" s="31">
        <v>4301031356</v>
      </c>
      <c r="D484" s="793">
        <v>4607091389746</v>
      </c>
      <c r="E484" s="794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85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6"/>
      <c r="R484" s="796"/>
      <c r="S484" s="796"/>
      <c r="T484" s="797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768</v>
      </c>
      <c r="B485" s="54" t="s">
        <v>769</v>
      </c>
      <c r="C485" s="31">
        <v>4301031335</v>
      </c>
      <c r="D485" s="793">
        <v>4680115883147</v>
      </c>
      <c r="E485" s="794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7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6"/>
      <c r="R485" s="796"/>
      <c r="S485" s="796"/>
      <c r="T485" s="797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770</v>
      </c>
      <c r="C486" s="31">
        <v>4301031366</v>
      </c>
      <c r="D486" s="793">
        <v>4680115883147</v>
      </c>
      <c r="E486" s="794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77" t="s">
        <v>771</v>
      </c>
      <c r="Q486" s="796"/>
      <c r="R486" s="796"/>
      <c r="S486" s="796"/>
      <c r="T486" s="797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793">
        <v>4607091384338</v>
      </c>
      <c r="E487" s="794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7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6"/>
      <c r="R487" s="796"/>
      <c r="S487" s="796"/>
      <c r="T487" s="797"/>
      <c r="U487" s="34"/>
      <c r="V487" s="34"/>
      <c r="W487" s="35" t="s">
        <v>69</v>
      </c>
      <c r="X487" s="789">
        <v>24.5</v>
      </c>
      <c r="Y487" s="790">
        <f t="shared" si="98"/>
        <v>25.200000000000003</v>
      </c>
      <c r="Z487" s="36">
        <f t="shared" si="103"/>
        <v>6.0240000000000002E-2</v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26.016666666666666</v>
      </c>
      <c r="BN487" s="64">
        <f t="shared" si="100"/>
        <v>26.76</v>
      </c>
      <c r="BO487" s="64">
        <f t="shared" si="101"/>
        <v>4.9857549857549859E-2</v>
      </c>
      <c r="BP487" s="64">
        <f t="shared" si="102"/>
        <v>5.1282051282051287E-2</v>
      </c>
    </row>
    <row r="488" spans="1:68" ht="27" hidden="1" customHeight="1" x14ac:dyDescent="0.25">
      <c r="A488" s="54" t="s">
        <v>772</v>
      </c>
      <c r="B488" s="54" t="s">
        <v>774</v>
      </c>
      <c r="C488" s="31">
        <v>4301031362</v>
      </c>
      <c r="D488" s="793">
        <v>4607091384338</v>
      </c>
      <c r="E488" s="794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3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6"/>
      <c r="R488" s="796"/>
      <c r="S488" s="796"/>
      <c r="T488" s="797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775</v>
      </c>
      <c r="B489" s="54" t="s">
        <v>776</v>
      </c>
      <c r="C489" s="31">
        <v>4301031336</v>
      </c>
      <c r="D489" s="793">
        <v>4680115883154</v>
      </c>
      <c r="E489" s="794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6"/>
      <c r="R489" s="796"/>
      <c r="S489" s="796"/>
      <c r="T489" s="797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775</v>
      </c>
      <c r="B490" s="54" t="s">
        <v>778</v>
      </c>
      <c r="C490" s="31">
        <v>4301031374</v>
      </c>
      <c r="D490" s="793">
        <v>4680115883154</v>
      </c>
      <c r="E490" s="794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38" t="s">
        <v>779</v>
      </c>
      <c r="Q490" s="796"/>
      <c r="R490" s="796"/>
      <c r="S490" s="796"/>
      <c r="T490" s="797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780</v>
      </c>
      <c r="B491" s="54" t="s">
        <v>781</v>
      </c>
      <c r="C491" s="31">
        <v>4301031331</v>
      </c>
      <c r="D491" s="793">
        <v>4607091389524</v>
      </c>
      <c r="E491" s="794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4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6"/>
      <c r="R491" s="796"/>
      <c r="S491" s="796"/>
      <c r="T491" s="797"/>
      <c r="U491" s="34"/>
      <c r="V491" s="34"/>
      <c r="W491" s="35" t="s">
        <v>69</v>
      </c>
      <c r="X491" s="789">
        <v>0</v>
      </c>
      <c r="Y491" s="790">
        <f t="shared" si="98"/>
        <v>0</v>
      </c>
      <c r="Z491" s="36" t="str">
        <f t="shared" si="103"/>
        <v/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780</v>
      </c>
      <c r="B492" s="54" t="s">
        <v>782</v>
      </c>
      <c r="C492" s="31">
        <v>4301031361</v>
      </c>
      <c r="D492" s="793">
        <v>4607091389524</v>
      </c>
      <c r="E492" s="794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6"/>
      <c r="R492" s="796"/>
      <c r="S492" s="796"/>
      <c r="T492" s="797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783</v>
      </c>
      <c r="B493" s="54" t="s">
        <v>784</v>
      </c>
      <c r="C493" s="31">
        <v>4301031337</v>
      </c>
      <c r="D493" s="793">
        <v>4680115883161</v>
      </c>
      <c r="E493" s="794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6"/>
      <c r="R493" s="796"/>
      <c r="S493" s="796"/>
      <c r="T493" s="797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783</v>
      </c>
      <c r="B494" s="54" t="s">
        <v>786</v>
      </c>
      <c r="C494" s="31">
        <v>4301031364</v>
      </c>
      <c r="D494" s="793">
        <v>4680115883161</v>
      </c>
      <c r="E494" s="794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229" t="s">
        <v>787</v>
      </c>
      <c r="Q494" s="796"/>
      <c r="R494" s="796"/>
      <c r="S494" s="796"/>
      <c r="T494" s="797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788</v>
      </c>
      <c r="B495" s="54" t="s">
        <v>789</v>
      </c>
      <c r="C495" s="31">
        <v>4301031333</v>
      </c>
      <c r="D495" s="793">
        <v>4607091389531</v>
      </c>
      <c r="E495" s="794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6"/>
      <c r="R495" s="796"/>
      <c r="S495" s="796"/>
      <c r="T495" s="797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793">
        <v>4607091389531</v>
      </c>
      <c r="E496" s="794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6"/>
      <c r="R496" s="796"/>
      <c r="S496" s="796"/>
      <c r="T496" s="797"/>
      <c r="U496" s="34"/>
      <c r="V496" s="34"/>
      <c r="W496" s="35" t="s">
        <v>69</v>
      </c>
      <c r="X496" s="789">
        <v>52.5</v>
      </c>
      <c r="Y496" s="790">
        <f t="shared" si="98"/>
        <v>52.5</v>
      </c>
      <c r="Z496" s="36">
        <f t="shared" si="103"/>
        <v>0.1255</v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55.75</v>
      </c>
      <c r="BN496" s="64">
        <f t="shared" si="100"/>
        <v>55.75</v>
      </c>
      <c r="BO496" s="64">
        <f t="shared" si="101"/>
        <v>0.10683760683760685</v>
      </c>
      <c r="BP496" s="64">
        <f t="shared" si="102"/>
        <v>0.10683760683760685</v>
      </c>
    </row>
    <row r="497" spans="1:68" ht="37.5" hidden="1" customHeight="1" x14ac:dyDescent="0.25">
      <c r="A497" s="54" t="s">
        <v>792</v>
      </c>
      <c r="B497" s="54" t="s">
        <v>793</v>
      </c>
      <c r="C497" s="31">
        <v>4301031360</v>
      </c>
      <c r="D497" s="793">
        <v>4607091384345</v>
      </c>
      <c r="E497" s="794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6"/>
      <c r="R497" s="796"/>
      <c r="S497" s="796"/>
      <c r="T497" s="797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4301031338</v>
      </c>
      <c r="D498" s="793">
        <v>4680115883185</v>
      </c>
      <c r="E498" s="794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6"/>
      <c r="R498" s="796"/>
      <c r="S498" s="796"/>
      <c r="T498" s="797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796</v>
      </c>
      <c r="C499" s="31">
        <v>4301031368</v>
      </c>
      <c r="D499" s="793">
        <v>4680115883185</v>
      </c>
      <c r="E499" s="794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56" t="s">
        <v>797</v>
      </c>
      <c r="Q499" s="796"/>
      <c r="R499" s="796"/>
      <c r="S499" s="796"/>
      <c r="T499" s="797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798</v>
      </c>
      <c r="C500" s="31">
        <v>4301031255</v>
      </c>
      <c r="D500" s="793">
        <v>4680115883185</v>
      </c>
      <c r="E500" s="794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6"/>
      <c r="R500" s="796"/>
      <c r="S500" s="796"/>
      <c r="T500" s="797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16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17"/>
      <c r="P501" s="806" t="s">
        <v>71</v>
      </c>
      <c r="Q501" s="807"/>
      <c r="R501" s="807"/>
      <c r="S501" s="807"/>
      <c r="T501" s="807"/>
      <c r="U501" s="807"/>
      <c r="V501" s="808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45.132275132275133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46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0.26691999999999999</v>
      </c>
      <c r="AA501" s="792"/>
      <c r="AB501" s="792"/>
      <c r="AC501" s="792"/>
    </row>
    <row r="502" spans="1:68" x14ac:dyDescent="0.2">
      <c r="A502" s="803"/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17"/>
      <c r="P502" s="806" t="s">
        <v>71</v>
      </c>
      <c r="Q502" s="807"/>
      <c r="R502" s="807"/>
      <c r="S502" s="807"/>
      <c r="T502" s="807"/>
      <c r="U502" s="807"/>
      <c r="V502" s="808"/>
      <c r="W502" s="37" t="s">
        <v>69</v>
      </c>
      <c r="X502" s="791">
        <f>IFERROR(SUM(X480:X500),"0")</f>
        <v>117</v>
      </c>
      <c r="Y502" s="791">
        <f>IFERROR(SUM(Y480:Y500),"0")</f>
        <v>120.30000000000001</v>
      </c>
      <c r="Z502" s="37"/>
      <c r="AA502" s="792"/>
      <c r="AB502" s="792"/>
      <c r="AC502" s="792"/>
    </row>
    <row r="503" spans="1:68" ht="14.25" hidden="1" customHeight="1" x14ac:dyDescent="0.25">
      <c r="A503" s="805" t="s">
        <v>73</v>
      </c>
      <c r="B503" s="803"/>
      <c r="C503" s="803"/>
      <c r="D503" s="803"/>
      <c r="E503" s="803"/>
      <c r="F503" s="803"/>
      <c r="G503" s="803"/>
      <c r="H503" s="803"/>
      <c r="I503" s="803"/>
      <c r="J503" s="803"/>
      <c r="K503" s="803"/>
      <c r="L503" s="803"/>
      <c r="M503" s="803"/>
      <c r="N503" s="803"/>
      <c r="O503" s="803"/>
      <c r="P503" s="803"/>
      <c r="Q503" s="803"/>
      <c r="R503" s="803"/>
      <c r="S503" s="803"/>
      <c r="T503" s="803"/>
      <c r="U503" s="803"/>
      <c r="V503" s="803"/>
      <c r="W503" s="803"/>
      <c r="X503" s="803"/>
      <c r="Y503" s="803"/>
      <c r="Z503" s="803"/>
      <c r="AA503" s="785"/>
      <c r="AB503" s="785"/>
      <c r="AC503" s="785"/>
    </row>
    <row r="504" spans="1:68" ht="27" hidden="1" customHeight="1" x14ac:dyDescent="0.25">
      <c r="A504" s="54" t="s">
        <v>800</v>
      </c>
      <c r="B504" s="54" t="s">
        <v>801</v>
      </c>
      <c r="C504" s="31">
        <v>4301051284</v>
      </c>
      <c r="D504" s="793">
        <v>4607091384352</v>
      </c>
      <c r="E504" s="794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6"/>
      <c r="R504" s="796"/>
      <c r="S504" s="796"/>
      <c r="T504" s="797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803</v>
      </c>
      <c r="B505" s="54" t="s">
        <v>804</v>
      </c>
      <c r="C505" s="31">
        <v>4301051431</v>
      </c>
      <c r="D505" s="793">
        <v>4607091389654</v>
      </c>
      <c r="E505" s="794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8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6"/>
      <c r="R505" s="796"/>
      <c r="S505" s="796"/>
      <c r="T505" s="797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816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17"/>
      <c r="P506" s="806" t="s">
        <v>71</v>
      </c>
      <c r="Q506" s="807"/>
      <c r="R506" s="807"/>
      <c r="S506" s="807"/>
      <c r="T506" s="807"/>
      <c r="U506" s="807"/>
      <c r="V506" s="808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hidden="1" x14ac:dyDescent="0.2">
      <c r="A507" s="803"/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17"/>
      <c r="P507" s="806" t="s">
        <v>71</v>
      </c>
      <c r="Q507" s="807"/>
      <c r="R507" s="807"/>
      <c r="S507" s="807"/>
      <c r="T507" s="807"/>
      <c r="U507" s="807"/>
      <c r="V507" s="808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hidden="1" customHeight="1" x14ac:dyDescent="0.25">
      <c r="A508" s="805" t="s">
        <v>102</v>
      </c>
      <c r="B508" s="803"/>
      <c r="C508" s="803"/>
      <c r="D508" s="803"/>
      <c r="E508" s="803"/>
      <c r="F508" s="803"/>
      <c r="G508" s="803"/>
      <c r="H508" s="803"/>
      <c r="I508" s="803"/>
      <c r="J508" s="803"/>
      <c r="K508" s="803"/>
      <c r="L508" s="803"/>
      <c r="M508" s="803"/>
      <c r="N508" s="803"/>
      <c r="O508" s="803"/>
      <c r="P508" s="803"/>
      <c r="Q508" s="803"/>
      <c r="R508" s="803"/>
      <c r="S508" s="803"/>
      <c r="T508" s="803"/>
      <c r="U508" s="803"/>
      <c r="V508" s="803"/>
      <c r="W508" s="803"/>
      <c r="X508" s="803"/>
      <c r="Y508" s="803"/>
      <c r="Z508" s="803"/>
      <c r="AA508" s="785"/>
      <c r="AB508" s="785"/>
      <c r="AC508" s="785"/>
    </row>
    <row r="509" spans="1:68" ht="27" hidden="1" customHeight="1" x14ac:dyDescent="0.25">
      <c r="A509" s="54" t="s">
        <v>806</v>
      </c>
      <c r="B509" s="54" t="s">
        <v>807</v>
      </c>
      <c r="C509" s="31">
        <v>4301032045</v>
      </c>
      <c r="D509" s="793">
        <v>4680115884335</v>
      </c>
      <c r="E509" s="794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8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6"/>
      <c r="R509" s="796"/>
      <c r="S509" s="796"/>
      <c r="T509" s="797"/>
      <c r="U509" s="34"/>
      <c r="V509" s="34"/>
      <c r="W509" s="35" t="s">
        <v>69</v>
      </c>
      <c r="X509" s="789">
        <v>0</v>
      </c>
      <c r="Y509" s="79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811</v>
      </c>
      <c r="B510" s="54" t="s">
        <v>812</v>
      </c>
      <c r="C510" s="31">
        <v>4301170011</v>
      </c>
      <c r="D510" s="793">
        <v>4680115884113</v>
      </c>
      <c r="E510" s="794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8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6"/>
      <c r="R510" s="796"/>
      <c r="S510" s="796"/>
      <c r="T510" s="797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816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17"/>
      <c r="P511" s="806" t="s">
        <v>71</v>
      </c>
      <c r="Q511" s="807"/>
      <c r="R511" s="807"/>
      <c r="S511" s="807"/>
      <c r="T511" s="807"/>
      <c r="U511" s="807"/>
      <c r="V511" s="808"/>
      <c r="W511" s="37" t="s">
        <v>72</v>
      </c>
      <c r="X511" s="791">
        <f>IFERROR(X509/H509,"0")+IFERROR(X510/H510,"0")</f>
        <v>0</v>
      </c>
      <c r="Y511" s="791">
        <f>IFERROR(Y509/H509,"0")+IFERROR(Y510/H510,"0")</f>
        <v>0</v>
      </c>
      <c r="Z511" s="791">
        <f>IFERROR(IF(Z509="",0,Z509),"0")+IFERROR(IF(Z510="",0,Z510),"0")</f>
        <v>0</v>
      </c>
      <c r="AA511" s="792"/>
      <c r="AB511" s="792"/>
      <c r="AC511" s="792"/>
    </row>
    <row r="512" spans="1:68" hidden="1" x14ac:dyDescent="0.2">
      <c r="A512" s="803"/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17"/>
      <c r="P512" s="806" t="s">
        <v>71</v>
      </c>
      <c r="Q512" s="807"/>
      <c r="R512" s="807"/>
      <c r="S512" s="807"/>
      <c r="T512" s="807"/>
      <c r="U512" s="807"/>
      <c r="V512" s="808"/>
      <c r="W512" s="37" t="s">
        <v>69</v>
      </c>
      <c r="X512" s="791">
        <f>IFERROR(SUM(X509:X510),"0")</f>
        <v>0</v>
      </c>
      <c r="Y512" s="791">
        <f>IFERROR(SUM(Y509:Y510),"0")</f>
        <v>0</v>
      </c>
      <c r="Z512" s="37"/>
      <c r="AA512" s="792"/>
      <c r="AB512" s="792"/>
      <c r="AC512" s="792"/>
    </row>
    <row r="513" spans="1:68" ht="16.5" hidden="1" customHeight="1" x14ac:dyDescent="0.25">
      <c r="A513" s="812" t="s">
        <v>814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4"/>
      <c r="AB513" s="784"/>
      <c r="AC513" s="784"/>
    </row>
    <row r="514" spans="1:68" ht="14.25" hidden="1" customHeight="1" x14ac:dyDescent="0.25">
      <c r="A514" s="805" t="s">
        <v>166</v>
      </c>
      <c r="B514" s="803"/>
      <c r="C514" s="803"/>
      <c r="D514" s="803"/>
      <c r="E514" s="803"/>
      <c r="F514" s="803"/>
      <c r="G514" s="803"/>
      <c r="H514" s="803"/>
      <c r="I514" s="803"/>
      <c r="J514" s="803"/>
      <c r="K514" s="803"/>
      <c r="L514" s="803"/>
      <c r="M514" s="803"/>
      <c r="N514" s="803"/>
      <c r="O514" s="803"/>
      <c r="P514" s="803"/>
      <c r="Q514" s="803"/>
      <c r="R514" s="803"/>
      <c r="S514" s="803"/>
      <c r="T514" s="803"/>
      <c r="U514" s="803"/>
      <c r="V514" s="803"/>
      <c r="W514" s="803"/>
      <c r="X514" s="803"/>
      <c r="Y514" s="803"/>
      <c r="Z514" s="803"/>
      <c r="AA514" s="785"/>
      <c r="AB514" s="785"/>
      <c r="AC514" s="785"/>
    </row>
    <row r="515" spans="1:68" ht="27" hidden="1" customHeight="1" x14ac:dyDescent="0.25">
      <c r="A515" s="54" t="s">
        <v>815</v>
      </c>
      <c r="B515" s="54" t="s">
        <v>816</v>
      </c>
      <c r="C515" s="31">
        <v>4301020315</v>
      </c>
      <c r="D515" s="793">
        <v>4607091389364</v>
      </c>
      <c r="E515" s="794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8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6"/>
      <c r="R515" s="796"/>
      <c r="S515" s="796"/>
      <c r="T515" s="797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816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17"/>
      <c r="P516" s="806" t="s">
        <v>71</v>
      </c>
      <c r="Q516" s="807"/>
      <c r="R516" s="807"/>
      <c r="S516" s="807"/>
      <c r="T516" s="807"/>
      <c r="U516" s="807"/>
      <c r="V516" s="808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hidden="1" x14ac:dyDescent="0.2">
      <c r="A517" s="803"/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17"/>
      <c r="P517" s="806" t="s">
        <v>71</v>
      </c>
      <c r="Q517" s="807"/>
      <c r="R517" s="807"/>
      <c r="S517" s="807"/>
      <c r="T517" s="807"/>
      <c r="U517" s="807"/>
      <c r="V517" s="808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hidden="1" customHeight="1" x14ac:dyDescent="0.25">
      <c r="A518" s="805" t="s">
        <v>64</v>
      </c>
      <c r="B518" s="803"/>
      <c r="C518" s="803"/>
      <c r="D518" s="803"/>
      <c r="E518" s="803"/>
      <c r="F518" s="803"/>
      <c r="G518" s="803"/>
      <c r="H518" s="803"/>
      <c r="I518" s="803"/>
      <c r="J518" s="803"/>
      <c r="K518" s="803"/>
      <c r="L518" s="803"/>
      <c r="M518" s="803"/>
      <c r="N518" s="803"/>
      <c r="O518" s="803"/>
      <c r="P518" s="803"/>
      <c r="Q518" s="803"/>
      <c r="R518" s="803"/>
      <c r="S518" s="803"/>
      <c r="T518" s="803"/>
      <c r="U518" s="803"/>
      <c r="V518" s="803"/>
      <c r="W518" s="803"/>
      <c r="X518" s="803"/>
      <c r="Y518" s="803"/>
      <c r="Z518" s="803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793">
        <v>4680115886094</v>
      </c>
      <c r="E519" s="794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84" t="s">
        <v>820</v>
      </c>
      <c r="Q519" s="796"/>
      <c r="R519" s="796"/>
      <c r="S519" s="796"/>
      <c r="T519" s="797"/>
      <c r="U519" s="34"/>
      <c r="V519" s="34"/>
      <c r="W519" s="35" t="s">
        <v>69</v>
      </c>
      <c r="X519" s="789">
        <v>30</v>
      </c>
      <c r="Y519" s="790">
        <f>IFERROR(IF(X519="",0,CEILING((X519/$H519),1)*$H519),"")</f>
        <v>32.400000000000006</v>
      </c>
      <c r="Z519" s="36">
        <f>IFERROR(IF(Y519=0,"",ROUNDUP(Y519/H519,0)*0.00902),"")</f>
        <v>5.4120000000000001E-2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31.166666666666668</v>
      </c>
      <c r="BN519" s="64">
        <f>IFERROR(Y519*I519/H519,"0")</f>
        <v>33.660000000000004</v>
      </c>
      <c r="BO519" s="64">
        <f>IFERROR(1/J519*(X519/H519),"0")</f>
        <v>4.208754208754209E-2</v>
      </c>
      <c r="BP519" s="64">
        <f>IFERROR(1/J519*(Y519/H519),"0")</f>
        <v>4.5454545454545463E-2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4301031363</v>
      </c>
      <c r="D520" s="793">
        <v>4607091389425</v>
      </c>
      <c r="E520" s="794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2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6"/>
      <c r="R520" s="796"/>
      <c r="S520" s="796"/>
      <c r="T520" s="797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825</v>
      </c>
      <c r="B521" s="54" t="s">
        <v>826</v>
      </c>
      <c r="C521" s="31">
        <v>4301031373</v>
      </c>
      <c r="D521" s="793">
        <v>4680115880771</v>
      </c>
      <c r="E521" s="794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84" t="s">
        <v>827</v>
      </c>
      <c r="Q521" s="796"/>
      <c r="R521" s="796"/>
      <c r="S521" s="796"/>
      <c r="T521" s="797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4301031327</v>
      </c>
      <c r="D522" s="793">
        <v>4607091389500</v>
      </c>
      <c r="E522" s="794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2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6"/>
      <c r="R522" s="796"/>
      <c r="S522" s="796"/>
      <c r="T522" s="797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793">
        <v>4607091389500</v>
      </c>
      <c r="E523" s="794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11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6"/>
      <c r="R523" s="796"/>
      <c r="S523" s="796"/>
      <c r="T523" s="797"/>
      <c r="U523" s="34"/>
      <c r="V523" s="34"/>
      <c r="W523" s="35" t="s">
        <v>69</v>
      </c>
      <c r="X523" s="789">
        <v>10.5</v>
      </c>
      <c r="Y523" s="790">
        <f>IFERROR(IF(X523="",0,CEILING((X523/$H523),1)*$H523),"")</f>
        <v>10.5</v>
      </c>
      <c r="Z523" s="36">
        <f>IFERROR(IF(Y523=0,"",ROUNDUP(Y523/H523,0)*0.00502),"")</f>
        <v>2.5100000000000001E-2</v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11.149999999999999</v>
      </c>
      <c r="BN523" s="64">
        <f>IFERROR(Y523*I523/H523,"0")</f>
        <v>11.149999999999999</v>
      </c>
      <c r="BO523" s="64">
        <f>IFERROR(1/J523*(X523/H523),"0")</f>
        <v>2.1367521367521368E-2</v>
      </c>
      <c r="BP523" s="64">
        <f>IFERROR(1/J523*(Y523/H523),"0")</f>
        <v>2.1367521367521368E-2</v>
      </c>
    </row>
    <row r="524" spans="1:68" x14ac:dyDescent="0.2">
      <c r="A524" s="816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17"/>
      <c r="P524" s="806" t="s">
        <v>71</v>
      </c>
      <c r="Q524" s="807"/>
      <c r="R524" s="807"/>
      <c r="S524" s="807"/>
      <c r="T524" s="807"/>
      <c r="U524" s="807"/>
      <c r="V524" s="808"/>
      <c r="W524" s="37" t="s">
        <v>72</v>
      </c>
      <c r="X524" s="791">
        <f>IFERROR(X519/H519,"0")+IFERROR(X520/H520,"0")+IFERROR(X521/H521,"0")+IFERROR(X522/H522,"0")+IFERROR(X523/H523,"0")</f>
        <v>10.555555555555555</v>
      </c>
      <c r="Y524" s="791">
        <f>IFERROR(Y519/H519,"0")+IFERROR(Y520/H520,"0")+IFERROR(Y521/H521,"0")+IFERROR(Y522/H522,"0")+IFERROR(Y523/H523,"0")</f>
        <v>11</v>
      </c>
      <c r="Z524" s="791">
        <f>IFERROR(IF(Z519="",0,Z519),"0")+IFERROR(IF(Z520="",0,Z520),"0")+IFERROR(IF(Z521="",0,Z521),"0")+IFERROR(IF(Z522="",0,Z522),"0")+IFERROR(IF(Z523="",0,Z523),"0")</f>
        <v>7.9219999999999999E-2</v>
      </c>
      <c r="AA524" s="792"/>
      <c r="AB524" s="792"/>
      <c r="AC524" s="792"/>
    </row>
    <row r="525" spans="1:68" x14ac:dyDescent="0.2">
      <c r="A525" s="803"/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17"/>
      <c r="P525" s="806" t="s">
        <v>71</v>
      </c>
      <c r="Q525" s="807"/>
      <c r="R525" s="807"/>
      <c r="S525" s="807"/>
      <c r="T525" s="807"/>
      <c r="U525" s="807"/>
      <c r="V525" s="808"/>
      <c r="W525" s="37" t="s">
        <v>69</v>
      </c>
      <c r="X525" s="791">
        <f>IFERROR(SUM(X519:X523),"0")</f>
        <v>40.5</v>
      </c>
      <c r="Y525" s="791">
        <f>IFERROR(SUM(Y519:Y523),"0")</f>
        <v>42.900000000000006</v>
      </c>
      <c r="Z525" s="37"/>
      <c r="AA525" s="792"/>
      <c r="AB525" s="792"/>
      <c r="AC525" s="792"/>
    </row>
    <row r="526" spans="1:68" ht="14.25" hidden="1" customHeight="1" x14ac:dyDescent="0.25">
      <c r="A526" s="805" t="s">
        <v>832</v>
      </c>
      <c r="B526" s="803"/>
      <c r="C526" s="803"/>
      <c r="D526" s="803"/>
      <c r="E526" s="803"/>
      <c r="F526" s="803"/>
      <c r="G526" s="803"/>
      <c r="H526" s="803"/>
      <c r="I526" s="803"/>
      <c r="J526" s="803"/>
      <c r="K526" s="803"/>
      <c r="L526" s="803"/>
      <c r="M526" s="803"/>
      <c r="N526" s="803"/>
      <c r="O526" s="803"/>
      <c r="P526" s="803"/>
      <c r="Q526" s="803"/>
      <c r="R526" s="803"/>
      <c r="S526" s="803"/>
      <c r="T526" s="803"/>
      <c r="U526" s="803"/>
      <c r="V526" s="803"/>
      <c r="W526" s="803"/>
      <c r="X526" s="803"/>
      <c r="Y526" s="803"/>
      <c r="Z526" s="803"/>
      <c r="AA526" s="785"/>
      <c r="AB526" s="785"/>
      <c r="AC526" s="785"/>
    </row>
    <row r="527" spans="1:68" ht="27" hidden="1" customHeight="1" x14ac:dyDescent="0.25">
      <c r="A527" s="54" t="s">
        <v>833</v>
      </c>
      <c r="B527" s="54" t="s">
        <v>834</v>
      </c>
      <c r="C527" s="31">
        <v>4301040357</v>
      </c>
      <c r="D527" s="793">
        <v>4680115884564</v>
      </c>
      <c r="E527" s="794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116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6"/>
      <c r="R527" s="796"/>
      <c r="S527" s="796"/>
      <c r="T527" s="797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816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17"/>
      <c r="P528" s="806" t="s">
        <v>71</v>
      </c>
      <c r="Q528" s="807"/>
      <c r="R528" s="807"/>
      <c r="S528" s="807"/>
      <c r="T528" s="807"/>
      <c r="U528" s="807"/>
      <c r="V528" s="808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hidden="1" x14ac:dyDescent="0.2">
      <c r="A529" s="803"/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17"/>
      <c r="P529" s="806" t="s">
        <v>71</v>
      </c>
      <c r="Q529" s="807"/>
      <c r="R529" s="807"/>
      <c r="S529" s="807"/>
      <c r="T529" s="807"/>
      <c r="U529" s="807"/>
      <c r="V529" s="808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hidden="1" customHeight="1" x14ac:dyDescent="0.25">
      <c r="A530" s="812" t="s">
        <v>836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4"/>
      <c r="AB530" s="784"/>
      <c r="AC530" s="784"/>
    </row>
    <row r="531" spans="1:68" ht="14.25" hidden="1" customHeight="1" x14ac:dyDescent="0.25">
      <c r="A531" s="805" t="s">
        <v>64</v>
      </c>
      <c r="B531" s="803"/>
      <c r="C531" s="803"/>
      <c r="D531" s="803"/>
      <c r="E531" s="803"/>
      <c r="F531" s="803"/>
      <c r="G531" s="803"/>
      <c r="H531" s="803"/>
      <c r="I531" s="803"/>
      <c r="J531" s="803"/>
      <c r="K531" s="803"/>
      <c r="L531" s="803"/>
      <c r="M531" s="803"/>
      <c r="N531" s="803"/>
      <c r="O531" s="803"/>
      <c r="P531" s="803"/>
      <c r="Q531" s="803"/>
      <c r="R531" s="803"/>
      <c r="S531" s="803"/>
      <c r="T531" s="803"/>
      <c r="U531" s="803"/>
      <c r="V531" s="803"/>
      <c r="W531" s="803"/>
      <c r="X531" s="803"/>
      <c r="Y531" s="803"/>
      <c r="Z531" s="803"/>
      <c r="AA531" s="785"/>
      <c r="AB531" s="785"/>
      <c r="AC531" s="785"/>
    </row>
    <row r="532" spans="1:68" ht="27" hidden="1" customHeight="1" x14ac:dyDescent="0.25">
      <c r="A532" s="54" t="s">
        <v>837</v>
      </c>
      <c r="B532" s="54" t="s">
        <v>838</v>
      </c>
      <c r="C532" s="31">
        <v>4301031294</v>
      </c>
      <c r="D532" s="793">
        <v>4680115885189</v>
      </c>
      <c r="E532" s="794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98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6"/>
      <c r="R532" s="796"/>
      <c r="S532" s="796"/>
      <c r="T532" s="797"/>
      <c r="U532" s="34"/>
      <c r="V532" s="34"/>
      <c r="W532" s="35" t="s">
        <v>69</v>
      </c>
      <c r="X532" s="789">
        <v>0</v>
      </c>
      <c r="Y532" s="790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840</v>
      </c>
      <c r="B533" s="54" t="s">
        <v>841</v>
      </c>
      <c r="C533" s="31">
        <v>4301031293</v>
      </c>
      <c r="D533" s="793">
        <v>4680115885172</v>
      </c>
      <c r="E533" s="794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0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6"/>
      <c r="R533" s="796"/>
      <c r="S533" s="796"/>
      <c r="T533" s="797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842</v>
      </c>
      <c r="B534" s="54" t="s">
        <v>843</v>
      </c>
      <c r="C534" s="31">
        <v>4301031347</v>
      </c>
      <c r="D534" s="793">
        <v>4680115885110</v>
      </c>
      <c r="E534" s="794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813" t="s">
        <v>844</v>
      </c>
      <c r="Q534" s="796"/>
      <c r="R534" s="796"/>
      <c r="S534" s="796"/>
      <c r="T534" s="797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842</v>
      </c>
      <c r="B535" s="54" t="s">
        <v>846</v>
      </c>
      <c r="C535" s="31">
        <v>4301031291</v>
      </c>
      <c r="D535" s="793">
        <v>4680115885110</v>
      </c>
      <c r="E535" s="794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23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6"/>
      <c r="R535" s="796"/>
      <c r="S535" s="796"/>
      <c r="T535" s="797"/>
      <c r="U535" s="34"/>
      <c r="V535" s="34"/>
      <c r="W535" s="35" t="s">
        <v>69</v>
      </c>
      <c r="X535" s="789">
        <v>0</v>
      </c>
      <c r="Y535" s="790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793">
        <v>4680115885219</v>
      </c>
      <c r="E536" s="794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82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6"/>
      <c r="R536" s="796"/>
      <c r="S536" s="796"/>
      <c r="T536" s="797"/>
      <c r="U536" s="34"/>
      <c r="V536" s="34"/>
      <c r="W536" s="35" t="s">
        <v>69</v>
      </c>
      <c r="X536" s="789">
        <v>28</v>
      </c>
      <c r="Y536" s="790">
        <f t="shared" si="104"/>
        <v>28.56</v>
      </c>
      <c r="Z536" s="36">
        <f>IFERROR(IF(Y536=0,"",ROUNDUP(Y536/H536,0)*0.00502),"")</f>
        <v>8.5339999999999999E-2</v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41.666666666666671</v>
      </c>
      <c r="BN536" s="64">
        <f t="shared" si="106"/>
        <v>42.5</v>
      </c>
      <c r="BO536" s="64">
        <f t="shared" si="107"/>
        <v>7.122507122507124E-2</v>
      </c>
      <c r="BP536" s="64">
        <f t="shared" si="108"/>
        <v>7.2649572649572655E-2</v>
      </c>
    </row>
    <row r="537" spans="1:68" ht="27" hidden="1" customHeight="1" x14ac:dyDescent="0.25">
      <c r="A537" s="54" t="s">
        <v>847</v>
      </c>
      <c r="B537" s="54" t="s">
        <v>850</v>
      </c>
      <c r="C537" s="31">
        <v>4301031416</v>
      </c>
      <c r="D537" s="793">
        <v>4680115885219</v>
      </c>
      <c r="E537" s="794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1151" t="s">
        <v>851</v>
      </c>
      <c r="Q537" s="796"/>
      <c r="R537" s="796"/>
      <c r="S537" s="796"/>
      <c r="T537" s="797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16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17"/>
      <c r="P538" s="806" t="s">
        <v>71</v>
      </c>
      <c r="Q538" s="807"/>
      <c r="R538" s="807"/>
      <c r="S538" s="807"/>
      <c r="T538" s="807"/>
      <c r="U538" s="807"/>
      <c r="V538" s="808"/>
      <c r="W538" s="37" t="s">
        <v>72</v>
      </c>
      <c r="X538" s="791">
        <f>IFERROR(X532/H532,"0")+IFERROR(X533/H533,"0")+IFERROR(X534/H534,"0")+IFERROR(X535/H535,"0")+IFERROR(X536/H536,"0")+IFERROR(X537/H537,"0")</f>
        <v>16.666666666666668</v>
      </c>
      <c r="Y538" s="791">
        <f>IFERROR(Y532/H532,"0")+IFERROR(Y533/H533,"0")+IFERROR(Y534/H534,"0")+IFERROR(Y535/H535,"0")+IFERROR(Y536/H536,"0")+IFERROR(Y537/H537,"0")</f>
        <v>17</v>
      </c>
      <c r="Z538" s="791">
        <f>IFERROR(IF(Z532="",0,Z532),"0")+IFERROR(IF(Z533="",0,Z533),"0")+IFERROR(IF(Z534="",0,Z534),"0")+IFERROR(IF(Z535="",0,Z535),"0")+IFERROR(IF(Z536="",0,Z536),"0")+IFERROR(IF(Z537="",0,Z537),"0")</f>
        <v>8.5339999999999999E-2</v>
      </c>
      <c r="AA538" s="792"/>
      <c r="AB538" s="792"/>
      <c r="AC538" s="792"/>
    </row>
    <row r="539" spans="1:68" x14ac:dyDescent="0.2">
      <c r="A539" s="803"/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17"/>
      <c r="P539" s="806" t="s">
        <v>71</v>
      </c>
      <c r="Q539" s="807"/>
      <c r="R539" s="807"/>
      <c r="S539" s="807"/>
      <c r="T539" s="807"/>
      <c r="U539" s="807"/>
      <c r="V539" s="808"/>
      <c r="W539" s="37" t="s">
        <v>69</v>
      </c>
      <c r="X539" s="791">
        <f>IFERROR(SUM(X532:X537),"0")</f>
        <v>28</v>
      </c>
      <c r="Y539" s="791">
        <f>IFERROR(SUM(Y532:Y537),"0")</f>
        <v>28.56</v>
      </c>
      <c r="Z539" s="37"/>
      <c r="AA539" s="792"/>
      <c r="AB539" s="792"/>
      <c r="AC539" s="792"/>
    </row>
    <row r="540" spans="1:68" ht="16.5" hidden="1" customHeight="1" x14ac:dyDescent="0.25">
      <c r="A540" s="812" t="s">
        <v>852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4"/>
      <c r="AB540" s="784"/>
      <c r="AC540" s="784"/>
    </row>
    <row r="541" spans="1:68" ht="14.25" hidden="1" customHeight="1" x14ac:dyDescent="0.25">
      <c r="A541" s="805" t="s">
        <v>64</v>
      </c>
      <c r="B541" s="803"/>
      <c r="C541" s="803"/>
      <c r="D541" s="803"/>
      <c r="E541" s="803"/>
      <c r="F541" s="803"/>
      <c r="G541" s="803"/>
      <c r="H541" s="803"/>
      <c r="I541" s="803"/>
      <c r="J541" s="803"/>
      <c r="K541" s="803"/>
      <c r="L541" s="803"/>
      <c r="M541" s="803"/>
      <c r="N541" s="803"/>
      <c r="O541" s="803"/>
      <c r="P541" s="803"/>
      <c r="Q541" s="803"/>
      <c r="R541" s="803"/>
      <c r="S541" s="803"/>
      <c r="T541" s="803"/>
      <c r="U541" s="803"/>
      <c r="V541" s="803"/>
      <c r="W541" s="803"/>
      <c r="X541" s="803"/>
      <c r="Y541" s="803"/>
      <c r="Z541" s="803"/>
      <c r="AA541" s="785"/>
      <c r="AB541" s="785"/>
      <c r="AC541" s="785"/>
    </row>
    <row r="542" spans="1:68" ht="27" hidden="1" customHeight="1" x14ac:dyDescent="0.25">
      <c r="A542" s="54" t="s">
        <v>853</v>
      </c>
      <c r="B542" s="54" t="s">
        <v>854</v>
      </c>
      <c r="C542" s="31">
        <v>4301031261</v>
      </c>
      <c r="D542" s="793">
        <v>4680115885103</v>
      </c>
      <c r="E542" s="794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11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6"/>
      <c r="R542" s="796"/>
      <c r="S542" s="796"/>
      <c r="T542" s="797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16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17"/>
      <c r="P543" s="806" t="s">
        <v>71</v>
      </c>
      <c r="Q543" s="807"/>
      <c r="R543" s="807"/>
      <c r="S543" s="807"/>
      <c r="T543" s="807"/>
      <c r="U543" s="807"/>
      <c r="V543" s="808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hidden="1" x14ac:dyDescent="0.2">
      <c r="A544" s="803"/>
      <c r="B544" s="803"/>
      <c r="C544" s="803"/>
      <c r="D544" s="803"/>
      <c r="E544" s="803"/>
      <c r="F544" s="803"/>
      <c r="G544" s="803"/>
      <c r="H544" s="803"/>
      <c r="I544" s="803"/>
      <c r="J544" s="803"/>
      <c r="K544" s="803"/>
      <c r="L544" s="803"/>
      <c r="M544" s="803"/>
      <c r="N544" s="803"/>
      <c r="O544" s="817"/>
      <c r="P544" s="806" t="s">
        <v>71</v>
      </c>
      <c r="Q544" s="807"/>
      <c r="R544" s="807"/>
      <c r="S544" s="807"/>
      <c r="T544" s="807"/>
      <c r="U544" s="807"/>
      <c r="V544" s="808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hidden="1" customHeight="1" x14ac:dyDescent="0.2">
      <c r="A545" s="920" t="s">
        <v>856</v>
      </c>
      <c r="B545" s="921"/>
      <c r="C545" s="921"/>
      <c r="D545" s="921"/>
      <c r="E545" s="921"/>
      <c r="F545" s="921"/>
      <c r="G545" s="921"/>
      <c r="H545" s="921"/>
      <c r="I545" s="921"/>
      <c r="J545" s="921"/>
      <c r="K545" s="921"/>
      <c r="L545" s="921"/>
      <c r="M545" s="921"/>
      <c r="N545" s="921"/>
      <c r="O545" s="921"/>
      <c r="P545" s="921"/>
      <c r="Q545" s="921"/>
      <c r="R545" s="921"/>
      <c r="S545" s="921"/>
      <c r="T545" s="921"/>
      <c r="U545" s="921"/>
      <c r="V545" s="921"/>
      <c r="W545" s="921"/>
      <c r="X545" s="921"/>
      <c r="Y545" s="921"/>
      <c r="Z545" s="921"/>
      <c r="AA545" s="48"/>
      <c r="AB545" s="48"/>
      <c r="AC545" s="48"/>
    </row>
    <row r="546" spans="1:68" ht="16.5" hidden="1" customHeight="1" x14ac:dyDescent="0.25">
      <c r="A546" s="812" t="s">
        <v>856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4"/>
      <c r="AB546" s="784"/>
      <c r="AC546" s="784"/>
    </row>
    <row r="547" spans="1:68" ht="14.25" hidden="1" customHeight="1" x14ac:dyDescent="0.25">
      <c r="A547" s="805" t="s">
        <v>113</v>
      </c>
      <c r="B547" s="803"/>
      <c r="C547" s="803"/>
      <c r="D547" s="803"/>
      <c r="E547" s="803"/>
      <c r="F547" s="803"/>
      <c r="G547" s="803"/>
      <c r="H547" s="803"/>
      <c r="I547" s="803"/>
      <c r="J547" s="803"/>
      <c r="K547" s="803"/>
      <c r="L547" s="803"/>
      <c r="M547" s="803"/>
      <c r="N547" s="803"/>
      <c r="O547" s="803"/>
      <c r="P547" s="803"/>
      <c r="Q547" s="803"/>
      <c r="R547" s="803"/>
      <c r="S547" s="803"/>
      <c r="T547" s="803"/>
      <c r="U547" s="803"/>
      <c r="V547" s="803"/>
      <c r="W547" s="803"/>
      <c r="X547" s="803"/>
      <c r="Y547" s="803"/>
      <c r="Z547" s="803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793">
        <v>4607091389067</v>
      </c>
      <c r="E548" s="794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6"/>
      <c r="R548" s="796"/>
      <c r="S548" s="796"/>
      <c r="T548" s="797"/>
      <c r="U548" s="34"/>
      <c r="V548" s="34"/>
      <c r="W548" s="35" t="s">
        <v>69</v>
      </c>
      <c r="X548" s="789">
        <v>50</v>
      </c>
      <c r="Y548" s="790">
        <f t="shared" ref="Y548:Y562" si="109">IFERROR(IF(X548="",0,CEILING((X548/$H548),1)*$H548),"")</f>
        <v>52.800000000000004</v>
      </c>
      <c r="Z548" s="36">
        <f t="shared" ref="Z548:Z553" si="110">IFERROR(IF(Y548=0,"",ROUNDUP(Y548/H548,0)*0.01196),"")</f>
        <v>0.1196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53.409090909090907</v>
      </c>
      <c r="BN548" s="64">
        <f t="shared" ref="BN548:BN562" si="112">IFERROR(Y548*I548/H548,"0")</f>
        <v>56.400000000000006</v>
      </c>
      <c r="BO548" s="64">
        <f t="shared" ref="BO548:BO562" si="113">IFERROR(1/J548*(X548/H548),"0")</f>
        <v>9.1054778554778545E-2</v>
      </c>
      <c r="BP548" s="64">
        <f t="shared" ref="BP548:BP562" si="114">IFERROR(1/J548*(Y548/H548),"0")</f>
        <v>9.6153846153846159E-2</v>
      </c>
    </row>
    <row r="549" spans="1:68" ht="27" hidden="1" customHeight="1" x14ac:dyDescent="0.25">
      <c r="A549" s="54" t="s">
        <v>859</v>
      </c>
      <c r="B549" s="54" t="s">
        <v>860</v>
      </c>
      <c r="C549" s="31">
        <v>4301011961</v>
      </c>
      <c r="D549" s="793">
        <v>4680115885271</v>
      </c>
      <c r="E549" s="794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0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6"/>
      <c r="R549" s="796"/>
      <c r="S549" s="796"/>
      <c r="T549" s="797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862</v>
      </c>
      <c r="B550" s="54" t="s">
        <v>863</v>
      </c>
      <c r="C550" s="31">
        <v>4301011774</v>
      </c>
      <c r="D550" s="793">
        <v>4680115884502</v>
      </c>
      <c r="E550" s="794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11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6"/>
      <c r="R550" s="796"/>
      <c r="S550" s="796"/>
      <c r="T550" s="797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793">
        <v>4607091389104</v>
      </c>
      <c r="E551" s="794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9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6"/>
      <c r="R551" s="796"/>
      <c r="S551" s="796"/>
      <c r="T551" s="797"/>
      <c r="U551" s="34"/>
      <c r="V551" s="34"/>
      <c r="W551" s="35" t="s">
        <v>69</v>
      </c>
      <c r="X551" s="789">
        <v>170</v>
      </c>
      <c r="Y551" s="790">
        <f t="shared" si="109"/>
        <v>174.24</v>
      </c>
      <c r="Z551" s="36">
        <f t="shared" si="110"/>
        <v>0.39468000000000003</v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181.59090909090907</v>
      </c>
      <c r="BN551" s="64">
        <f t="shared" si="112"/>
        <v>186.12</v>
      </c>
      <c r="BO551" s="64">
        <f t="shared" si="113"/>
        <v>0.3095862470862471</v>
      </c>
      <c r="BP551" s="64">
        <f t="shared" si="114"/>
        <v>0.31730769230769235</v>
      </c>
    </row>
    <row r="552" spans="1:68" ht="16.5" hidden="1" customHeight="1" x14ac:dyDescent="0.25">
      <c r="A552" s="54" t="s">
        <v>868</v>
      </c>
      <c r="B552" s="54" t="s">
        <v>869</v>
      </c>
      <c r="C552" s="31">
        <v>4301011799</v>
      </c>
      <c r="D552" s="793">
        <v>4680115884519</v>
      </c>
      <c r="E552" s="794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12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6"/>
      <c r="R552" s="796"/>
      <c r="S552" s="796"/>
      <c r="T552" s="797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793">
        <v>4680115885226</v>
      </c>
      <c r="E553" s="794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11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6"/>
      <c r="R553" s="796"/>
      <c r="S553" s="796"/>
      <c r="T553" s="797"/>
      <c r="U553" s="34"/>
      <c r="V553" s="34"/>
      <c r="W553" s="35" t="s">
        <v>69</v>
      </c>
      <c r="X553" s="789">
        <v>100</v>
      </c>
      <c r="Y553" s="790">
        <f t="shared" si="109"/>
        <v>100.32000000000001</v>
      </c>
      <c r="Z553" s="36">
        <f t="shared" si="110"/>
        <v>0.22724</v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106.81818181818181</v>
      </c>
      <c r="BN553" s="64">
        <f t="shared" si="112"/>
        <v>107.16</v>
      </c>
      <c r="BO553" s="64">
        <f t="shared" si="113"/>
        <v>0.18210955710955709</v>
      </c>
      <c r="BP553" s="64">
        <f t="shared" si="114"/>
        <v>0.18269230769230771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793">
        <v>4680115880603</v>
      </c>
      <c r="E554" s="794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9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6"/>
      <c r="R554" s="796"/>
      <c r="S554" s="796"/>
      <c r="T554" s="797"/>
      <c r="U554" s="34"/>
      <c r="V554" s="34"/>
      <c r="W554" s="35" t="s">
        <v>69</v>
      </c>
      <c r="X554" s="789">
        <v>90</v>
      </c>
      <c r="Y554" s="790">
        <f t="shared" si="109"/>
        <v>90</v>
      </c>
      <c r="Z554" s="36">
        <f>IFERROR(IF(Y554=0,"",ROUNDUP(Y554/H554,0)*0.00902),"")</f>
        <v>0.22550000000000001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95.249999999999986</v>
      </c>
      <c r="BN554" s="64">
        <f t="shared" si="112"/>
        <v>95.249999999999986</v>
      </c>
      <c r="BO554" s="64">
        <f t="shared" si="113"/>
        <v>0.18939393939393939</v>
      </c>
      <c r="BP554" s="64">
        <f t="shared" si="114"/>
        <v>0.18939393939393939</v>
      </c>
    </row>
    <row r="555" spans="1:68" ht="27" hidden="1" customHeight="1" x14ac:dyDescent="0.25">
      <c r="A555" s="54" t="s">
        <v>874</v>
      </c>
      <c r="B555" s="54" t="s">
        <v>876</v>
      </c>
      <c r="C555" s="31">
        <v>4301012035</v>
      </c>
      <c r="D555" s="793">
        <v>4680115880603</v>
      </c>
      <c r="E555" s="794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9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6"/>
      <c r="R555" s="796"/>
      <c r="S555" s="796"/>
      <c r="T555" s="797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4301012036</v>
      </c>
      <c r="D556" s="793">
        <v>4680115882782</v>
      </c>
      <c r="E556" s="794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12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6"/>
      <c r="R556" s="796"/>
      <c r="S556" s="796"/>
      <c r="T556" s="797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4301012050</v>
      </c>
      <c r="D557" s="793">
        <v>4680115885479</v>
      </c>
      <c r="E557" s="794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917" t="s">
        <v>881</v>
      </c>
      <c r="Q557" s="796"/>
      <c r="R557" s="796"/>
      <c r="S557" s="796"/>
      <c r="T557" s="797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793">
        <v>4607091389982</v>
      </c>
      <c r="E558" s="794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6"/>
      <c r="R558" s="796"/>
      <c r="S558" s="796"/>
      <c r="T558" s="797"/>
      <c r="U558" s="34"/>
      <c r="V558" s="34"/>
      <c r="W558" s="35" t="s">
        <v>69</v>
      </c>
      <c r="X558" s="789">
        <v>132</v>
      </c>
      <c r="Y558" s="790">
        <f t="shared" si="109"/>
        <v>133.20000000000002</v>
      </c>
      <c r="Z558" s="36">
        <f>IFERROR(IF(Y558=0,"",ROUNDUP(Y558/H558,0)*0.00902),"")</f>
        <v>0.33374000000000004</v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139.69999999999999</v>
      </c>
      <c r="BN558" s="64">
        <f t="shared" si="112"/>
        <v>140.97000000000003</v>
      </c>
      <c r="BO558" s="64">
        <f t="shared" si="113"/>
        <v>0.27777777777777779</v>
      </c>
      <c r="BP558" s="64">
        <f t="shared" si="114"/>
        <v>0.28030303030303039</v>
      </c>
    </row>
    <row r="559" spans="1:68" ht="27" hidden="1" customHeight="1" x14ac:dyDescent="0.25">
      <c r="A559" s="54" t="s">
        <v>882</v>
      </c>
      <c r="B559" s="54" t="s">
        <v>884</v>
      </c>
      <c r="C559" s="31">
        <v>4301012034</v>
      </c>
      <c r="D559" s="793">
        <v>4607091389982</v>
      </c>
      <c r="E559" s="794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98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6"/>
      <c r="R559" s="796"/>
      <c r="S559" s="796"/>
      <c r="T559" s="797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4301012057</v>
      </c>
      <c r="D560" s="793">
        <v>4680115886483</v>
      </c>
      <c r="E560" s="794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925" t="s">
        <v>887</v>
      </c>
      <c r="Q560" s="796"/>
      <c r="R560" s="796"/>
      <c r="S560" s="796"/>
      <c r="T560" s="797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4301012058</v>
      </c>
      <c r="D561" s="793">
        <v>4680115886490</v>
      </c>
      <c r="E561" s="794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90" t="s">
        <v>890</v>
      </c>
      <c r="Q561" s="796"/>
      <c r="R561" s="796"/>
      <c r="S561" s="796"/>
      <c r="T561" s="797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891</v>
      </c>
      <c r="B562" s="54" t="s">
        <v>892</v>
      </c>
      <c r="C562" s="31">
        <v>4301012055</v>
      </c>
      <c r="D562" s="793">
        <v>4680115886469</v>
      </c>
      <c r="E562" s="794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1241" t="s">
        <v>893</v>
      </c>
      <c r="Q562" s="796"/>
      <c r="R562" s="796"/>
      <c r="S562" s="796"/>
      <c r="T562" s="797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16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17"/>
      <c r="P563" s="806" t="s">
        <v>71</v>
      </c>
      <c r="Q563" s="807"/>
      <c r="R563" s="807"/>
      <c r="S563" s="807"/>
      <c r="T563" s="807"/>
      <c r="U563" s="807"/>
      <c r="V563" s="808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122.27272727272725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124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1.3007600000000001</v>
      </c>
      <c r="AA563" s="792"/>
      <c r="AB563" s="792"/>
      <c r="AC563" s="792"/>
    </row>
    <row r="564" spans="1:68" x14ac:dyDescent="0.2">
      <c r="A564" s="803"/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17"/>
      <c r="P564" s="806" t="s">
        <v>71</v>
      </c>
      <c r="Q564" s="807"/>
      <c r="R564" s="807"/>
      <c r="S564" s="807"/>
      <c r="T564" s="807"/>
      <c r="U564" s="807"/>
      <c r="V564" s="808"/>
      <c r="W564" s="37" t="s">
        <v>69</v>
      </c>
      <c r="X564" s="791">
        <f>IFERROR(SUM(X548:X562),"0")</f>
        <v>542</v>
      </c>
      <c r="Y564" s="791">
        <f>IFERROR(SUM(Y548:Y562),"0")</f>
        <v>550.56000000000006</v>
      </c>
      <c r="Z564" s="37"/>
      <c r="AA564" s="792"/>
      <c r="AB564" s="792"/>
      <c r="AC564" s="792"/>
    </row>
    <row r="565" spans="1:68" ht="14.25" hidden="1" customHeight="1" x14ac:dyDescent="0.25">
      <c r="A565" s="805" t="s">
        <v>166</v>
      </c>
      <c r="B565" s="803"/>
      <c r="C565" s="803"/>
      <c r="D565" s="803"/>
      <c r="E565" s="803"/>
      <c r="F565" s="803"/>
      <c r="G565" s="803"/>
      <c r="H565" s="803"/>
      <c r="I565" s="803"/>
      <c r="J565" s="803"/>
      <c r="K565" s="803"/>
      <c r="L565" s="803"/>
      <c r="M565" s="803"/>
      <c r="N565" s="803"/>
      <c r="O565" s="803"/>
      <c r="P565" s="803"/>
      <c r="Q565" s="803"/>
      <c r="R565" s="803"/>
      <c r="S565" s="803"/>
      <c r="T565" s="803"/>
      <c r="U565" s="803"/>
      <c r="V565" s="803"/>
      <c r="W565" s="803"/>
      <c r="X565" s="803"/>
      <c r="Y565" s="803"/>
      <c r="Z565" s="803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793">
        <v>4607091388930</v>
      </c>
      <c r="E566" s="794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9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6"/>
      <c r="R566" s="796"/>
      <c r="S566" s="796"/>
      <c r="T566" s="797"/>
      <c r="U566" s="34"/>
      <c r="V566" s="34"/>
      <c r="W566" s="35" t="s">
        <v>69</v>
      </c>
      <c r="X566" s="789">
        <v>50</v>
      </c>
      <c r="Y566" s="790">
        <f>IFERROR(IF(X566="",0,CEILING((X566/$H566),1)*$H566),"")</f>
        <v>52.800000000000004</v>
      </c>
      <c r="Z566" s="36">
        <f>IFERROR(IF(Y566=0,"",ROUNDUP(Y566/H566,0)*0.01196),"")</f>
        <v>0.1196</v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53.409090909090907</v>
      </c>
      <c r="BN566" s="64">
        <f>IFERROR(Y566*I566/H566,"0")</f>
        <v>56.400000000000006</v>
      </c>
      <c r="BO566" s="64">
        <f>IFERROR(1/J566*(X566/H566),"0")</f>
        <v>9.1054778554778545E-2</v>
      </c>
      <c r="BP566" s="64">
        <f>IFERROR(1/J566*(Y566/H566),"0")</f>
        <v>9.6153846153846159E-2</v>
      </c>
    </row>
    <row r="567" spans="1:68" ht="16.5" hidden="1" customHeight="1" x14ac:dyDescent="0.25">
      <c r="A567" s="54" t="s">
        <v>894</v>
      </c>
      <c r="B567" s="54" t="s">
        <v>897</v>
      </c>
      <c r="C567" s="31">
        <v>4301020334</v>
      </c>
      <c r="D567" s="793">
        <v>4607091388930</v>
      </c>
      <c r="E567" s="794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943" t="s">
        <v>898</v>
      </c>
      <c r="Q567" s="796"/>
      <c r="R567" s="796"/>
      <c r="S567" s="796"/>
      <c r="T567" s="797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900</v>
      </c>
      <c r="B568" s="54" t="s">
        <v>901</v>
      </c>
      <c r="C568" s="31">
        <v>4301020206</v>
      </c>
      <c r="D568" s="793">
        <v>4680115880054</v>
      </c>
      <c r="E568" s="794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8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6"/>
      <c r="R568" s="796"/>
      <c r="S568" s="796"/>
      <c r="T568" s="797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900</v>
      </c>
      <c r="B569" s="54" t="s">
        <v>902</v>
      </c>
      <c r="C569" s="31">
        <v>4301020364</v>
      </c>
      <c r="D569" s="793">
        <v>4680115880054</v>
      </c>
      <c r="E569" s="794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94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6"/>
      <c r="R569" s="796"/>
      <c r="S569" s="796"/>
      <c r="T569" s="797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900</v>
      </c>
      <c r="B570" s="54" t="s">
        <v>903</v>
      </c>
      <c r="C570" s="31">
        <v>4301020385</v>
      </c>
      <c r="D570" s="793">
        <v>4680115880054</v>
      </c>
      <c r="E570" s="794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1183" t="s">
        <v>904</v>
      </c>
      <c r="Q570" s="796"/>
      <c r="R570" s="796"/>
      <c r="S570" s="796"/>
      <c r="T570" s="797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16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17"/>
      <c r="P571" s="806" t="s">
        <v>71</v>
      </c>
      <c r="Q571" s="807"/>
      <c r="R571" s="807"/>
      <c r="S571" s="807"/>
      <c r="T571" s="807"/>
      <c r="U571" s="807"/>
      <c r="V571" s="808"/>
      <c r="W571" s="37" t="s">
        <v>72</v>
      </c>
      <c r="X571" s="791">
        <f>IFERROR(X566/H566,"0")+IFERROR(X567/H567,"0")+IFERROR(X568/H568,"0")+IFERROR(X569/H569,"0")+IFERROR(X570/H570,"0")</f>
        <v>9.4696969696969688</v>
      </c>
      <c r="Y571" s="791">
        <f>IFERROR(Y566/H566,"0")+IFERROR(Y567/H567,"0")+IFERROR(Y568/H568,"0")+IFERROR(Y569/H569,"0")+IFERROR(Y570/H570,"0")</f>
        <v>10</v>
      </c>
      <c r="Z571" s="791">
        <f>IFERROR(IF(Z566="",0,Z566),"0")+IFERROR(IF(Z567="",0,Z567),"0")+IFERROR(IF(Z568="",0,Z568),"0")+IFERROR(IF(Z569="",0,Z569),"0")+IFERROR(IF(Z570="",0,Z570),"0")</f>
        <v>0.1196</v>
      </c>
      <c r="AA571" s="792"/>
      <c r="AB571" s="792"/>
      <c r="AC571" s="792"/>
    </row>
    <row r="572" spans="1:68" x14ac:dyDescent="0.2">
      <c r="A572" s="803"/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17"/>
      <c r="P572" s="806" t="s">
        <v>71</v>
      </c>
      <c r="Q572" s="807"/>
      <c r="R572" s="807"/>
      <c r="S572" s="807"/>
      <c r="T572" s="807"/>
      <c r="U572" s="807"/>
      <c r="V572" s="808"/>
      <c r="W572" s="37" t="s">
        <v>69</v>
      </c>
      <c r="X572" s="791">
        <f>IFERROR(SUM(X566:X570),"0")</f>
        <v>50</v>
      </c>
      <c r="Y572" s="791">
        <f>IFERROR(SUM(Y566:Y570),"0")</f>
        <v>52.800000000000004</v>
      </c>
      <c r="Z572" s="37"/>
      <c r="AA572" s="792"/>
      <c r="AB572" s="792"/>
      <c r="AC572" s="792"/>
    </row>
    <row r="573" spans="1:68" ht="14.25" hidden="1" customHeight="1" x14ac:dyDescent="0.25">
      <c r="A573" s="805" t="s">
        <v>64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785"/>
      <c r="AB573" s="785"/>
      <c r="AC573" s="785"/>
    </row>
    <row r="574" spans="1:68" ht="27" hidden="1" customHeight="1" x14ac:dyDescent="0.25">
      <c r="A574" s="54" t="s">
        <v>905</v>
      </c>
      <c r="B574" s="54" t="s">
        <v>906</v>
      </c>
      <c r="C574" s="31">
        <v>4301031349</v>
      </c>
      <c r="D574" s="793">
        <v>4680115883116</v>
      </c>
      <c r="E574" s="794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1117" t="s">
        <v>907</v>
      </c>
      <c r="Q574" s="796"/>
      <c r="R574" s="796"/>
      <c r="S574" s="796"/>
      <c r="T574" s="797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793">
        <v>4680115883116</v>
      </c>
      <c r="E575" s="794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9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6"/>
      <c r="R575" s="796"/>
      <c r="S575" s="796"/>
      <c r="T575" s="797"/>
      <c r="U575" s="34"/>
      <c r="V575" s="34"/>
      <c r="W575" s="35" t="s">
        <v>69</v>
      </c>
      <c r="X575" s="789">
        <v>70</v>
      </c>
      <c r="Y575" s="790">
        <f t="shared" si="115"/>
        <v>73.92</v>
      </c>
      <c r="Z575" s="36">
        <f>IFERROR(IF(Y575=0,"",ROUNDUP(Y575/H575,0)*0.01196),"")</f>
        <v>0.16744000000000001</v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74.772727272727266</v>
      </c>
      <c r="BN575" s="64">
        <f t="shared" si="117"/>
        <v>78.959999999999994</v>
      </c>
      <c r="BO575" s="64">
        <f t="shared" si="118"/>
        <v>0.12747668997668998</v>
      </c>
      <c r="BP575" s="64">
        <f t="shared" si="119"/>
        <v>0.13461538461538464</v>
      </c>
    </row>
    <row r="576" spans="1:68" ht="27" hidden="1" customHeight="1" x14ac:dyDescent="0.25">
      <c r="A576" s="54" t="s">
        <v>911</v>
      </c>
      <c r="B576" s="54" t="s">
        <v>912</v>
      </c>
      <c r="C576" s="31">
        <v>4301031350</v>
      </c>
      <c r="D576" s="793">
        <v>4680115883093</v>
      </c>
      <c r="E576" s="794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912" t="s">
        <v>913</v>
      </c>
      <c r="Q576" s="796"/>
      <c r="R576" s="796"/>
      <c r="S576" s="796"/>
      <c r="T576" s="797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793">
        <v>4680115883093</v>
      </c>
      <c r="E577" s="794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9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6"/>
      <c r="R577" s="796"/>
      <c r="S577" s="796"/>
      <c r="T577" s="797"/>
      <c r="U577" s="34"/>
      <c r="V577" s="34"/>
      <c r="W577" s="35" t="s">
        <v>69</v>
      </c>
      <c r="X577" s="789">
        <v>50</v>
      </c>
      <c r="Y577" s="790">
        <f t="shared" si="115"/>
        <v>52.800000000000004</v>
      </c>
      <c r="Z577" s="36">
        <f>IFERROR(IF(Y577=0,"",ROUNDUP(Y577/H577,0)*0.01196),"")</f>
        <v>0.1196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53.409090909090907</v>
      </c>
      <c r="BN577" s="64">
        <f t="shared" si="117"/>
        <v>56.400000000000006</v>
      </c>
      <c r="BO577" s="64">
        <f t="shared" si="118"/>
        <v>9.1054778554778545E-2</v>
      </c>
      <c r="BP577" s="64">
        <f t="shared" si="119"/>
        <v>9.6153846153846159E-2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793">
        <v>4680115883109</v>
      </c>
      <c r="E578" s="794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8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6"/>
      <c r="R578" s="796"/>
      <c r="S578" s="796"/>
      <c r="T578" s="797"/>
      <c r="U578" s="34"/>
      <c r="V578" s="34"/>
      <c r="W578" s="35" t="s">
        <v>69</v>
      </c>
      <c r="X578" s="789">
        <v>150</v>
      </c>
      <c r="Y578" s="790">
        <f t="shared" si="115"/>
        <v>153.12</v>
      </c>
      <c r="Z578" s="36">
        <f>IFERROR(IF(Y578=0,"",ROUNDUP(Y578/H578,0)*0.01196),"")</f>
        <v>0.34683999999999998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160.22727272727272</v>
      </c>
      <c r="BN578" s="64">
        <f t="shared" si="117"/>
        <v>163.56</v>
      </c>
      <c r="BO578" s="64">
        <f t="shared" si="118"/>
        <v>0.27316433566433568</v>
      </c>
      <c r="BP578" s="64">
        <f t="shared" si="119"/>
        <v>0.27884615384615385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793">
        <v>4680115882072</v>
      </c>
      <c r="E579" s="794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8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6"/>
      <c r="R579" s="796"/>
      <c r="S579" s="796"/>
      <c r="T579" s="797"/>
      <c r="U579" s="34"/>
      <c r="V579" s="34"/>
      <c r="W579" s="35" t="s">
        <v>69</v>
      </c>
      <c r="X579" s="789">
        <v>36</v>
      </c>
      <c r="Y579" s="790">
        <f t="shared" si="115"/>
        <v>36</v>
      </c>
      <c r="Z579" s="36">
        <f>IFERROR(IF(Y579=0,"",ROUNDUP(Y579/H579,0)*0.00902),"")</f>
        <v>9.0200000000000002E-2</v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38.1</v>
      </c>
      <c r="BN579" s="64">
        <f t="shared" si="117"/>
        <v>38.1</v>
      </c>
      <c r="BO579" s="64">
        <f t="shared" si="118"/>
        <v>7.575757575757576E-2</v>
      </c>
      <c r="BP579" s="64">
        <f t="shared" si="119"/>
        <v>7.575757575757576E-2</v>
      </c>
    </row>
    <row r="580" spans="1:68" ht="27" hidden="1" customHeight="1" x14ac:dyDescent="0.25">
      <c r="A580" s="54" t="s">
        <v>921</v>
      </c>
      <c r="B580" s="54" t="s">
        <v>924</v>
      </c>
      <c r="C580" s="31">
        <v>4301031419</v>
      </c>
      <c r="D580" s="793">
        <v>4680115882072</v>
      </c>
      <c r="E580" s="794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934" t="s">
        <v>925</v>
      </c>
      <c r="Q580" s="796"/>
      <c r="R580" s="796"/>
      <c r="S580" s="796"/>
      <c r="T580" s="797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921</v>
      </c>
      <c r="B581" s="54" t="s">
        <v>926</v>
      </c>
      <c r="C581" s="31">
        <v>4301031383</v>
      </c>
      <c r="D581" s="793">
        <v>4680115882072</v>
      </c>
      <c r="E581" s="794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108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6"/>
      <c r="R581" s="796"/>
      <c r="S581" s="796"/>
      <c r="T581" s="797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793">
        <v>4680115882102</v>
      </c>
      <c r="E582" s="794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9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6"/>
      <c r="R582" s="796"/>
      <c r="S582" s="796"/>
      <c r="T582" s="797"/>
      <c r="U582" s="34"/>
      <c r="V582" s="34"/>
      <c r="W582" s="35" t="s">
        <v>69</v>
      </c>
      <c r="X582" s="789">
        <v>18</v>
      </c>
      <c r="Y582" s="790">
        <f t="shared" si="115"/>
        <v>18</v>
      </c>
      <c r="Z582" s="36">
        <f>IFERROR(IF(Y582=0,"",ROUNDUP(Y582/H582,0)*0.00902),"")</f>
        <v>4.5100000000000001E-2</v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19.05</v>
      </c>
      <c r="BN582" s="64">
        <f t="shared" si="117"/>
        <v>19.05</v>
      </c>
      <c r="BO582" s="64">
        <f t="shared" si="118"/>
        <v>3.787878787878788E-2</v>
      </c>
      <c r="BP582" s="64">
        <f t="shared" si="119"/>
        <v>3.787878787878788E-2</v>
      </c>
    </row>
    <row r="583" spans="1:68" ht="27" hidden="1" customHeight="1" x14ac:dyDescent="0.25">
      <c r="A583" s="54" t="s">
        <v>927</v>
      </c>
      <c r="B583" s="54" t="s">
        <v>929</v>
      </c>
      <c r="C583" s="31">
        <v>4301031418</v>
      </c>
      <c r="D583" s="793">
        <v>4680115882102</v>
      </c>
      <c r="E583" s="794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884" t="s">
        <v>930</v>
      </c>
      <c r="Q583" s="796"/>
      <c r="R583" s="796"/>
      <c r="S583" s="796"/>
      <c r="T583" s="797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927</v>
      </c>
      <c r="B584" s="54" t="s">
        <v>931</v>
      </c>
      <c r="C584" s="31">
        <v>4301031385</v>
      </c>
      <c r="D584" s="793">
        <v>4680115882102</v>
      </c>
      <c r="E584" s="794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115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6"/>
      <c r="R584" s="796"/>
      <c r="S584" s="796"/>
      <c r="T584" s="797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793">
        <v>4680115882096</v>
      </c>
      <c r="E585" s="794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11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6"/>
      <c r="R585" s="796"/>
      <c r="S585" s="796"/>
      <c r="T585" s="797"/>
      <c r="U585" s="34"/>
      <c r="V585" s="34"/>
      <c r="W585" s="35" t="s">
        <v>69</v>
      </c>
      <c r="X585" s="789">
        <v>18</v>
      </c>
      <c r="Y585" s="790">
        <f t="shared" si="115"/>
        <v>18</v>
      </c>
      <c r="Z585" s="36">
        <f>IFERROR(IF(Y585=0,"",ROUNDUP(Y585/H585,0)*0.00902),"")</f>
        <v>4.5100000000000001E-2</v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19.05</v>
      </c>
      <c r="BN585" s="64">
        <f t="shared" si="117"/>
        <v>19.05</v>
      </c>
      <c r="BO585" s="64">
        <f t="shared" si="118"/>
        <v>3.787878787878788E-2</v>
      </c>
      <c r="BP585" s="64">
        <f t="shared" si="119"/>
        <v>3.787878787878788E-2</v>
      </c>
    </row>
    <row r="586" spans="1:68" ht="27" hidden="1" customHeight="1" x14ac:dyDescent="0.25">
      <c r="A586" s="54" t="s">
        <v>932</v>
      </c>
      <c r="B586" s="54" t="s">
        <v>934</v>
      </c>
      <c r="C586" s="31">
        <v>4301031384</v>
      </c>
      <c r="D586" s="793">
        <v>4680115882096</v>
      </c>
      <c r="E586" s="794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2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6"/>
      <c r="R586" s="796"/>
      <c r="S586" s="796"/>
      <c r="T586" s="797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16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17"/>
      <c r="P587" s="806" t="s">
        <v>71</v>
      </c>
      <c r="Q587" s="807"/>
      <c r="R587" s="807"/>
      <c r="S587" s="807"/>
      <c r="T587" s="807"/>
      <c r="U587" s="807"/>
      <c r="V587" s="808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71.136363636363626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73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0.81428000000000011</v>
      </c>
      <c r="AA587" s="792"/>
      <c r="AB587" s="792"/>
      <c r="AC587" s="792"/>
    </row>
    <row r="588" spans="1:68" x14ac:dyDescent="0.2">
      <c r="A588" s="803"/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17"/>
      <c r="P588" s="806" t="s">
        <v>71</v>
      </c>
      <c r="Q588" s="807"/>
      <c r="R588" s="807"/>
      <c r="S588" s="807"/>
      <c r="T588" s="807"/>
      <c r="U588" s="807"/>
      <c r="V588" s="808"/>
      <c r="W588" s="37" t="s">
        <v>69</v>
      </c>
      <c r="X588" s="791">
        <f>IFERROR(SUM(X574:X586),"0")</f>
        <v>342</v>
      </c>
      <c r="Y588" s="791">
        <f>IFERROR(SUM(Y574:Y586),"0")</f>
        <v>351.84000000000003</v>
      </c>
      <c r="Z588" s="37"/>
      <c r="AA588" s="792"/>
      <c r="AB588" s="792"/>
      <c r="AC588" s="792"/>
    </row>
    <row r="589" spans="1:68" ht="14.25" hidden="1" customHeight="1" x14ac:dyDescent="0.25">
      <c r="A589" s="805" t="s">
        <v>73</v>
      </c>
      <c r="B589" s="803"/>
      <c r="C589" s="803"/>
      <c r="D589" s="803"/>
      <c r="E589" s="803"/>
      <c r="F589" s="803"/>
      <c r="G589" s="803"/>
      <c r="H589" s="803"/>
      <c r="I589" s="803"/>
      <c r="J589" s="803"/>
      <c r="K589" s="803"/>
      <c r="L589" s="803"/>
      <c r="M589" s="803"/>
      <c r="N589" s="803"/>
      <c r="O589" s="803"/>
      <c r="P589" s="803"/>
      <c r="Q589" s="803"/>
      <c r="R589" s="803"/>
      <c r="S589" s="803"/>
      <c r="T589" s="803"/>
      <c r="U589" s="803"/>
      <c r="V589" s="803"/>
      <c r="W589" s="803"/>
      <c r="X589" s="803"/>
      <c r="Y589" s="803"/>
      <c r="Z589" s="803"/>
      <c r="AA589" s="785"/>
      <c r="AB589" s="785"/>
      <c r="AC589" s="785"/>
    </row>
    <row r="590" spans="1:68" ht="27" hidden="1" customHeight="1" x14ac:dyDescent="0.25">
      <c r="A590" s="54" t="s">
        <v>936</v>
      </c>
      <c r="B590" s="54" t="s">
        <v>937</v>
      </c>
      <c r="C590" s="31">
        <v>4301051230</v>
      </c>
      <c r="D590" s="793">
        <v>4607091383409</v>
      </c>
      <c r="E590" s="794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6"/>
      <c r="R590" s="796"/>
      <c r="S590" s="796"/>
      <c r="T590" s="797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939</v>
      </c>
      <c r="B591" s="54" t="s">
        <v>940</v>
      </c>
      <c r="C591" s="31">
        <v>4301051231</v>
      </c>
      <c r="D591" s="793">
        <v>4607091383416</v>
      </c>
      <c r="E591" s="794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6"/>
      <c r="R591" s="796"/>
      <c r="S591" s="796"/>
      <c r="T591" s="797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942</v>
      </c>
      <c r="B592" s="54" t="s">
        <v>943</v>
      </c>
      <c r="C592" s="31">
        <v>4301051058</v>
      </c>
      <c r="D592" s="793">
        <v>4680115883536</v>
      </c>
      <c r="E592" s="794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6"/>
      <c r="R592" s="796"/>
      <c r="S592" s="796"/>
      <c r="T592" s="797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16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17"/>
      <c r="P593" s="806" t="s">
        <v>71</v>
      </c>
      <c r="Q593" s="807"/>
      <c r="R593" s="807"/>
      <c r="S593" s="807"/>
      <c r="T593" s="807"/>
      <c r="U593" s="807"/>
      <c r="V593" s="808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hidden="1" x14ac:dyDescent="0.2">
      <c r="A594" s="803"/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17"/>
      <c r="P594" s="806" t="s">
        <v>71</v>
      </c>
      <c r="Q594" s="807"/>
      <c r="R594" s="807"/>
      <c r="S594" s="807"/>
      <c r="T594" s="807"/>
      <c r="U594" s="807"/>
      <c r="V594" s="808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hidden="1" customHeight="1" x14ac:dyDescent="0.25">
      <c r="A595" s="805" t="s">
        <v>208</v>
      </c>
      <c r="B595" s="803"/>
      <c r="C595" s="803"/>
      <c r="D595" s="803"/>
      <c r="E595" s="803"/>
      <c r="F595" s="803"/>
      <c r="G595" s="803"/>
      <c r="H595" s="803"/>
      <c r="I595" s="803"/>
      <c r="J595" s="803"/>
      <c r="K595" s="803"/>
      <c r="L595" s="803"/>
      <c r="M595" s="803"/>
      <c r="N595" s="803"/>
      <c r="O595" s="803"/>
      <c r="P595" s="803"/>
      <c r="Q595" s="803"/>
      <c r="R595" s="803"/>
      <c r="S595" s="803"/>
      <c r="T595" s="803"/>
      <c r="U595" s="803"/>
      <c r="V595" s="803"/>
      <c r="W595" s="803"/>
      <c r="X595" s="803"/>
      <c r="Y595" s="803"/>
      <c r="Z595" s="803"/>
      <c r="AA595" s="785"/>
      <c r="AB595" s="785"/>
      <c r="AC595" s="785"/>
    </row>
    <row r="596" spans="1:68" ht="27" hidden="1" customHeight="1" x14ac:dyDescent="0.25">
      <c r="A596" s="54" t="s">
        <v>945</v>
      </c>
      <c r="B596" s="54" t="s">
        <v>946</v>
      </c>
      <c r="C596" s="31">
        <v>4301060363</v>
      </c>
      <c r="D596" s="793">
        <v>4680115885035</v>
      </c>
      <c r="E596" s="794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2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6"/>
      <c r="R596" s="796"/>
      <c r="S596" s="796"/>
      <c r="T596" s="797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793">
        <v>4680115885936</v>
      </c>
      <c r="E597" s="794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857" t="s">
        <v>950</v>
      </c>
      <c r="Q597" s="796"/>
      <c r="R597" s="796"/>
      <c r="S597" s="796"/>
      <c r="T597" s="797"/>
      <c r="U597" s="34"/>
      <c r="V597" s="34"/>
      <c r="W597" s="35" t="s">
        <v>69</v>
      </c>
      <c r="X597" s="789">
        <v>20</v>
      </c>
      <c r="Y597" s="790">
        <f>IFERROR(IF(X597="",0,CEILING((X597/$H597),1)*$H597),"")</f>
        <v>23.4</v>
      </c>
      <c r="Z597" s="36">
        <f>IFERROR(IF(Y597=0,"",ROUNDUP(Y597/H597,0)*0.02175),"")</f>
        <v>6.5250000000000002E-2</v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21.23076923076923</v>
      </c>
      <c r="BN597" s="64">
        <f>IFERROR(Y597*I597/H597,"0")</f>
        <v>24.84</v>
      </c>
      <c r="BO597" s="64">
        <f>IFERROR(1/J597*(X597/H597),"0")</f>
        <v>4.5787545787545791E-2</v>
      </c>
      <c r="BP597" s="64">
        <f>IFERROR(1/J597*(Y597/H597),"0")</f>
        <v>5.3571428571428568E-2</v>
      </c>
    </row>
    <row r="598" spans="1:68" x14ac:dyDescent="0.2">
      <c r="A598" s="816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17"/>
      <c r="P598" s="806" t="s">
        <v>71</v>
      </c>
      <c r="Q598" s="807"/>
      <c r="R598" s="807"/>
      <c r="S598" s="807"/>
      <c r="T598" s="807"/>
      <c r="U598" s="807"/>
      <c r="V598" s="808"/>
      <c r="W598" s="37" t="s">
        <v>72</v>
      </c>
      <c r="X598" s="791">
        <f>IFERROR(X596/H596,"0")+IFERROR(X597/H597,"0")</f>
        <v>2.5641025641025643</v>
      </c>
      <c r="Y598" s="791">
        <f>IFERROR(Y596/H596,"0")+IFERROR(Y597/H597,"0")</f>
        <v>3</v>
      </c>
      <c r="Z598" s="791">
        <f>IFERROR(IF(Z596="",0,Z596),"0")+IFERROR(IF(Z597="",0,Z597),"0")</f>
        <v>6.5250000000000002E-2</v>
      </c>
      <c r="AA598" s="792"/>
      <c r="AB598" s="792"/>
      <c r="AC598" s="792"/>
    </row>
    <row r="599" spans="1:68" x14ac:dyDescent="0.2">
      <c r="A599" s="803"/>
      <c r="B599" s="803"/>
      <c r="C599" s="803"/>
      <c r="D599" s="803"/>
      <c r="E599" s="803"/>
      <c r="F599" s="803"/>
      <c r="G599" s="803"/>
      <c r="H599" s="803"/>
      <c r="I599" s="803"/>
      <c r="J599" s="803"/>
      <c r="K599" s="803"/>
      <c r="L599" s="803"/>
      <c r="M599" s="803"/>
      <c r="N599" s="803"/>
      <c r="O599" s="817"/>
      <c r="P599" s="806" t="s">
        <v>71</v>
      </c>
      <c r="Q599" s="807"/>
      <c r="R599" s="807"/>
      <c r="S599" s="807"/>
      <c r="T599" s="807"/>
      <c r="U599" s="807"/>
      <c r="V599" s="808"/>
      <c r="W599" s="37" t="s">
        <v>69</v>
      </c>
      <c r="X599" s="791">
        <f>IFERROR(SUM(X596:X597),"0")</f>
        <v>20</v>
      </c>
      <c r="Y599" s="791">
        <f>IFERROR(SUM(Y596:Y597),"0")</f>
        <v>23.4</v>
      </c>
      <c r="Z599" s="37"/>
      <c r="AA599" s="792"/>
      <c r="AB599" s="792"/>
      <c r="AC599" s="792"/>
    </row>
    <row r="600" spans="1:68" ht="27.75" hidden="1" customHeight="1" x14ac:dyDescent="0.2">
      <c r="A600" s="920" t="s">
        <v>951</v>
      </c>
      <c r="B600" s="921"/>
      <c r="C600" s="921"/>
      <c r="D600" s="921"/>
      <c r="E600" s="921"/>
      <c r="F600" s="921"/>
      <c r="G600" s="921"/>
      <c r="H600" s="921"/>
      <c r="I600" s="921"/>
      <c r="J600" s="921"/>
      <c r="K600" s="921"/>
      <c r="L600" s="921"/>
      <c r="M600" s="921"/>
      <c r="N600" s="921"/>
      <c r="O600" s="921"/>
      <c r="P600" s="921"/>
      <c r="Q600" s="921"/>
      <c r="R600" s="921"/>
      <c r="S600" s="921"/>
      <c r="T600" s="921"/>
      <c r="U600" s="921"/>
      <c r="V600" s="921"/>
      <c r="W600" s="921"/>
      <c r="X600" s="921"/>
      <c r="Y600" s="921"/>
      <c r="Z600" s="921"/>
      <c r="AA600" s="48"/>
      <c r="AB600" s="48"/>
      <c r="AC600" s="48"/>
    </row>
    <row r="601" spans="1:68" ht="16.5" hidden="1" customHeight="1" x14ac:dyDescent="0.25">
      <c r="A601" s="812" t="s">
        <v>951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4"/>
      <c r="AB601" s="784"/>
      <c r="AC601" s="784"/>
    </row>
    <row r="602" spans="1:68" ht="14.25" hidden="1" customHeight="1" x14ac:dyDescent="0.25">
      <c r="A602" s="805" t="s">
        <v>64</v>
      </c>
      <c r="B602" s="803"/>
      <c r="C602" s="803"/>
      <c r="D602" s="803"/>
      <c r="E602" s="803"/>
      <c r="F602" s="803"/>
      <c r="G602" s="803"/>
      <c r="H602" s="803"/>
      <c r="I602" s="803"/>
      <c r="J602" s="803"/>
      <c r="K602" s="803"/>
      <c r="L602" s="803"/>
      <c r="M602" s="803"/>
      <c r="N602" s="803"/>
      <c r="O602" s="803"/>
      <c r="P602" s="803"/>
      <c r="Q602" s="803"/>
      <c r="R602" s="803"/>
      <c r="S602" s="803"/>
      <c r="T602" s="803"/>
      <c r="U602" s="803"/>
      <c r="V602" s="803"/>
      <c r="W602" s="803"/>
      <c r="X602" s="803"/>
      <c r="Y602" s="803"/>
      <c r="Z602" s="803"/>
      <c r="AA602" s="785"/>
      <c r="AB602" s="785"/>
      <c r="AC602" s="785"/>
    </row>
    <row r="603" spans="1:68" ht="27" hidden="1" customHeight="1" x14ac:dyDescent="0.25">
      <c r="A603" s="54" t="s">
        <v>952</v>
      </c>
      <c r="B603" s="54" t="s">
        <v>953</v>
      </c>
      <c r="C603" s="31">
        <v>4301031309</v>
      </c>
      <c r="D603" s="793">
        <v>4680115885530</v>
      </c>
      <c r="E603" s="794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876" t="s">
        <v>954</v>
      </c>
      <c r="Q603" s="796"/>
      <c r="R603" s="796"/>
      <c r="S603" s="796"/>
      <c r="T603" s="797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16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17"/>
      <c r="P604" s="806" t="s">
        <v>71</v>
      </c>
      <c r="Q604" s="807"/>
      <c r="R604" s="807"/>
      <c r="S604" s="807"/>
      <c r="T604" s="807"/>
      <c r="U604" s="807"/>
      <c r="V604" s="808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hidden="1" x14ac:dyDescent="0.2">
      <c r="A605" s="803"/>
      <c r="B605" s="803"/>
      <c r="C605" s="803"/>
      <c r="D605" s="803"/>
      <c r="E605" s="803"/>
      <c r="F605" s="803"/>
      <c r="G605" s="803"/>
      <c r="H605" s="803"/>
      <c r="I605" s="803"/>
      <c r="J605" s="803"/>
      <c r="K605" s="803"/>
      <c r="L605" s="803"/>
      <c r="M605" s="803"/>
      <c r="N605" s="803"/>
      <c r="O605" s="817"/>
      <c r="P605" s="806" t="s">
        <v>71</v>
      </c>
      <c r="Q605" s="807"/>
      <c r="R605" s="807"/>
      <c r="S605" s="807"/>
      <c r="T605" s="807"/>
      <c r="U605" s="807"/>
      <c r="V605" s="808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hidden="1" customHeight="1" x14ac:dyDescent="0.2">
      <c r="A606" s="920" t="s">
        <v>956</v>
      </c>
      <c r="B606" s="921"/>
      <c r="C606" s="921"/>
      <c r="D606" s="921"/>
      <c r="E606" s="921"/>
      <c r="F606" s="921"/>
      <c r="G606" s="921"/>
      <c r="H606" s="921"/>
      <c r="I606" s="921"/>
      <c r="J606" s="921"/>
      <c r="K606" s="921"/>
      <c r="L606" s="921"/>
      <c r="M606" s="921"/>
      <c r="N606" s="921"/>
      <c r="O606" s="921"/>
      <c r="P606" s="921"/>
      <c r="Q606" s="921"/>
      <c r="R606" s="921"/>
      <c r="S606" s="921"/>
      <c r="T606" s="921"/>
      <c r="U606" s="921"/>
      <c r="V606" s="921"/>
      <c r="W606" s="921"/>
      <c r="X606" s="921"/>
      <c r="Y606" s="921"/>
      <c r="Z606" s="921"/>
      <c r="AA606" s="48"/>
      <c r="AB606" s="48"/>
      <c r="AC606" s="48"/>
    </row>
    <row r="607" spans="1:68" ht="16.5" hidden="1" customHeight="1" x14ac:dyDescent="0.25">
      <c r="A607" s="812" t="s">
        <v>956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4"/>
      <c r="AB607" s="784"/>
      <c r="AC607" s="784"/>
    </row>
    <row r="608" spans="1:68" ht="14.25" hidden="1" customHeight="1" x14ac:dyDescent="0.25">
      <c r="A608" s="805" t="s">
        <v>113</v>
      </c>
      <c r="B608" s="803"/>
      <c r="C608" s="803"/>
      <c r="D608" s="803"/>
      <c r="E608" s="803"/>
      <c r="F608" s="803"/>
      <c r="G608" s="803"/>
      <c r="H608" s="803"/>
      <c r="I608" s="803"/>
      <c r="J608" s="803"/>
      <c r="K608" s="803"/>
      <c r="L608" s="803"/>
      <c r="M608" s="803"/>
      <c r="N608" s="803"/>
      <c r="O608" s="803"/>
      <c r="P608" s="803"/>
      <c r="Q608" s="803"/>
      <c r="R608" s="803"/>
      <c r="S608" s="803"/>
      <c r="T608" s="803"/>
      <c r="U608" s="803"/>
      <c r="V608" s="803"/>
      <c r="W608" s="803"/>
      <c r="X608" s="803"/>
      <c r="Y608" s="803"/>
      <c r="Z608" s="803"/>
      <c r="AA608" s="785"/>
      <c r="AB608" s="785"/>
      <c r="AC608" s="785"/>
    </row>
    <row r="609" spans="1:68" ht="27" hidden="1" customHeight="1" x14ac:dyDescent="0.25">
      <c r="A609" s="54" t="s">
        <v>957</v>
      </c>
      <c r="B609" s="54" t="s">
        <v>958</v>
      </c>
      <c r="C609" s="31">
        <v>4301011763</v>
      </c>
      <c r="D609" s="793">
        <v>4640242181011</v>
      </c>
      <c r="E609" s="794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1087" t="s">
        <v>959</v>
      </c>
      <c r="Q609" s="796"/>
      <c r="R609" s="796"/>
      <c r="S609" s="796"/>
      <c r="T609" s="797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hidden="1" customHeight="1" x14ac:dyDescent="0.25">
      <c r="A610" s="54" t="s">
        <v>961</v>
      </c>
      <c r="B610" s="54" t="s">
        <v>962</v>
      </c>
      <c r="C610" s="31">
        <v>4301011585</v>
      </c>
      <c r="D610" s="793">
        <v>4640242180441</v>
      </c>
      <c r="E610" s="794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1112" t="s">
        <v>963</v>
      </c>
      <c r="Q610" s="796"/>
      <c r="R610" s="796"/>
      <c r="S610" s="796"/>
      <c r="T610" s="797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965</v>
      </c>
      <c r="B611" s="54" t="s">
        <v>966</v>
      </c>
      <c r="C611" s="31">
        <v>4301011584</v>
      </c>
      <c r="D611" s="793">
        <v>4640242180564</v>
      </c>
      <c r="E611" s="794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14" t="s">
        <v>967</v>
      </c>
      <c r="Q611" s="796"/>
      <c r="R611" s="796"/>
      <c r="S611" s="796"/>
      <c r="T611" s="797"/>
      <c r="U611" s="34"/>
      <c r="V611" s="34"/>
      <c r="W611" s="35" t="s">
        <v>69</v>
      </c>
      <c r="X611" s="789">
        <v>0</v>
      </c>
      <c r="Y611" s="790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969</v>
      </c>
      <c r="B612" s="54" t="s">
        <v>970</v>
      </c>
      <c r="C612" s="31">
        <v>4301011762</v>
      </c>
      <c r="D612" s="793">
        <v>4640242180922</v>
      </c>
      <c r="E612" s="794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223" t="s">
        <v>971</v>
      </c>
      <c r="Q612" s="796"/>
      <c r="R612" s="796"/>
      <c r="S612" s="796"/>
      <c r="T612" s="797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4301011764</v>
      </c>
      <c r="D613" s="793">
        <v>4640242181189</v>
      </c>
      <c r="E613" s="794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1238" t="s">
        <v>975</v>
      </c>
      <c r="Q613" s="796"/>
      <c r="R613" s="796"/>
      <c r="S613" s="796"/>
      <c r="T613" s="797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4301011551</v>
      </c>
      <c r="D614" s="793">
        <v>4640242180038</v>
      </c>
      <c r="E614" s="794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48" t="s">
        <v>978</v>
      </c>
      <c r="Q614" s="796"/>
      <c r="R614" s="796"/>
      <c r="S614" s="796"/>
      <c r="T614" s="797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979</v>
      </c>
      <c r="B615" s="54" t="s">
        <v>980</v>
      </c>
      <c r="C615" s="31">
        <v>4301011765</v>
      </c>
      <c r="D615" s="793">
        <v>4640242181172</v>
      </c>
      <c r="E615" s="794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1209" t="s">
        <v>981</v>
      </c>
      <c r="Q615" s="796"/>
      <c r="R615" s="796"/>
      <c r="S615" s="796"/>
      <c r="T615" s="797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idden="1" x14ac:dyDescent="0.2">
      <c r="A616" s="816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17"/>
      <c r="P616" s="806" t="s">
        <v>71</v>
      </c>
      <c r="Q616" s="807"/>
      <c r="R616" s="807"/>
      <c r="S616" s="807"/>
      <c r="T616" s="807"/>
      <c r="U616" s="807"/>
      <c r="V616" s="808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</v>
      </c>
      <c r="Y616" s="791">
        <f>IFERROR(Y609/H609,"0")+IFERROR(Y610/H610,"0")+IFERROR(Y611/H611,"0")+IFERROR(Y612/H612,"0")+IFERROR(Y613/H613,"0")+IFERROR(Y614/H614,"0")+IFERROR(Y615/H615,"0")</f>
        <v>0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792"/>
      <c r="AB616" s="792"/>
      <c r="AC616" s="792"/>
    </row>
    <row r="617" spans="1:68" hidden="1" x14ac:dyDescent="0.2">
      <c r="A617" s="803"/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17"/>
      <c r="P617" s="806" t="s">
        <v>71</v>
      </c>
      <c r="Q617" s="807"/>
      <c r="R617" s="807"/>
      <c r="S617" s="807"/>
      <c r="T617" s="807"/>
      <c r="U617" s="807"/>
      <c r="V617" s="808"/>
      <c r="W617" s="37" t="s">
        <v>69</v>
      </c>
      <c r="X617" s="791">
        <f>IFERROR(SUM(X609:X615),"0")</f>
        <v>0</v>
      </c>
      <c r="Y617" s="791">
        <f>IFERROR(SUM(Y609:Y615),"0")</f>
        <v>0</v>
      </c>
      <c r="Z617" s="37"/>
      <c r="AA617" s="792"/>
      <c r="AB617" s="792"/>
      <c r="AC617" s="792"/>
    </row>
    <row r="618" spans="1:68" ht="14.25" hidden="1" customHeight="1" x14ac:dyDescent="0.25">
      <c r="A618" s="805" t="s">
        <v>166</v>
      </c>
      <c r="B618" s="803"/>
      <c r="C618" s="803"/>
      <c r="D618" s="803"/>
      <c r="E618" s="803"/>
      <c r="F618" s="803"/>
      <c r="G618" s="803"/>
      <c r="H618" s="803"/>
      <c r="I618" s="803"/>
      <c r="J618" s="803"/>
      <c r="K618" s="803"/>
      <c r="L618" s="803"/>
      <c r="M618" s="803"/>
      <c r="N618" s="803"/>
      <c r="O618" s="803"/>
      <c r="P618" s="803"/>
      <c r="Q618" s="803"/>
      <c r="R618" s="803"/>
      <c r="S618" s="803"/>
      <c r="T618" s="803"/>
      <c r="U618" s="803"/>
      <c r="V618" s="803"/>
      <c r="W618" s="803"/>
      <c r="X618" s="803"/>
      <c r="Y618" s="803"/>
      <c r="Z618" s="803"/>
      <c r="AA618" s="785"/>
      <c r="AB618" s="785"/>
      <c r="AC618" s="785"/>
    </row>
    <row r="619" spans="1:68" ht="16.5" hidden="1" customHeight="1" x14ac:dyDescent="0.25">
      <c r="A619" s="54" t="s">
        <v>982</v>
      </c>
      <c r="B619" s="54" t="s">
        <v>983</v>
      </c>
      <c r="C619" s="31">
        <v>4301020269</v>
      </c>
      <c r="D619" s="793">
        <v>4640242180519</v>
      </c>
      <c r="E619" s="794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18" t="s">
        <v>984</v>
      </c>
      <c r="Q619" s="796"/>
      <c r="R619" s="796"/>
      <c r="S619" s="796"/>
      <c r="T619" s="797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4301020260</v>
      </c>
      <c r="D620" s="793">
        <v>4640242180526</v>
      </c>
      <c r="E620" s="794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968" t="s">
        <v>988</v>
      </c>
      <c r="Q620" s="796"/>
      <c r="R620" s="796"/>
      <c r="S620" s="796"/>
      <c r="T620" s="797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989</v>
      </c>
      <c r="B621" s="54" t="s">
        <v>990</v>
      </c>
      <c r="C621" s="31">
        <v>4301020309</v>
      </c>
      <c r="D621" s="793">
        <v>4640242180090</v>
      </c>
      <c r="E621" s="794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1208" t="s">
        <v>991</v>
      </c>
      <c r="Q621" s="796"/>
      <c r="R621" s="796"/>
      <c r="S621" s="796"/>
      <c r="T621" s="797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993</v>
      </c>
      <c r="B622" s="54" t="s">
        <v>994</v>
      </c>
      <c r="C622" s="31">
        <v>4301020295</v>
      </c>
      <c r="D622" s="793">
        <v>4640242181363</v>
      </c>
      <c r="E622" s="794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73" t="s">
        <v>995</v>
      </c>
      <c r="Q622" s="796"/>
      <c r="R622" s="796"/>
      <c r="S622" s="796"/>
      <c r="T622" s="797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816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17"/>
      <c r="P623" s="806" t="s">
        <v>71</v>
      </c>
      <c r="Q623" s="807"/>
      <c r="R623" s="807"/>
      <c r="S623" s="807"/>
      <c r="T623" s="807"/>
      <c r="U623" s="807"/>
      <c r="V623" s="808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hidden="1" x14ac:dyDescent="0.2">
      <c r="A624" s="803"/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17"/>
      <c r="P624" s="806" t="s">
        <v>71</v>
      </c>
      <c r="Q624" s="807"/>
      <c r="R624" s="807"/>
      <c r="S624" s="807"/>
      <c r="T624" s="807"/>
      <c r="U624" s="807"/>
      <c r="V624" s="808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hidden="1" customHeight="1" x14ac:dyDescent="0.25">
      <c r="A625" s="805" t="s">
        <v>64</v>
      </c>
      <c r="B625" s="803"/>
      <c r="C625" s="803"/>
      <c r="D625" s="803"/>
      <c r="E625" s="803"/>
      <c r="F625" s="803"/>
      <c r="G625" s="803"/>
      <c r="H625" s="803"/>
      <c r="I625" s="803"/>
      <c r="J625" s="803"/>
      <c r="K625" s="803"/>
      <c r="L625" s="803"/>
      <c r="M625" s="803"/>
      <c r="N625" s="803"/>
      <c r="O625" s="803"/>
      <c r="P625" s="803"/>
      <c r="Q625" s="803"/>
      <c r="R625" s="803"/>
      <c r="S625" s="803"/>
      <c r="T625" s="803"/>
      <c r="U625" s="803"/>
      <c r="V625" s="803"/>
      <c r="W625" s="803"/>
      <c r="X625" s="803"/>
      <c r="Y625" s="803"/>
      <c r="Z625" s="803"/>
      <c r="AA625" s="785"/>
      <c r="AB625" s="785"/>
      <c r="AC625" s="785"/>
    </row>
    <row r="626" spans="1:68" ht="27" hidden="1" customHeight="1" x14ac:dyDescent="0.25">
      <c r="A626" s="54" t="s">
        <v>996</v>
      </c>
      <c r="B626" s="54" t="s">
        <v>997</v>
      </c>
      <c r="C626" s="31">
        <v>4301031280</v>
      </c>
      <c r="D626" s="793">
        <v>4640242180816</v>
      </c>
      <c r="E626" s="794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1222" t="s">
        <v>998</v>
      </c>
      <c r="Q626" s="796"/>
      <c r="R626" s="796"/>
      <c r="S626" s="796"/>
      <c r="T626" s="797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hidden="1" customHeight="1" x14ac:dyDescent="0.25">
      <c r="A627" s="54" t="s">
        <v>1000</v>
      </c>
      <c r="B627" s="54" t="s">
        <v>1001</v>
      </c>
      <c r="C627" s="31">
        <v>4301031244</v>
      </c>
      <c r="D627" s="793">
        <v>4640242180595</v>
      </c>
      <c r="E627" s="794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46" t="s">
        <v>1002</v>
      </c>
      <c r="Q627" s="796"/>
      <c r="R627" s="796"/>
      <c r="S627" s="796"/>
      <c r="T627" s="797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1004</v>
      </c>
      <c r="B628" s="54" t="s">
        <v>1005</v>
      </c>
      <c r="C628" s="31">
        <v>4301031289</v>
      </c>
      <c r="D628" s="793">
        <v>4640242181615</v>
      </c>
      <c r="E628" s="794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1177" t="s">
        <v>1006</v>
      </c>
      <c r="Q628" s="796"/>
      <c r="R628" s="796"/>
      <c r="S628" s="796"/>
      <c r="T628" s="797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1008</v>
      </c>
      <c r="B629" s="54" t="s">
        <v>1009</v>
      </c>
      <c r="C629" s="31">
        <v>4301031285</v>
      </c>
      <c r="D629" s="793">
        <v>4640242181639</v>
      </c>
      <c r="E629" s="794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898" t="s">
        <v>1010</v>
      </c>
      <c r="Q629" s="796"/>
      <c r="R629" s="796"/>
      <c r="S629" s="796"/>
      <c r="T629" s="797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1012</v>
      </c>
      <c r="B630" s="54" t="s">
        <v>1013</v>
      </c>
      <c r="C630" s="31">
        <v>4301031287</v>
      </c>
      <c r="D630" s="793">
        <v>4640242181622</v>
      </c>
      <c r="E630" s="794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987" t="s">
        <v>1014</v>
      </c>
      <c r="Q630" s="796"/>
      <c r="R630" s="796"/>
      <c r="S630" s="796"/>
      <c r="T630" s="797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4301031203</v>
      </c>
      <c r="D631" s="793">
        <v>4640242180908</v>
      </c>
      <c r="E631" s="794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947" t="s">
        <v>1018</v>
      </c>
      <c r="Q631" s="796"/>
      <c r="R631" s="796"/>
      <c r="S631" s="796"/>
      <c r="T631" s="797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1019</v>
      </c>
      <c r="B632" s="54" t="s">
        <v>1020</v>
      </c>
      <c r="C632" s="31">
        <v>4301031200</v>
      </c>
      <c r="D632" s="793">
        <v>4640242180489</v>
      </c>
      <c r="E632" s="794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91" t="s">
        <v>1021</v>
      </c>
      <c r="Q632" s="796"/>
      <c r="R632" s="796"/>
      <c r="S632" s="796"/>
      <c r="T632" s="797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16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17"/>
      <c r="P633" s="806" t="s">
        <v>71</v>
      </c>
      <c r="Q633" s="807"/>
      <c r="R633" s="807"/>
      <c r="S633" s="807"/>
      <c r="T633" s="807"/>
      <c r="U633" s="807"/>
      <c r="V633" s="808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hidden="1" x14ac:dyDescent="0.2">
      <c r="A634" s="803"/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17"/>
      <c r="P634" s="806" t="s">
        <v>71</v>
      </c>
      <c r="Q634" s="807"/>
      <c r="R634" s="807"/>
      <c r="S634" s="807"/>
      <c r="T634" s="807"/>
      <c r="U634" s="807"/>
      <c r="V634" s="808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hidden="1" customHeight="1" x14ac:dyDescent="0.25">
      <c r="A635" s="805" t="s">
        <v>73</v>
      </c>
      <c r="B635" s="803"/>
      <c r="C635" s="803"/>
      <c r="D635" s="803"/>
      <c r="E635" s="803"/>
      <c r="F635" s="803"/>
      <c r="G635" s="803"/>
      <c r="H635" s="803"/>
      <c r="I635" s="803"/>
      <c r="J635" s="803"/>
      <c r="K635" s="803"/>
      <c r="L635" s="803"/>
      <c r="M635" s="803"/>
      <c r="N635" s="803"/>
      <c r="O635" s="803"/>
      <c r="P635" s="803"/>
      <c r="Q635" s="803"/>
      <c r="R635" s="803"/>
      <c r="S635" s="803"/>
      <c r="T635" s="803"/>
      <c r="U635" s="803"/>
      <c r="V635" s="803"/>
      <c r="W635" s="803"/>
      <c r="X635" s="803"/>
      <c r="Y635" s="803"/>
      <c r="Z635" s="803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793">
        <v>4640242180533</v>
      </c>
      <c r="E636" s="794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914" t="s">
        <v>1024</v>
      </c>
      <c r="Q636" s="796"/>
      <c r="R636" s="796"/>
      <c r="S636" s="796"/>
      <c r="T636" s="797"/>
      <c r="U636" s="34"/>
      <c r="V636" s="34"/>
      <c r="W636" s="35" t="s">
        <v>69</v>
      </c>
      <c r="X636" s="789">
        <v>800</v>
      </c>
      <c r="Y636" s="790">
        <f t="shared" ref="Y636:Y643" si="130">IFERROR(IF(X636="",0,CEILING((X636/$H636),1)*$H636),"")</f>
        <v>803.4</v>
      </c>
      <c r="Z636" s="36">
        <f>IFERROR(IF(Y636=0,"",ROUNDUP(Y636/H636,0)*0.02175),"")</f>
        <v>2.2402499999999996</v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857.84615384615392</v>
      </c>
      <c r="BN636" s="64">
        <f t="shared" ref="BN636:BN643" si="132">IFERROR(Y636*I636/H636,"0")</f>
        <v>861.49200000000008</v>
      </c>
      <c r="BO636" s="64">
        <f t="shared" ref="BO636:BO643" si="133">IFERROR(1/J636*(X636/H636),"0")</f>
        <v>1.8315018315018314</v>
      </c>
      <c r="BP636" s="64">
        <f t="shared" ref="BP636:BP643" si="134">IFERROR(1/J636*(Y636/H636),"0")</f>
        <v>1.8392857142857142</v>
      </c>
    </row>
    <row r="637" spans="1:68" ht="27" hidden="1" customHeight="1" x14ac:dyDescent="0.25">
      <c r="A637" s="54" t="s">
        <v>1022</v>
      </c>
      <c r="B637" s="54" t="s">
        <v>1026</v>
      </c>
      <c r="C637" s="31">
        <v>4301051887</v>
      </c>
      <c r="D637" s="793">
        <v>4640242180533</v>
      </c>
      <c r="E637" s="794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1138" t="s">
        <v>1027</v>
      </c>
      <c r="Q637" s="796"/>
      <c r="R637" s="796"/>
      <c r="S637" s="796"/>
      <c r="T637" s="797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1028</v>
      </c>
      <c r="B638" s="54" t="s">
        <v>1029</v>
      </c>
      <c r="C638" s="31">
        <v>4301051510</v>
      </c>
      <c r="D638" s="793">
        <v>4640242180540</v>
      </c>
      <c r="E638" s="794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1104" t="s">
        <v>1030</v>
      </c>
      <c r="Q638" s="796"/>
      <c r="R638" s="796"/>
      <c r="S638" s="796"/>
      <c r="T638" s="797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1028</v>
      </c>
      <c r="B639" s="54" t="s">
        <v>1032</v>
      </c>
      <c r="C639" s="31">
        <v>4301051933</v>
      </c>
      <c r="D639" s="793">
        <v>4640242180540</v>
      </c>
      <c r="E639" s="794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908" t="s">
        <v>1033</v>
      </c>
      <c r="Q639" s="796"/>
      <c r="R639" s="796"/>
      <c r="S639" s="796"/>
      <c r="T639" s="797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1034</v>
      </c>
      <c r="B640" s="54" t="s">
        <v>1035</v>
      </c>
      <c r="C640" s="31">
        <v>4301051390</v>
      </c>
      <c r="D640" s="793">
        <v>4640242181233</v>
      </c>
      <c r="E640" s="794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1106" t="s">
        <v>1036</v>
      </c>
      <c r="Q640" s="796"/>
      <c r="R640" s="796"/>
      <c r="S640" s="796"/>
      <c r="T640" s="797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1034</v>
      </c>
      <c r="B641" s="54" t="s">
        <v>1037</v>
      </c>
      <c r="C641" s="31">
        <v>4301051920</v>
      </c>
      <c r="D641" s="793">
        <v>4640242181233</v>
      </c>
      <c r="E641" s="794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023" t="s">
        <v>1038</v>
      </c>
      <c r="Q641" s="796"/>
      <c r="R641" s="796"/>
      <c r="S641" s="796"/>
      <c r="T641" s="797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1039</v>
      </c>
      <c r="B642" s="54" t="s">
        <v>1040</v>
      </c>
      <c r="C642" s="31">
        <v>4301051448</v>
      </c>
      <c r="D642" s="793">
        <v>4640242181226</v>
      </c>
      <c r="E642" s="794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011" t="s">
        <v>1041</v>
      </c>
      <c r="Q642" s="796"/>
      <c r="R642" s="796"/>
      <c r="S642" s="796"/>
      <c r="T642" s="797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1039</v>
      </c>
      <c r="B643" s="54" t="s">
        <v>1042</v>
      </c>
      <c r="C643" s="31">
        <v>4301051921</v>
      </c>
      <c r="D643" s="793">
        <v>4640242181226</v>
      </c>
      <c r="E643" s="794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1115" t="s">
        <v>1043</v>
      </c>
      <c r="Q643" s="796"/>
      <c r="R643" s="796"/>
      <c r="S643" s="796"/>
      <c r="T643" s="797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16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17"/>
      <c r="P644" s="806" t="s">
        <v>71</v>
      </c>
      <c r="Q644" s="807"/>
      <c r="R644" s="807"/>
      <c r="S644" s="807"/>
      <c r="T644" s="807"/>
      <c r="U644" s="807"/>
      <c r="V644" s="808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102.56410256410257</v>
      </c>
      <c r="Y644" s="791">
        <f>IFERROR(Y636/H636,"0")+IFERROR(Y637/H637,"0")+IFERROR(Y638/H638,"0")+IFERROR(Y639/H639,"0")+IFERROR(Y640/H640,"0")+IFERROR(Y641/H641,"0")+IFERROR(Y642/H642,"0")+IFERROR(Y643/H643,"0")</f>
        <v>103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2.2402499999999996</v>
      </c>
      <c r="AA644" s="792"/>
      <c r="AB644" s="792"/>
      <c r="AC644" s="792"/>
    </row>
    <row r="645" spans="1:68" x14ac:dyDescent="0.2">
      <c r="A645" s="803"/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17"/>
      <c r="P645" s="806" t="s">
        <v>71</v>
      </c>
      <c r="Q645" s="807"/>
      <c r="R645" s="807"/>
      <c r="S645" s="807"/>
      <c r="T645" s="807"/>
      <c r="U645" s="807"/>
      <c r="V645" s="808"/>
      <c r="W645" s="37" t="s">
        <v>69</v>
      </c>
      <c r="X645" s="791">
        <f>IFERROR(SUM(X636:X643),"0")</f>
        <v>800</v>
      </c>
      <c r="Y645" s="791">
        <f>IFERROR(SUM(Y636:Y643),"0")</f>
        <v>803.4</v>
      </c>
      <c r="Z645" s="37"/>
      <c r="AA645" s="792"/>
      <c r="AB645" s="792"/>
      <c r="AC645" s="792"/>
    </row>
    <row r="646" spans="1:68" ht="14.25" hidden="1" customHeight="1" x14ac:dyDescent="0.25">
      <c r="A646" s="805" t="s">
        <v>208</v>
      </c>
      <c r="B646" s="803"/>
      <c r="C646" s="803"/>
      <c r="D646" s="803"/>
      <c r="E646" s="803"/>
      <c r="F646" s="803"/>
      <c r="G646" s="803"/>
      <c r="H646" s="803"/>
      <c r="I646" s="803"/>
      <c r="J646" s="803"/>
      <c r="K646" s="803"/>
      <c r="L646" s="803"/>
      <c r="M646" s="803"/>
      <c r="N646" s="803"/>
      <c r="O646" s="803"/>
      <c r="P646" s="803"/>
      <c r="Q646" s="803"/>
      <c r="R646" s="803"/>
      <c r="S646" s="803"/>
      <c r="T646" s="803"/>
      <c r="U646" s="803"/>
      <c r="V646" s="803"/>
      <c r="W646" s="803"/>
      <c r="X646" s="803"/>
      <c r="Y646" s="803"/>
      <c r="Z646" s="803"/>
      <c r="AA646" s="785"/>
      <c r="AB646" s="785"/>
      <c r="AC646" s="785"/>
    </row>
    <row r="647" spans="1:68" ht="27" hidden="1" customHeight="1" x14ac:dyDescent="0.25">
      <c r="A647" s="54" t="s">
        <v>1044</v>
      </c>
      <c r="B647" s="54" t="s">
        <v>1045</v>
      </c>
      <c r="C647" s="31">
        <v>4301060408</v>
      </c>
      <c r="D647" s="793">
        <v>4640242180120</v>
      </c>
      <c r="E647" s="794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1168" t="s">
        <v>1046</v>
      </c>
      <c r="Q647" s="796"/>
      <c r="R647" s="796"/>
      <c r="S647" s="796"/>
      <c r="T647" s="797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1044</v>
      </c>
      <c r="B648" s="54" t="s">
        <v>1048</v>
      </c>
      <c r="C648" s="31">
        <v>4301060354</v>
      </c>
      <c r="D648" s="793">
        <v>4640242180120</v>
      </c>
      <c r="E648" s="794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922" t="s">
        <v>1049</v>
      </c>
      <c r="Q648" s="796"/>
      <c r="R648" s="796"/>
      <c r="S648" s="796"/>
      <c r="T648" s="797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1050</v>
      </c>
      <c r="B649" s="54" t="s">
        <v>1051</v>
      </c>
      <c r="C649" s="31">
        <v>4301060407</v>
      </c>
      <c r="D649" s="793">
        <v>4640242180137</v>
      </c>
      <c r="E649" s="794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4" t="s">
        <v>1052</v>
      </c>
      <c r="Q649" s="796"/>
      <c r="R649" s="796"/>
      <c r="S649" s="796"/>
      <c r="T649" s="797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1050</v>
      </c>
      <c r="B650" s="54" t="s">
        <v>1054</v>
      </c>
      <c r="C650" s="31">
        <v>4301060355</v>
      </c>
      <c r="D650" s="793">
        <v>4640242180137</v>
      </c>
      <c r="E650" s="794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012" t="s">
        <v>1055</v>
      </c>
      <c r="Q650" s="796"/>
      <c r="R650" s="796"/>
      <c r="S650" s="796"/>
      <c r="T650" s="797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816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17"/>
      <c r="P651" s="806" t="s">
        <v>71</v>
      </c>
      <c r="Q651" s="807"/>
      <c r="R651" s="807"/>
      <c r="S651" s="807"/>
      <c r="T651" s="807"/>
      <c r="U651" s="807"/>
      <c r="V651" s="808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hidden="1" x14ac:dyDescent="0.2">
      <c r="A652" s="803"/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17"/>
      <c r="P652" s="806" t="s">
        <v>71</v>
      </c>
      <c r="Q652" s="807"/>
      <c r="R652" s="807"/>
      <c r="S652" s="807"/>
      <c r="T652" s="807"/>
      <c r="U652" s="807"/>
      <c r="V652" s="808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hidden="1" customHeight="1" x14ac:dyDescent="0.25">
      <c r="A653" s="812" t="s">
        <v>1056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4"/>
      <c r="AB653" s="784"/>
      <c r="AC653" s="784"/>
    </row>
    <row r="654" spans="1:68" ht="14.25" hidden="1" customHeight="1" x14ac:dyDescent="0.25">
      <c r="A654" s="805" t="s">
        <v>113</v>
      </c>
      <c r="B654" s="803"/>
      <c r="C654" s="803"/>
      <c r="D654" s="803"/>
      <c r="E654" s="803"/>
      <c r="F654" s="803"/>
      <c r="G654" s="803"/>
      <c r="H654" s="803"/>
      <c r="I654" s="803"/>
      <c r="J654" s="803"/>
      <c r="K654" s="803"/>
      <c r="L654" s="803"/>
      <c r="M654" s="803"/>
      <c r="N654" s="803"/>
      <c r="O654" s="803"/>
      <c r="P654" s="803"/>
      <c r="Q654" s="803"/>
      <c r="R654" s="803"/>
      <c r="S654" s="803"/>
      <c r="T654" s="803"/>
      <c r="U654" s="803"/>
      <c r="V654" s="803"/>
      <c r="W654" s="803"/>
      <c r="X654" s="803"/>
      <c r="Y654" s="803"/>
      <c r="Z654" s="803"/>
      <c r="AA654" s="785"/>
      <c r="AB654" s="785"/>
      <c r="AC654" s="785"/>
    </row>
    <row r="655" spans="1:68" ht="27" hidden="1" customHeight="1" x14ac:dyDescent="0.25">
      <c r="A655" s="54" t="s">
        <v>1057</v>
      </c>
      <c r="B655" s="54" t="s">
        <v>1058</v>
      </c>
      <c r="C655" s="31">
        <v>4301011951</v>
      </c>
      <c r="D655" s="793">
        <v>4640242180045</v>
      </c>
      <c r="E655" s="794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849" t="s">
        <v>1059</v>
      </c>
      <c r="Q655" s="796"/>
      <c r="R655" s="796"/>
      <c r="S655" s="796"/>
      <c r="T655" s="797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1061</v>
      </c>
      <c r="B656" s="54" t="s">
        <v>1062</v>
      </c>
      <c r="C656" s="31">
        <v>4301011950</v>
      </c>
      <c r="D656" s="793">
        <v>4640242180601</v>
      </c>
      <c r="E656" s="794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1092" t="s">
        <v>1063</v>
      </c>
      <c r="Q656" s="796"/>
      <c r="R656" s="796"/>
      <c r="S656" s="796"/>
      <c r="T656" s="797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6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17"/>
      <c r="P657" s="806" t="s">
        <v>71</v>
      </c>
      <c r="Q657" s="807"/>
      <c r="R657" s="807"/>
      <c r="S657" s="807"/>
      <c r="T657" s="807"/>
      <c r="U657" s="807"/>
      <c r="V657" s="808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hidden="1" x14ac:dyDescent="0.2">
      <c r="A658" s="803"/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17"/>
      <c r="P658" s="806" t="s">
        <v>71</v>
      </c>
      <c r="Q658" s="807"/>
      <c r="R658" s="807"/>
      <c r="S658" s="807"/>
      <c r="T658" s="807"/>
      <c r="U658" s="807"/>
      <c r="V658" s="808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hidden="1" customHeight="1" x14ac:dyDescent="0.25">
      <c r="A659" s="805" t="s">
        <v>166</v>
      </c>
      <c r="B659" s="803"/>
      <c r="C659" s="803"/>
      <c r="D659" s="803"/>
      <c r="E659" s="803"/>
      <c r="F659" s="803"/>
      <c r="G659" s="803"/>
      <c r="H659" s="803"/>
      <c r="I659" s="803"/>
      <c r="J659" s="803"/>
      <c r="K659" s="803"/>
      <c r="L659" s="803"/>
      <c r="M659" s="803"/>
      <c r="N659" s="803"/>
      <c r="O659" s="803"/>
      <c r="P659" s="803"/>
      <c r="Q659" s="803"/>
      <c r="R659" s="803"/>
      <c r="S659" s="803"/>
      <c r="T659" s="803"/>
      <c r="U659" s="803"/>
      <c r="V659" s="803"/>
      <c r="W659" s="803"/>
      <c r="X659" s="803"/>
      <c r="Y659" s="803"/>
      <c r="Z659" s="803"/>
      <c r="AA659" s="785"/>
      <c r="AB659" s="785"/>
      <c r="AC659" s="785"/>
    </row>
    <row r="660" spans="1:68" ht="27" hidden="1" customHeight="1" x14ac:dyDescent="0.25">
      <c r="A660" s="54" t="s">
        <v>1065</v>
      </c>
      <c r="B660" s="54" t="s">
        <v>1066</v>
      </c>
      <c r="C660" s="31">
        <v>4301020314</v>
      </c>
      <c r="D660" s="793">
        <v>4640242180090</v>
      </c>
      <c r="E660" s="794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1150" t="s">
        <v>1067</v>
      </c>
      <c r="Q660" s="796"/>
      <c r="R660" s="796"/>
      <c r="S660" s="796"/>
      <c r="T660" s="797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6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17"/>
      <c r="P661" s="806" t="s">
        <v>71</v>
      </c>
      <c r="Q661" s="807"/>
      <c r="R661" s="807"/>
      <c r="S661" s="807"/>
      <c r="T661" s="807"/>
      <c r="U661" s="807"/>
      <c r="V661" s="808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hidden="1" x14ac:dyDescent="0.2">
      <c r="A662" s="803"/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17"/>
      <c r="P662" s="806" t="s">
        <v>71</v>
      </c>
      <c r="Q662" s="807"/>
      <c r="R662" s="807"/>
      <c r="S662" s="807"/>
      <c r="T662" s="807"/>
      <c r="U662" s="807"/>
      <c r="V662" s="808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hidden="1" customHeight="1" x14ac:dyDescent="0.25">
      <c r="A663" s="805" t="s">
        <v>64</v>
      </c>
      <c r="B663" s="803"/>
      <c r="C663" s="803"/>
      <c r="D663" s="803"/>
      <c r="E663" s="803"/>
      <c r="F663" s="803"/>
      <c r="G663" s="803"/>
      <c r="H663" s="803"/>
      <c r="I663" s="803"/>
      <c r="J663" s="803"/>
      <c r="K663" s="803"/>
      <c r="L663" s="803"/>
      <c r="M663" s="803"/>
      <c r="N663" s="803"/>
      <c r="O663" s="803"/>
      <c r="P663" s="803"/>
      <c r="Q663" s="803"/>
      <c r="R663" s="803"/>
      <c r="S663" s="803"/>
      <c r="T663" s="803"/>
      <c r="U663" s="803"/>
      <c r="V663" s="803"/>
      <c r="W663" s="803"/>
      <c r="X663" s="803"/>
      <c r="Y663" s="803"/>
      <c r="Z663" s="803"/>
      <c r="AA663" s="785"/>
      <c r="AB663" s="785"/>
      <c r="AC663" s="785"/>
    </row>
    <row r="664" spans="1:68" ht="27" hidden="1" customHeight="1" x14ac:dyDescent="0.25">
      <c r="A664" s="54" t="s">
        <v>1069</v>
      </c>
      <c r="B664" s="54" t="s">
        <v>1070</v>
      </c>
      <c r="C664" s="31">
        <v>4301031321</v>
      </c>
      <c r="D664" s="793">
        <v>4640242180076</v>
      </c>
      <c r="E664" s="794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1198" t="s">
        <v>1071</v>
      </c>
      <c r="Q664" s="796"/>
      <c r="R664" s="796"/>
      <c r="S664" s="796"/>
      <c r="T664" s="797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16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17"/>
      <c r="P665" s="806" t="s">
        <v>71</v>
      </c>
      <c r="Q665" s="807"/>
      <c r="R665" s="807"/>
      <c r="S665" s="807"/>
      <c r="T665" s="807"/>
      <c r="U665" s="807"/>
      <c r="V665" s="808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hidden="1" x14ac:dyDescent="0.2">
      <c r="A666" s="803"/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17"/>
      <c r="P666" s="806" t="s">
        <v>71</v>
      </c>
      <c r="Q666" s="807"/>
      <c r="R666" s="807"/>
      <c r="S666" s="807"/>
      <c r="T666" s="807"/>
      <c r="U666" s="807"/>
      <c r="V666" s="808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hidden="1" customHeight="1" x14ac:dyDescent="0.25">
      <c r="A667" s="805" t="s">
        <v>73</v>
      </c>
      <c r="B667" s="803"/>
      <c r="C667" s="803"/>
      <c r="D667" s="803"/>
      <c r="E667" s="803"/>
      <c r="F667" s="803"/>
      <c r="G667" s="803"/>
      <c r="H667" s="803"/>
      <c r="I667" s="803"/>
      <c r="J667" s="803"/>
      <c r="K667" s="803"/>
      <c r="L667" s="803"/>
      <c r="M667" s="803"/>
      <c r="N667" s="803"/>
      <c r="O667" s="803"/>
      <c r="P667" s="803"/>
      <c r="Q667" s="803"/>
      <c r="R667" s="803"/>
      <c r="S667" s="803"/>
      <c r="T667" s="803"/>
      <c r="U667" s="803"/>
      <c r="V667" s="803"/>
      <c r="W667" s="803"/>
      <c r="X667" s="803"/>
      <c r="Y667" s="803"/>
      <c r="Z667" s="803"/>
      <c r="AA667" s="785"/>
      <c r="AB667" s="785"/>
      <c r="AC667" s="785"/>
    </row>
    <row r="668" spans="1:68" ht="27" hidden="1" customHeight="1" x14ac:dyDescent="0.25">
      <c r="A668" s="54" t="s">
        <v>1073</v>
      </c>
      <c r="B668" s="54" t="s">
        <v>1074</v>
      </c>
      <c r="C668" s="31">
        <v>4301051780</v>
      </c>
      <c r="D668" s="793">
        <v>4640242180106</v>
      </c>
      <c r="E668" s="794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036" t="s">
        <v>1075</v>
      </c>
      <c r="Q668" s="796"/>
      <c r="R668" s="796"/>
      <c r="S668" s="796"/>
      <c r="T668" s="797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16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17"/>
      <c r="P669" s="806" t="s">
        <v>71</v>
      </c>
      <c r="Q669" s="807"/>
      <c r="R669" s="807"/>
      <c r="S669" s="807"/>
      <c r="T669" s="807"/>
      <c r="U669" s="807"/>
      <c r="V669" s="808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hidden="1" x14ac:dyDescent="0.2">
      <c r="A670" s="803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17"/>
      <c r="P670" s="806" t="s">
        <v>71</v>
      </c>
      <c r="Q670" s="807"/>
      <c r="R670" s="807"/>
      <c r="S670" s="807"/>
      <c r="T670" s="807"/>
      <c r="U670" s="807"/>
      <c r="V670" s="808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1210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1041"/>
      <c r="P671" s="798" t="s">
        <v>1077</v>
      </c>
      <c r="Q671" s="799"/>
      <c r="R671" s="799"/>
      <c r="S671" s="799"/>
      <c r="T671" s="799"/>
      <c r="U671" s="799"/>
      <c r="V671" s="800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17079.400000000001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17254.079999999998</v>
      </c>
      <c r="Z671" s="37"/>
      <c r="AA671" s="792"/>
      <c r="AB671" s="792"/>
      <c r="AC671" s="792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1041"/>
      <c r="P672" s="798" t="s">
        <v>1078</v>
      </c>
      <c r="Q672" s="799"/>
      <c r="R672" s="799"/>
      <c r="S672" s="799"/>
      <c r="T672" s="799"/>
      <c r="U672" s="799"/>
      <c r="V672" s="800"/>
      <c r="W672" s="37" t="s">
        <v>69</v>
      </c>
      <c r="X672" s="791">
        <f>IFERROR(SUM(BM22:BM668),"0")</f>
        <v>18073.276765724688</v>
      </c>
      <c r="Y672" s="791">
        <f>IFERROR(SUM(BN22:BN668),"0")</f>
        <v>18258.013999999999</v>
      </c>
      <c r="Z672" s="37"/>
      <c r="AA672" s="792"/>
      <c r="AB672" s="792"/>
      <c r="AC672" s="792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1041"/>
      <c r="P673" s="798" t="s">
        <v>1079</v>
      </c>
      <c r="Q673" s="799"/>
      <c r="R673" s="799"/>
      <c r="S673" s="799"/>
      <c r="T673" s="799"/>
      <c r="U673" s="799"/>
      <c r="V673" s="800"/>
      <c r="W673" s="37" t="s">
        <v>1080</v>
      </c>
      <c r="X673" s="38">
        <f>ROUNDUP(SUM(BO22:BO668),0)</f>
        <v>31</v>
      </c>
      <c r="Y673" s="38">
        <f>ROUNDUP(SUM(BP22:BP668),0)</f>
        <v>32</v>
      </c>
      <c r="Z673" s="37"/>
      <c r="AA673" s="792"/>
      <c r="AB673" s="792"/>
      <c r="AC673" s="792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1041"/>
      <c r="P674" s="798" t="s">
        <v>1081</v>
      </c>
      <c r="Q674" s="799"/>
      <c r="R674" s="799"/>
      <c r="S674" s="799"/>
      <c r="T674" s="799"/>
      <c r="U674" s="799"/>
      <c r="V674" s="800"/>
      <c r="W674" s="37" t="s">
        <v>69</v>
      </c>
      <c r="X674" s="791">
        <f>GrossWeightTotal+PalletQtyTotal*25</f>
        <v>18848.276765724688</v>
      </c>
      <c r="Y674" s="791">
        <f>GrossWeightTotalR+PalletQtyTotalR*25</f>
        <v>19058.013999999999</v>
      </c>
      <c r="Z674" s="37"/>
      <c r="AA674" s="792"/>
      <c r="AB674" s="792"/>
      <c r="AC674" s="792"/>
    </row>
    <row r="675" spans="1:32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1041"/>
      <c r="P675" s="798" t="s">
        <v>1082</v>
      </c>
      <c r="Q675" s="799"/>
      <c r="R675" s="799"/>
      <c r="S675" s="799"/>
      <c r="T675" s="799"/>
      <c r="U675" s="799"/>
      <c r="V675" s="800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3521.2273346066454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3548</v>
      </c>
      <c r="Z675" s="37"/>
      <c r="AA675" s="792"/>
      <c r="AB675" s="792"/>
      <c r="AC675" s="792"/>
    </row>
    <row r="676" spans="1:32" ht="14.25" hidden="1" customHeight="1" x14ac:dyDescent="0.2">
      <c r="A676" s="803"/>
      <c r="B676" s="803"/>
      <c r="C676" s="803"/>
      <c r="D676" s="803"/>
      <c r="E676" s="803"/>
      <c r="F676" s="803"/>
      <c r="G676" s="803"/>
      <c r="H676" s="803"/>
      <c r="I676" s="803"/>
      <c r="J676" s="803"/>
      <c r="K676" s="803"/>
      <c r="L676" s="803"/>
      <c r="M676" s="803"/>
      <c r="N676" s="803"/>
      <c r="O676" s="1041"/>
      <c r="P676" s="798" t="s">
        <v>1083</v>
      </c>
      <c r="Q676" s="799"/>
      <c r="R676" s="799"/>
      <c r="S676" s="799"/>
      <c r="T676" s="799"/>
      <c r="U676" s="799"/>
      <c r="V676" s="800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36.202379999999991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10" t="s">
        <v>111</v>
      </c>
      <c r="D678" s="838"/>
      <c r="E678" s="838"/>
      <c r="F678" s="838"/>
      <c r="G678" s="838"/>
      <c r="H678" s="836"/>
      <c r="I678" s="810" t="s">
        <v>324</v>
      </c>
      <c r="J678" s="838"/>
      <c r="K678" s="838"/>
      <c r="L678" s="838"/>
      <c r="M678" s="838"/>
      <c r="N678" s="838"/>
      <c r="O678" s="838"/>
      <c r="P678" s="838"/>
      <c r="Q678" s="838"/>
      <c r="R678" s="838"/>
      <c r="S678" s="838"/>
      <c r="T678" s="838"/>
      <c r="U678" s="838"/>
      <c r="V678" s="836"/>
      <c r="W678" s="810" t="s">
        <v>661</v>
      </c>
      <c r="X678" s="836"/>
      <c r="Y678" s="810" t="s">
        <v>750</v>
      </c>
      <c r="Z678" s="838"/>
      <c r="AA678" s="838"/>
      <c r="AB678" s="836"/>
      <c r="AC678" s="786" t="s">
        <v>856</v>
      </c>
      <c r="AD678" s="786" t="s">
        <v>951</v>
      </c>
      <c r="AE678" s="810" t="s">
        <v>956</v>
      </c>
      <c r="AF678" s="836"/>
    </row>
    <row r="679" spans="1:32" ht="14.25" customHeight="1" thickTop="1" x14ac:dyDescent="0.2">
      <c r="A679" s="1196" t="s">
        <v>1086</v>
      </c>
      <c r="B679" s="810" t="s">
        <v>63</v>
      </c>
      <c r="C679" s="810" t="s">
        <v>112</v>
      </c>
      <c r="D679" s="810" t="s">
        <v>139</v>
      </c>
      <c r="E679" s="810" t="s">
        <v>216</v>
      </c>
      <c r="F679" s="810" t="s">
        <v>238</v>
      </c>
      <c r="G679" s="810" t="s">
        <v>282</v>
      </c>
      <c r="H679" s="810" t="s">
        <v>111</v>
      </c>
      <c r="I679" s="810" t="s">
        <v>325</v>
      </c>
      <c r="J679" s="810" t="s">
        <v>349</v>
      </c>
      <c r="K679" s="810" t="s">
        <v>427</v>
      </c>
      <c r="L679" s="810" t="s">
        <v>446</v>
      </c>
      <c r="M679" s="810" t="s">
        <v>470</v>
      </c>
      <c r="N679" s="787"/>
      <c r="O679" s="810" t="s">
        <v>499</v>
      </c>
      <c r="P679" s="810" t="s">
        <v>502</v>
      </c>
      <c r="Q679" s="810" t="s">
        <v>511</v>
      </c>
      <c r="R679" s="810" t="s">
        <v>527</v>
      </c>
      <c r="S679" s="810" t="s">
        <v>537</v>
      </c>
      <c r="T679" s="810" t="s">
        <v>550</v>
      </c>
      <c r="U679" s="810" t="s">
        <v>561</v>
      </c>
      <c r="V679" s="810" t="s">
        <v>648</v>
      </c>
      <c r="W679" s="810" t="s">
        <v>662</v>
      </c>
      <c r="X679" s="810" t="s">
        <v>706</v>
      </c>
      <c r="Y679" s="810" t="s">
        <v>751</v>
      </c>
      <c r="Z679" s="810" t="s">
        <v>814</v>
      </c>
      <c r="AA679" s="810" t="s">
        <v>836</v>
      </c>
      <c r="AB679" s="810" t="s">
        <v>852</v>
      </c>
      <c r="AC679" s="810" t="s">
        <v>856</v>
      </c>
      <c r="AD679" s="810" t="s">
        <v>951</v>
      </c>
      <c r="AE679" s="810" t="s">
        <v>956</v>
      </c>
      <c r="AF679" s="810" t="s">
        <v>1056</v>
      </c>
    </row>
    <row r="680" spans="1:32" ht="13.5" customHeight="1" thickBot="1" x14ac:dyDescent="0.25">
      <c r="A680" s="1197"/>
      <c r="B680" s="811"/>
      <c r="C680" s="811"/>
      <c r="D680" s="811"/>
      <c r="E680" s="811"/>
      <c r="F680" s="811"/>
      <c r="G680" s="811"/>
      <c r="H680" s="811"/>
      <c r="I680" s="811"/>
      <c r="J680" s="811"/>
      <c r="K680" s="811"/>
      <c r="L680" s="811"/>
      <c r="M680" s="811"/>
      <c r="N680" s="787"/>
      <c r="O680" s="811"/>
      <c r="P680" s="811"/>
      <c r="Q680" s="811"/>
      <c r="R680" s="811"/>
      <c r="S680" s="811"/>
      <c r="T680" s="811"/>
      <c r="U680" s="811"/>
      <c r="V680" s="811"/>
      <c r="W680" s="811"/>
      <c r="X680" s="811"/>
      <c r="Y680" s="811"/>
      <c r="Z680" s="811"/>
      <c r="AA680" s="811"/>
      <c r="AB680" s="811"/>
      <c r="AC680" s="811"/>
      <c r="AD680" s="811"/>
      <c r="AE680" s="811"/>
      <c r="AF680" s="811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485.20000000000005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1309.5000000000002</v>
      </c>
      <c r="E681" s="46">
        <f>IFERROR(Y106*1,"0")+IFERROR(Y107*1,"0")+IFERROR(Y108*1,"0")+IFERROR(Y112*1,"0")+IFERROR(Y113*1,"0")+IFERROR(Y114*1,"0")+IFERROR(Y115*1,"0")+IFERROR(Y116*1,"0")+IFERROR(Y117*1,"0")</f>
        <v>1478.1000000000001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1535.0000000000002</v>
      </c>
      <c r="G681" s="46">
        <f>IFERROR(Y153*1,"0")+IFERROR(Y154*1,"0")+IFERROR(Y155*1,"0")+IFERROR(Y159*1,"0")+IFERROR(Y160*1,"0")+IFERROR(Y164*1,"0")+IFERROR(Y165*1,"0")+IFERROR(Y166*1,"0")</f>
        <v>197.52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655.20000000000005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1681.8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128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602.4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382.2</v>
      </c>
      <c r="V681" s="46">
        <f>IFERROR(Y405*1,"0")+IFERROR(Y409*1,"0")+IFERROR(Y410*1,"0")+IFERROR(Y411*1,"0")</f>
        <v>1016.4000000000001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5701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108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120.30000000000001</v>
      </c>
      <c r="Z681" s="46">
        <f>IFERROR(Y515*1,"0")+IFERROR(Y519*1,"0")+IFERROR(Y520*1,"0")+IFERROR(Y521*1,"0")+IFERROR(Y522*1,"0")+IFERROR(Y523*1,"0")+IFERROR(Y527*1,"0")</f>
        <v>42.900000000000006</v>
      </c>
      <c r="AA681" s="46">
        <f>IFERROR(Y532*1,"0")+IFERROR(Y533*1,"0")+IFERROR(Y534*1,"0")+IFERROR(Y535*1,"0")+IFERROR(Y536*1,"0")+IFERROR(Y537*1,"0")</f>
        <v>28.56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978.59999999999991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803.4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67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15,00"/>
        <filter val="1 300,00"/>
        <filter val="1 900,00"/>
        <filter val="1,00"/>
        <filter val="10,00"/>
        <filter val="10,50"/>
        <filter val="10,56"/>
        <filter val="100,00"/>
        <filter val="102,56"/>
        <filter val="104,00"/>
        <filter val="107,14"/>
        <filter val="110,00"/>
        <filter val="117,00"/>
        <filter val="122,27"/>
        <filter val="128,00"/>
        <filter val="132,00"/>
        <filter val="140,00"/>
        <filter val="147,78"/>
        <filter val="15,00"/>
        <filter val="150,00"/>
        <filter val="16,67"/>
        <filter val="167,04"/>
        <filter val="17 079,40"/>
        <filter val="17,50"/>
        <filter val="170,00"/>
        <filter val="18 073,28"/>
        <filter val="18 848,28"/>
        <filter val="18,00"/>
        <filter val="180,00"/>
        <filter val="188,10"/>
        <filter val="2 300,00"/>
        <filter val="2,38"/>
        <filter val="2,56"/>
        <filter val="20,00"/>
        <filter val="200,00"/>
        <filter val="210,00"/>
        <filter val="24,50"/>
        <filter val="240,00"/>
        <filter val="246,30"/>
        <filter val="25,00"/>
        <filter val="250,00"/>
        <filter val="253,57"/>
        <filter val="271,43"/>
        <filter val="271,49"/>
        <filter val="28,00"/>
        <filter val="280,00"/>
        <filter val="29,70"/>
        <filter val="3 521,23"/>
        <filter val="3,33"/>
        <filter val="30,00"/>
        <filter val="300,00"/>
        <filter val="31"/>
        <filter val="32,00"/>
        <filter val="342,00"/>
        <filter val="350,00"/>
        <filter val="36,00"/>
        <filter val="36,67"/>
        <filter val="360,00"/>
        <filter val="373,33"/>
        <filter val="4,00"/>
        <filter val="40,00"/>
        <filter val="40,50"/>
        <filter val="400,00"/>
        <filter val="45,00"/>
        <filter val="45,13"/>
        <filter val="45,60"/>
        <filter val="450,00"/>
        <filter val="46,20"/>
        <filter val="48,00"/>
        <filter val="480,00"/>
        <filter val="483,33"/>
        <filter val="5 600,00"/>
        <filter val="5,83"/>
        <filter val="50,00"/>
        <filter val="52,50"/>
        <filter val="530,00"/>
        <filter val="540,00"/>
        <filter val="542,00"/>
        <filter val="585,00"/>
        <filter val="60,00"/>
        <filter val="600,00"/>
        <filter val="630,00"/>
        <filter val="650,00"/>
        <filter val="665,00"/>
        <filter val="70,00"/>
        <filter val="71,14"/>
        <filter val="724,00"/>
        <filter val="75,00"/>
        <filter val="75,93"/>
        <filter val="80,00"/>
        <filter val="800,00"/>
        <filter val="840,00"/>
        <filter val="850,00"/>
        <filter val="88,00"/>
        <filter val="88,52"/>
        <filter val="9,47"/>
        <filter val="90,00"/>
        <filter val="960,00"/>
        <filter val="985,00"/>
      </filters>
    </filterColumn>
    <filterColumn colId="29" showButton="0"/>
    <filterColumn colId="30" showButton="0"/>
  </autoFilter>
  <mergeCells count="1203"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  <mergeCell ref="A330:O3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432:T432"/>
    <mergeCell ref="P165:T165"/>
    <mergeCell ref="P373:V373"/>
    <mergeCell ref="D359:E359"/>
    <mergeCell ref="P535:T535"/>
    <mergeCell ref="A144:O145"/>
    <mergeCell ref="P212:T212"/>
    <mergeCell ref="P399:T399"/>
    <mergeCell ref="P333:T333"/>
    <mergeCell ref="D227:E227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598:O599"/>
    <mergeCell ref="P612:T612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P266:T266"/>
    <mergeCell ref="P95:T95"/>
    <mergeCell ref="A526:Z526"/>
    <mergeCell ref="A355:Z355"/>
    <mergeCell ref="P527:T527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AC679:AC680"/>
    <mergeCell ref="D67:E67"/>
    <mergeCell ref="A524:O525"/>
    <mergeCell ref="AE679:AE680"/>
    <mergeCell ref="J679:J680"/>
    <mergeCell ref="D470:E470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P400:T400"/>
    <mergeCell ref="D30:E3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P223:T223"/>
    <mergeCell ref="P52:T52"/>
    <mergeCell ref="D160:E160"/>
    <mergeCell ref="P481:T481"/>
    <mergeCell ref="D629:E629"/>
    <mergeCell ref="A467:O468"/>
    <mergeCell ref="D141:E141"/>
    <mergeCell ref="P38:V38"/>
    <mergeCell ref="D574:E574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A514:Z514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D648:E648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14:E614"/>
    <mergeCell ref="P668:T668"/>
    <mergeCell ref="P441:T441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P641:T641"/>
    <mergeCell ref="D265:E265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509:E509"/>
    <mergeCell ref="D267:E267"/>
    <mergeCell ref="D425:E425"/>
    <mergeCell ref="P582:T582"/>
    <mergeCell ref="D84:E84"/>
    <mergeCell ref="P483:T483"/>
    <mergeCell ref="A328:Z328"/>
    <mergeCell ref="D155:E155"/>
    <mergeCell ref="P41:T41"/>
    <mergeCell ref="D320:E320"/>
    <mergeCell ref="D64:E64"/>
    <mergeCell ref="P309:T309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P457:T457"/>
    <mergeCell ref="A381:O382"/>
    <mergeCell ref="D307:E307"/>
    <mergeCell ref="P549:T549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P125:T125"/>
    <mergeCell ref="P557:T557"/>
    <mergeCell ref="D500:E500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P470:T470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602:Z602"/>
    <mergeCell ref="A469:Z469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N17:N18"/>
    <mergeCell ref="P303:V303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M17:M18"/>
    <mergeCell ref="O17:O18"/>
    <mergeCell ref="D177:E177"/>
    <mergeCell ref="D33:E33"/>
    <mergeCell ref="D22:E22"/>
    <mergeCell ref="P49:T49"/>
    <mergeCell ref="A9:C9"/>
    <mergeCell ref="A71:O72"/>
    <mergeCell ref="P112:T112"/>
    <mergeCell ref="D294:E294"/>
    <mergeCell ref="P348:T348"/>
    <mergeCell ref="A298:Z298"/>
    <mergeCell ref="G17:G18"/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2025-01-13T06:43:33Z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