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12CF17D-9602-40BA-8629-BDA666405668}" xr6:coauthVersionLast="47" xr6:coauthVersionMax="47" xr10:uidLastSave="{00000000-0000-0000-0000-000000000000}"/>
  <bookViews>
    <workbookView xWindow="3855" yWindow="75" windowWidth="22455" windowHeight="1548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694" i="1" l="1"/>
  <c r="X683" i="1"/>
  <c r="Y682" i="1"/>
  <c r="X682" i="1"/>
  <c r="BO681" i="1"/>
  <c r="BN681" i="1"/>
  <c r="BM681" i="1"/>
  <c r="Z681" i="1"/>
  <c r="Z682" i="1" s="1"/>
  <c r="Y681" i="1"/>
  <c r="Y683" i="1" s="1"/>
  <c r="Y679" i="1"/>
  <c r="X679" i="1"/>
  <c r="Y678" i="1"/>
  <c r="X678" i="1"/>
  <c r="BO677" i="1"/>
  <c r="BM677" i="1"/>
  <c r="Y677" i="1"/>
  <c r="BP677" i="1" s="1"/>
  <c r="Y675" i="1"/>
  <c r="X675" i="1"/>
  <c r="Y674" i="1"/>
  <c r="X674" i="1"/>
  <c r="BP673" i="1"/>
  <c r="BO673" i="1"/>
  <c r="BM673" i="1"/>
  <c r="Z673" i="1"/>
  <c r="Z674" i="1" s="1"/>
  <c r="Y673" i="1"/>
  <c r="BN673" i="1" s="1"/>
  <c r="X671" i="1"/>
  <c r="X670" i="1"/>
  <c r="BO669" i="1"/>
  <c r="BM669" i="1"/>
  <c r="Y669" i="1"/>
  <c r="BO668" i="1"/>
  <c r="BN668" i="1"/>
  <c r="BM668" i="1"/>
  <c r="Y668" i="1"/>
  <c r="Z668" i="1" s="1"/>
  <c r="X665" i="1"/>
  <c r="X664" i="1"/>
  <c r="BP663" i="1"/>
  <c r="BO663" i="1"/>
  <c r="BN663" i="1"/>
  <c r="BM663" i="1"/>
  <c r="Z663" i="1"/>
  <c r="Y663" i="1"/>
  <c r="BO662" i="1"/>
  <c r="BN662" i="1"/>
  <c r="BM662" i="1"/>
  <c r="Z662" i="1"/>
  <c r="Y662" i="1"/>
  <c r="BP662" i="1" s="1"/>
  <c r="BP661" i="1"/>
  <c r="BO661" i="1"/>
  <c r="BM661" i="1"/>
  <c r="Z661" i="1"/>
  <c r="Y661" i="1"/>
  <c r="BN661" i="1" s="1"/>
  <c r="BO660" i="1"/>
  <c r="BN660" i="1"/>
  <c r="BM660" i="1"/>
  <c r="Y660" i="1"/>
  <c r="Y658" i="1"/>
  <c r="X658" i="1"/>
  <c r="X657" i="1"/>
  <c r="BO656" i="1"/>
  <c r="BN656" i="1"/>
  <c r="BM656" i="1"/>
  <c r="Y656" i="1"/>
  <c r="Z656" i="1" s="1"/>
  <c r="BO655" i="1"/>
  <c r="BM655" i="1"/>
  <c r="Y655" i="1"/>
  <c r="BP654" i="1"/>
  <c r="BO654" i="1"/>
  <c r="BM654" i="1"/>
  <c r="Y654" i="1"/>
  <c r="BN654" i="1" s="1"/>
  <c r="BP653" i="1"/>
  <c r="BO653" i="1"/>
  <c r="BM653" i="1"/>
  <c r="Y653" i="1"/>
  <c r="BO652" i="1"/>
  <c r="BN652" i="1"/>
  <c r="BM652" i="1"/>
  <c r="Y652" i="1"/>
  <c r="Z652" i="1" s="1"/>
  <c r="BO651" i="1"/>
  <c r="BM651" i="1"/>
  <c r="Y651" i="1"/>
  <c r="BP650" i="1"/>
  <c r="BO650" i="1"/>
  <c r="BM650" i="1"/>
  <c r="Y650" i="1"/>
  <c r="BN650" i="1" s="1"/>
  <c r="BP649" i="1"/>
  <c r="BO649" i="1"/>
  <c r="BM649" i="1"/>
  <c r="Y649" i="1"/>
  <c r="X647" i="1"/>
  <c r="X646" i="1"/>
  <c r="BP645" i="1"/>
  <c r="BO645" i="1"/>
  <c r="BM645" i="1"/>
  <c r="Y645" i="1"/>
  <c r="Z645" i="1" s="1"/>
  <c r="BP644" i="1"/>
  <c r="BO644" i="1"/>
  <c r="BN644" i="1"/>
  <c r="BM644" i="1"/>
  <c r="Z644" i="1"/>
  <c r="Y644" i="1"/>
  <c r="BO643" i="1"/>
  <c r="BN643" i="1"/>
  <c r="BM643" i="1"/>
  <c r="Z643" i="1"/>
  <c r="Y643" i="1"/>
  <c r="BP643" i="1" s="1"/>
  <c r="BP642" i="1"/>
  <c r="BO642" i="1"/>
  <c r="BM642" i="1"/>
  <c r="Z642" i="1"/>
  <c r="Y642" i="1"/>
  <c r="BN642" i="1" s="1"/>
  <c r="BO641" i="1"/>
  <c r="BM641" i="1"/>
  <c r="Y641" i="1"/>
  <c r="Z641" i="1" s="1"/>
  <c r="BP640" i="1"/>
  <c r="BO640" i="1"/>
  <c r="BN640" i="1"/>
  <c r="BM640" i="1"/>
  <c r="Z640" i="1"/>
  <c r="Y640" i="1"/>
  <c r="BO639" i="1"/>
  <c r="BN639" i="1"/>
  <c r="BM639" i="1"/>
  <c r="Z639" i="1"/>
  <c r="Z646" i="1" s="1"/>
  <c r="Y639" i="1"/>
  <c r="X637" i="1"/>
  <c r="X636" i="1"/>
  <c r="BP635" i="1"/>
  <c r="BO635" i="1"/>
  <c r="BN635" i="1"/>
  <c r="BM635" i="1"/>
  <c r="Y635" i="1"/>
  <c r="Z635" i="1" s="1"/>
  <c r="BO634" i="1"/>
  <c r="BM634" i="1"/>
  <c r="Y634" i="1"/>
  <c r="BP634" i="1" s="1"/>
  <c r="BO633" i="1"/>
  <c r="BN633" i="1"/>
  <c r="BM633" i="1"/>
  <c r="Y633" i="1"/>
  <c r="BO632" i="1"/>
  <c r="BM632" i="1"/>
  <c r="Y632" i="1"/>
  <c r="Y637" i="1" s="1"/>
  <c r="X630" i="1"/>
  <c r="X629" i="1"/>
  <c r="BO628" i="1"/>
  <c r="BN628" i="1"/>
  <c r="BM628" i="1"/>
  <c r="Z628" i="1"/>
  <c r="Y628" i="1"/>
  <c r="BP628" i="1" s="1"/>
  <c r="BP627" i="1"/>
  <c r="BO627" i="1"/>
  <c r="BM627" i="1"/>
  <c r="Z627" i="1"/>
  <c r="Y627" i="1"/>
  <c r="BN627" i="1" s="1"/>
  <c r="BP626" i="1"/>
  <c r="BO626" i="1"/>
  <c r="BN626" i="1"/>
  <c r="BM626" i="1"/>
  <c r="Y626" i="1"/>
  <c r="Z626" i="1" s="1"/>
  <c r="BP625" i="1"/>
  <c r="BO625" i="1"/>
  <c r="BN625" i="1"/>
  <c r="BM625" i="1"/>
  <c r="Z625" i="1"/>
  <c r="Y625" i="1"/>
  <c r="BO624" i="1"/>
  <c r="BN624" i="1"/>
  <c r="BM624" i="1"/>
  <c r="Z624" i="1"/>
  <c r="Y624" i="1"/>
  <c r="BP624" i="1" s="1"/>
  <c r="BP623" i="1"/>
  <c r="BO623" i="1"/>
  <c r="BM623" i="1"/>
  <c r="Z623" i="1"/>
  <c r="Y623" i="1"/>
  <c r="BN623" i="1" s="1"/>
  <c r="BO622" i="1"/>
  <c r="BN622" i="1"/>
  <c r="BM622" i="1"/>
  <c r="Y622" i="1"/>
  <c r="Y618" i="1"/>
  <c r="X618" i="1"/>
  <c r="X617" i="1"/>
  <c r="BO616" i="1"/>
  <c r="BN616" i="1"/>
  <c r="BM616" i="1"/>
  <c r="Y616" i="1"/>
  <c r="X614" i="1"/>
  <c r="X613" i="1"/>
  <c r="BP612" i="1"/>
  <c r="BO612" i="1"/>
  <c r="BN612" i="1"/>
  <c r="BM612" i="1"/>
  <c r="Z612" i="1"/>
  <c r="Z613" i="1" s="1"/>
  <c r="Y612" i="1"/>
  <c r="Y614" i="1" s="1"/>
  <c r="X610" i="1"/>
  <c r="X609" i="1"/>
  <c r="BO608" i="1"/>
  <c r="BM608" i="1"/>
  <c r="Y608" i="1"/>
  <c r="X604" i="1"/>
  <c r="Y603" i="1"/>
  <c r="X603" i="1"/>
  <c r="BO602" i="1"/>
  <c r="BN602" i="1"/>
  <c r="BM602" i="1"/>
  <c r="Z602" i="1"/>
  <c r="Y602" i="1"/>
  <c r="BP602" i="1" s="1"/>
  <c r="BP601" i="1"/>
  <c r="BO601" i="1"/>
  <c r="BM601" i="1"/>
  <c r="Z601" i="1"/>
  <c r="Y601" i="1"/>
  <c r="Y604" i="1" s="1"/>
  <c r="P601" i="1"/>
  <c r="X599" i="1"/>
  <c r="X598" i="1"/>
  <c r="BP597" i="1"/>
  <c r="BO597" i="1"/>
  <c r="BN597" i="1"/>
  <c r="BM597" i="1"/>
  <c r="Z597" i="1"/>
  <c r="Y597" i="1"/>
  <c r="P597" i="1"/>
  <c r="BP596" i="1"/>
  <c r="BO596" i="1"/>
  <c r="BM596" i="1"/>
  <c r="Y596" i="1"/>
  <c r="P596" i="1"/>
  <c r="BP595" i="1"/>
  <c r="BO595" i="1"/>
  <c r="BN595" i="1"/>
  <c r="BM595" i="1"/>
  <c r="Z595" i="1"/>
  <c r="Y595" i="1"/>
  <c r="Y599" i="1" s="1"/>
  <c r="P595" i="1"/>
  <c r="X593" i="1"/>
  <c r="X592" i="1"/>
  <c r="BP591" i="1"/>
  <c r="BO591" i="1"/>
  <c r="BN591" i="1"/>
  <c r="BM591" i="1"/>
  <c r="Y591" i="1"/>
  <c r="Z591" i="1" s="1"/>
  <c r="P591" i="1"/>
  <c r="BO590" i="1"/>
  <c r="BM590" i="1"/>
  <c r="Y590" i="1"/>
  <c r="BP590" i="1" s="1"/>
  <c r="P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P588" i="1"/>
  <c r="BO587" i="1"/>
  <c r="BM587" i="1"/>
  <c r="Y587" i="1"/>
  <c r="BN587" i="1" s="1"/>
  <c r="P587" i="1"/>
  <c r="BP586" i="1"/>
  <c r="BO586" i="1"/>
  <c r="BN586" i="1"/>
  <c r="BM586" i="1"/>
  <c r="Z586" i="1"/>
  <c r="Y586" i="1"/>
  <c r="BP585" i="1"/>
  <c r="BO585" i="1"/>
  <c r="BN585" i="1"/>
  <c r="BM585" i="1"/>
  <c r="Y585" i="1"/>
  <c r="Z585" i="1" s="1"/>
  <c r="P585" i="1"/>
  <c r="BO584" i="1"/>
  <c r="BM584" i="1"/>
  <c r="Y584" i="1"/>
  <c r="BP584" i="1" s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N581" i="1"/>
  <c r="BM581" i="1"/>
  <c r="Y581" i="1"/>
  <c r="BO580" i="1"/>
  <c r="BM580" i="1"/>
  <c r="Y580" i="1"/>
  <c r="P580" i="1"/>
  <c r="BP579" i="1"/>
  <c r="BO579" i="1"/>
  <c r="BN579" i="1"/>
  <c r="BM579" i="1"/>
  <c r="Y579" i="1"/>
  <c r="Z579" i="1" s="1"/>
  <c r="BP578" i="1"/>
  <c r="BO578" i="1"/>
  <c r="BN578" i="1"/>
  <c r="BM578" i="1"/>
  <c r="Z578" i="1"/>
  <c r="Y578" i="1"/>
  <c r="P578" i="1"/>
  <c r="BO577" i="1"/>
  <c r="BM577" i="1"/>
  <c r="Y577" i="1"/>
  <c r="X575" i="1"/>
  <c r="X574" i="1"/>
  <c r="BO573" i="1"/>
  <c r="BM573" i="1"/>
  <c r="Y573" i="1"/>
  <c r="Z573" i="1" s="1"/>
  <c r="P573" i="1"/>
  <c r="BO572" i="1"/>
  <c r="BM572" i="1"/>
  <c r="Y572" i="1"/>
  <c r="BP572" i="1" s="1"/>
  <c r="BO571" i="1"/>
  <c r="BM571" i="1"/>
  <c r="Y571" i="1"/>
  <c r="Y574" i="1" s="1"/>
  <c r="P571" i="1"/>
  <c r="BP570" i="1"/>
  <c r="BO570" i="1"/>
  <c r="BN570" i="1"/>
  <c r="BM570" i="1"/>
  <c r="Z570" i="1"/>
  <c r="Y570" i="1"/>
  <c r="P570" i="1"/>
  <c r="BO569" i="1"/>
  <c r="BN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O562" i="1"/>
  <c r="BM562" i="1"/>
  <c r="Y562" i="1"/>
  <c r="Z562" i="1" s="1"/>
  <c r="P562" i="1"/>
  <c r="BO561" i="1"/>
  <c r="BM561" i="1"/>
  <c r="Z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N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Z556" i="1" s="1"/>
  <c r="P556" i="1"/>
  <c r="BO555" i="1"/>
  <c r="BM555" i="1"/>
  <c r="Y555" i="1"/>
  <c r="Z555" i="1" s="1"/>
  <c r="P555" i="1"/>
  <c r="BO554" i="1"/>
  <c r="BM554" i="1"/>
  <c r="Z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X546" i="1"/>
  <c r="BO545" i="1"/>
  <c r="BM545" i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M537" i="1"/>
  <c r="Y537" i="1"/>
  <c r="Z537" i="1" s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Y528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Z521" i="1" s="1"/>
  <c r="P521" i="1"/>
  <c r="BP520" i="1"/>
  <c r="BO520" i="1"/>
  <c r="BM520" i="1"/>
  <c r="Z520" i="1"/>
  <c r="Y520" i="1"/>
  <c r="BN520" i="1" s="1"/>
  <c r="BO519" i="1"/>
  <c r="BM519" i="1"/>
  <c r="Y519" i="1"/>
  <c r="P519" i="1"/>
  <c r="BP518" i="1"/>
  <c r="BO518" i="1"/>
  <c r="BN518" i="1"/>
  <c r="BM518" i="1"/>
  <c r="Z518" i="1"/>
  <c r="Y518" i="1"/>
  <c r="Y516" i="1"/>
  <c r="X516" i="1"/>
  <c r="Y515" i="1"/>
  <c r="X515" i="1"/>
  <c r="BP514" i="1"/>
  <c r="BO514" i="1"/>
  <c r="BM514" i="1"/>
  <c r="Z514" i="1"/>
  <c r="Z515" i="1" s="1"/>
  <c r="Y514" i="1"/>
  <c r="BN514" i="1" s="1"/>
  <c r="P514" i="1"/>
  <c r="X511" i="1"/>
  <c r="X510" i="1"/>
  <c r="BO509" i="1"/>
  <c r="BM509" i="1"/>
  <c r="Y509" i="1"/>
  <c r="Y511" i="1" s="1"/>
  <c r="P509" i="1"/>
  <c r="BP508" i="1"/>
  <c r="BO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Y498" i="1"/>
  <c r="Z498" i="1" s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N495" i="1"/>
  <c r="BM495" i="1"/>
  <c r="Z495" i="1"/>
  <c r="Y495" i="1"/>
  <c r="BP495" i="1" s="1"/>
  <c r="P495" i="1"/>
  <c r="BO494" i="1"/>
  <c r="BM494" i="1"/>
  <c r="Y494" i="1"/>
  <c r="BN494" i="1" s="1"/>
  <c r="P494" i="1"/>
  <c r="BP493" i="1"/>
  <c r="BO493" i="1"/>
  <c r="BM493" i="1"/>
  <c r="Z493" i="1"/>
  <c r="Y493" i="1"/>
  <c r="BN493" i="1" s="1"/>
  <c r="BP492" i="1"/>
  <c r="BO492" i="1"/>
  <c r="BM492" i="1"/>
  <c r="Y492" i="1"/>
  <c r="Z492" i="1" s="1"/>
  <c r="P492" i="1"/>
  <c r="BP491" i="1"/>
  <c r="BO491" i="1"/>
  <c r="BN491" i="1"/>
  <c r="BM491" i="1"/>
  <c r="Z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N488" i="1"/>
  <c r="BM488" i="1"/>
  <c r="Y488" i="1"/>
  <c r="P488" i="1"/>
  <c r="BP487" i="1"/>
  <c r="BO487" i="1"/>
  <c r="BM487" i="1"/>
  <c r="Z487" i="1"/>
  <c r="Y487" i="1"/>
  <c r="BN487" i="1" s="1"/>
  <c r="P487" i="1"/>
  <c r="BO486" i="1"/>
  <c r="BM486" i="1"/>
  <c r="Y486" i="1"/>
  <c r="P486" i="1"/>
  <c r="BP485" i="1"/>
  <c r="BO485" i="1"/>
  <c r="BM485" i="1"/>
  <c r="Y485" i="1"/>
  <c r="Z485" i="1" s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N482" i="1"/>
  <c r="BM482" i="1"/>
  <c r="Z482" i="1"/>
  <c r="Y482" i="1"/>
  <c r="BP482" i="1" s="1"/>
  <c r="P482" i="1"/>
  <c r="BO481" i="1"/>
  <c r="BN481" i="1"/>
  <c r="BM481" i="1"/>
  <c r="Y481" i="1"/>
  <c r="BO480" i="1"/>
  <c r="BM480" i="1"/>
  <c r="Y480" i="1"/>
  <c r="BP479" i="1"/>
  <c r="BO479" i="1"/>
  <c r="BN479" i="1"/>
  <c r="BM479" i="1"/>
  <c r="Z479" i="1"/>
  <c r="Y479" i="1"/>
  <c r="Y477" i="1"/>
  <c r="X477" i="1"/>
  <c r="Y476" i="1"/>
  <c r="X476" i="1"/>
  <c r="BP475" i="1"/>
  <c r="BO475" i="1"/>
  <c r="BM475" i="1"/>
  <c r="Z475" i="1"/>
  <c r="Z476" i="1" s="1"/>
  <c r="Y475" i="1"/>
  <c r="BN475" i="1" s="1"/>
  <c r="P475" i="1"/>
  <c r="X471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Y464" i="1"/>
  <c r="Z464" i="1" s="1"/>
  <c r="P464" i="1"/>
  <c r="BP463" i="1"/>
  <c r="BO463" i="1"/>
  <c r="BN463" i="1"/>
  <c r="BM463" i="1"/>
  <c r="Z463" i="1"/>
  <c r="Y463" i="1"/>
  <c r="P463" i="1"/>
  <c r="BP462" i="1"/>
  <c r="BO462" i="1"/>
  <c r="BN462" i="1"/>
  <c r="BM462" i="1"/>
  <c r="Z462" i="1"/>
  <c r="Y462" i="1"/>
  <c r="BO461" i="1"/>
  <c r="BN461" i="1"/>
  <c r="BM461" i="1"/>
  <c r="Z461" i="1"/>
  <c r="Y461" i="1"/>
  <c r="Y466" i="1" s="1"/>
  <c r="Y459" i="1"/>
  <c r="X459" i="1"/>
  <c r="Y458" i="1"/>
  <c r="X458" i="1"/>
  <c r="BP457" i="1"/>
  <c r="BO457" i="1"/>
  <c r="BN457" i="1"/>
  <c r="BM457" i="1"/>
  <c r="Z457" i="1"/>
  <c r="Y457" i="1"/>
  <c r="P457" i="1"/>
  <c r="BP456" i="1"/>
  <c r="BO456" i="1"/>
  <c r="BN456" i="1"/>
  <c r="BM456" i="1"/>
  <c r="Z456" i="1"/>
  <c r="Z458" i="1" s="1"/>
  <c r="Y456" i="1"/>
  <c r="P456" i="1"/>
  <c r="Y454" i="1"/>
  <c r="X454" i="1"/>
  <c r="X453" i="1"/>
  <c r="BP452" i="1"/>
  <c r="BO452" i="1"/>
  <c r="BM452" i="1"/>
  <c r="Z452" i="1"/>
  <c r="Y452" i="1"/>
  <c r="BN452" i="1" s="1"/>
  <c r="P452" i="1"/>
  <c r="BO451" i="1"/>
  <c r="BM451" i="1"/>
  <c r="Y451" i="1"/>
  <c r="P451" i="1"/>
  <c r="BP450" i="1"/>
  <c r="BO450" i="1"/>
  <c r="BM450" i="1"/>
  <c r="Y450" i="1"/>
  <c r="Z450" i="1" s="1"/>
  <c r="P450" i="1"/>
  <c r="BP449" i="1"/>
  <c r="BO449" i="1"/>
  <c r="BN449" i="1"/>
  <c r="BM449" i="1"/>
  <c r="Z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N446" i="1"/>
  <c r="BM446" i="1"/>
  <c r="Z446" i="1"/>
  <c r="Y446" i="1"/>
  <c r="BP446" i="1" s="1"/>
  <c r="P446" i="1"/>
  <c r="BO445" i="1"/>
  <c r="BN445" i="1"/>
  <c r="BM445" i="1"/>
  <c r="Y445" i="1"/>
  <c r="X694" i="1" s="1"/>
  <c r="P445" i="1"/>
  <c r="Y442" i="1"/>
  <c r="X442" i="1"/>
  <c r="Y441" i="1"/>
  <c r="X441" i="1"/>
  <c r="BP440" i="1"/>
  <c r="BO440" i="1"/>
  <c r="BN440" i="1"/>
  <c r="BM440" i="1"/>
  <c r="Z440" i="1"/>
  <c r="Z441" i="1" s="1"/>
  <c r="Y440" i="1"/>
  <c r="Y438" i="1"/>
  <c r="X438" i="1"/>
  <c r="Y437" i="1"/>
  <c r="X437" i="1"/>
  <c r="BP436" i="1"/>
  <c r="BO436" i="1"/>
  <c r="BM436" i="1"/>
  <c r="Z436" i="1"/>
  <c r="Y436" i="1"/>
  <c r="BN436" i="1" s="1"/>
  <c r="BP435" i="1"/>
  <c r="BO435" i="1"/>
  <c r="BN435" i="1"/>
  <c r="BM435" i="1"/>
  <c r="Y435" i="1"/>
  <c r="Z435" i="1" s="1"/>
  <c r="Y433" i="1"/>
  <c r="X433" i="1"/>
  <c r="X432" i="1"/>
  <c r="BO431" i="1"/>
  <c r="BN431" i="1"/>
  <c r="BM431" i="1"/>
  <c r="Y431" i="1"/>
  <c r="P431" i="1"/>
  <c r="BP430" i="1"/>
  <c r="BO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N424" i="1"/>
  <c r="BM424" i="1"/>
  <c r="Z424" i="1"/>
  <c r="Y424" i="1"/>
  <c r="BP424" i="1" s="1"/>
  <c r="P424" i="1"/>
  <c r="BO423" i="1"/>
  <c r="BN423" i="1"/>
  <c r="BM423" i="1"/>
  <c r="Y423" i="1"/>
  <c r="P423" i="1"/>
  <c r="BP422" i="1"/>
  <c r="BO422" i="1"/>
  <c r="BM422" i="1"/>
  <c r="Z422" i="1"/>
  <c r="Y422" i="1"/>
  <c r="BN422" i="1" s="1"/>
  <c r="P422" i="1"/>
  <c r="BO421" i="1"/>
  <c r="BM421" i="1"/>
  <c r="Y421" i="1"/>
  <c r="BP421" i="1" s="1"/>
  <c r="P421" i="1"/>
  <c r="BP420" i="1"/>
  <c r="BO420" i="1"/>
  <c r="BM420" i="1"/>
  <c r="Y420" i="1"/>
  <c r="Z420" i="1" s="1"/>
  <c r="P420" i="1"/>
  <c r="BP419" i="1"/>
  <c r="BO419" i="1"/>
  <c r="BN419" i="1"/>
  <c r="BM419" i="1"/>
  <c r="Z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N416" i="1"/>
  <c r="BM416" i="1"/>
  <c r="Z416" i="1"/>
  <c r="Y416" i="1"/>
  <c r="P416" i="1"/>
  <c r="X412" i="1"/>
  <c r="X411" i="1"/>
  <c r="BO410" i="1"/>
  <c r="BN410" i="1"/>
  <c r="BM410" i="1"/>
  <c r="Y410" i="1"/>
  <c r="Z410" i="1" s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Y406" i="1"/>
  <c r="X406" i="1"/>
  <c r="Y405" i="1"/>
  <c r="X405" i="1"/>
  <c r="BP404" i="1"/>
  <c r="BO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N397" i="1"/>
  <c r="BM397" i="1"/>
  <c r="Z397" i="1"/>
  <c r="Y397" i="1"/>
  <c r="P397" i="1"/>
  <c r="X395" i="1"/>
  <c r="X394" i="1"/>
  <c r="BO393" i="1"/>
  <c r="BN393" i="1"/>
  <c r="BM393" i="1"/>
  <c r="Y393" i="1"/>
  <c r="Z393" i="1" s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N390" i="1"/>
  <c r="BM390" i="1"/>
  <c r="Z390" i="1"/>
  <c r="Y390" i="1"/>
  <c r="BP390" i="1" s="1"/>
  <c r="X388" i="1"/>
  <c r="Y387" i="1"/>
  <c r="X387" i="1"/>
  <c r="BP386" i="1"/>
  <c r="BO386" i="1"/>
  <c r="BN386" i="1"/>
  <c r="BM386" i="1"/>
  <c r="Z386" i="1"/>
  <c r="Y386" i="1"/>
  <c r="P386" i="1"/>
  <c r="BP385" i="1"/>
  <c r="BO385" i="1"/>
  <c r="BN385" i="1"/>
  <c r="BM385" i="1"/>
  <c r="Y385" i="1"/>
  <c r="Z385" i="1" s="1"/>
  <c r="BO384" i="1"/>
  <c r="BN384" i="1"/>
  <c r="BM384" i="1"/>
  <c r="Y384" i="1"/>
  <c r="BP384" i="1" s="1"/>
  <c r="P384" i="1"/>
  <c r="BO383" i="1"/>
  <c r="BM383" i="1"/>
  <c r="Y383" i="1"/>
  <c r="BP383" i="1" s="1"/>
  <c r="P383" i="1"/>
  <c r="X381" i="1"/>
  <c r="X380" i="1"/>
  <c r="BP379" i="1"/>
  <c r="BO379" i="1"/>
  <c r="BN379" i="1"/>
  <c r="BM379" i="1"/>
  <c r="Z379" i="1"/>
  <c r="Y379" i="1"/>
  <c r="P379" i="1"/>
  <c r="BP378" i="1"/>
  <c r="BO378" i="1"/>
  <c r="BN378" i="1"/>
  <c r="BM378" i="1"/>
  <c r="Z378" i="1"/>
  <c r="Y378" i="1"/>
  <c r="P378" i="1"/>
  <c r="BO377" i="1"/>
  <c r="BN377" i="1"/>
  <c r="BM377" i="1"/>
  <c r="Y377" i="1"/>
  <c r="BP377" i="1" s="1"/>
  <c r="P377" i="1"/>
  <c r="BO376" i="1"/>
  <c r="BM376" i="1"/>
  <c r="Z376" i="1"/>
  <c r="Y376" i="1"/>
  <c r="BP376" i="1" s="1"/>
  <c r="P376" i="1"/>
  <c r="BO375" i="1"/>
  <c r="BM375" i="1"/>
  <c r="Y375" i="1"/>
  <c r="P375" i="1"/>
  <c r="BP374" i="1"/>
  <c r="BO374" i="1"/>
  <c r="BM374" i="1"/>
  <c r="Y374" i="1"/>
  <c r="BN374" i="1" s="1"/>
  <c r="P374" i="1"/>
  <c r="Y372" i="1"/>
  <c r="X372" i="1"/>
  <c r="X371" i="1"/>
  <c r="BO370" i="1"/>
  <c r="BM370" i="1"/>
  <c r="Z370" i="1"/>
  <c r="Y370" i="1"/>
  <c r="BP370" i="1" s="1"/>
  <c r="P370" i="1"/>
  <c r="BO369" i="1"/>
  <c r="BM369" i="1"/>
  <c r="Y369" i="1"/>
  <c r="P369" i="1"/>
  <c r="BO368" i="1"/>
  <c r="BN368" i="1"/>
  <c r="BM368" i="1"/>
  <c r="Y368" i="1"/>
  <c r="BP368" i="1" s="1"/>
  <c r="P368" i="1"/>
  <c r="BP367" i="1"/>
  <c r="BO367" i="1"/>
  <c r="BN367" i="1"/>
  <c r="BM367" i="1"/>
  <c r="Y367" i="1"/>
  <c r="P367" i="1"/>
  <c r="X365" i="1"/>
  <c r="X364" i="1"/>
  <c r="BP363" i="1"/>
  <c r="BO363" i="1"/>
  <c r="BN363" i="1"/>
  <c r="BM363" i="1"/>
  <c r="Z363" i="1"/>
  <c r="Y363" i="1"/>
  <c r="P363" i="1"/>
  <c r="BP362" i="1"/>
  <c r="BO362" i="1"/>
  <c r="BM362" i="1"/>
  <c r="Z362" i="1"/>
  <c r="Y362" i="1"/>
  <c r="BN362" i="1" s="1"/>
  <c r="P362" i="1"/>
  <c r="BP361" i="1"/>
  <c r="BO361" i="1"/>
  <c r="BN361" i="1"/>
  <c r="BM361" i="1"/>
  <c r="Y361" i="1"/>
  <c r="Z361" i="1" s="1"/>
  <c r="P361" i="1"/>
  <c r="BO360" i="1"/>
  <c r="BN360" i="1"/>
  <c r="BM360" i="1"/>
  <c r="Z360" i="1"/>
  <c r="Y360" i="1"/>
  <c r="BP360" i="1" s="1"/>
  <c r="P360" i="1"/>
  <c r="BO359" i="1"/>
  <c r="BN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Z357" i="1"/>
  <c r="Y357" i="1"/>
  <c r="BP357" i="1" s="1"/>
  <c r="P357" i="1"/>
  <c r="BO356" i="1"/>
  <c r="BM356" i="1"/>
  <c r="Y356" i="1"/>
  <c r="P356" i="1"/>
  <c r="Y353" i="1"/>
  <c r="X353" i="1"/>
  <c r="Y352" i="1"/>
  <c r="X352" i="1"/>
  <c r="BP351" i="1"/>
  <c r="BO351" i="1"/>
  <c r="BN351" i="1"/>
  <c r="BM351" i="1"/>
  <c r="Z351" i="1"/>
  <c r="Z352" i="1" s="1"/>
  <c r="Y351" i="1"/>
  <c r="P351" i="1"/>
  <c r="X349" i="1"/>
  <c r="X348" i="1"/>
  <c r="BO347" i="1"/>
  <c r="BM347" i="1"/>
  <c r="Y347" i="1"/>
  <c r="P347" i="1"/>
  <c r="BP346" i="1"/>
  <c r="BO346" i="1"/>
  <c r="BM346" i="1"/>
  <c r="Z346" i="1"/>
  <c r="Y346" i="1"/>
  <c r="BN346" i="1" s="1"/>
  <c r="P346" i="1"/>
  <c r="X344" i="1"/>
  <c r="X343" i="1"/>
  <c r="BO342" i="1"/>
  <c r="BN342" i="1"/>
  <c r="BM342" i="1"/>
  <c r="Y342" i="1"/>
  <c r="Y343" i="1" s="1"/>
  <c r="P342" i="1"/>
  <c r="X339" i="1"/>
  <c r="Y338" i="1"/>
  <c r="X338" i="1"/>
  <c r="BP337" i="1"/>
  <c r="BO337" i="1"/>
  <c r="BM337" i="1"/>
  <c r="Z337" i="1"/>
  <c r="Y337" i="1"/>
  <c r="BN337" i="1" s="1"/>
  <c r="P337" i="1"/>
  <c r="BP336" i="1"/>
  <c r="BO336" i="1"/>
  <c r="BN336" i="1"/>
  <c r="BM336" i="1"/>
  <c r="Y336" i="1"/>
  <c r="Y339" i="1" s="1"/>
  <c r="P336" i="1"/>
  <c r="Y334" i="1"/>
  <c r="X334" i="1"/>
  <c r="Y333" i="1"/>
  <c r="X333" i="1"/>
  <c r="BO332" i="1"/>
  <c r="BM332" i="1"/>
  <c r="Y332" i="1"/>
  <c r="BP332" i="1" s="1"/>
  <c r="P332" i="1"/>
  <c r="X330" i="1"/>
  <c r="X329" i="1"/>
  <c r="BP328" i="1"/>
  <c r="BO328" i="1"/>
  <c r="BN328" i="1"/>
  <c r="BM328" i="1"/>
  <c r="Y328" i="1"/>
  <c r="Y329" i="1" s="1"/>
  <c r="P328" i="1"/>
  <c r="Y325" i="1"/>
  <c r="X325" i="1"/>
  <c r="Y324" i="1"/>
  <c r="X324" i="1"/>
  <c r="BO323" i="1"/>
  <c r="BM323" i="1"/>
  <c r="Y323" i="1"/>
  <c r="BP323" i="1" s="1"/>
  <c r="P323" i="1"/>
  <c r="X321" i="1"/>
  <c r="X320" i="1"/>
  <c r="BO319" i="1"/>
  <c r="BN319" i="1"/>
  <c r="BM319" i="1"/>
  <c r="Y319" i="1"/>
  <c r="Y321" i="1" s="1"/>
  <c r="P319" i="1"/>
  <c r="Y317" i="1"/>
  <c r="X317" i="1"/>
  <c r="Y316" i="1"/>
  <c r="X316" i="1"/>
  <c r="BO315" i="1"/>
  <c r="BM315" i="1"/>
  <c r="Y315" i="1"/>
  <c r="R694" i="1" s="1"/>
  <c r="P315" i="1"/>
  <c r="X312" i="1"/>
  <c r="X311" i="1"/>
  <c r="BO310" i="1"/>
  <c r="BN310" i="1"/>
  <c r="BM310" i="1"/>
  <c r="Y310" i="1"/>
  <c r="Z310" i="1" s="1"/>
  <c r="P310" i="1"/>
  <c r="BP309" i="1"/>
  <c r="BO309" i="1"/>
  <c r="BN309" i="1"/>
  <c r="BM309" i="1"/>
  <c r="Y309" i="1"/>
  <c r="Z309" i="1" s="1"/>
  <c r="P309" i="1"/>
  <c r="BP308" i="1"/>
  <c r="BO308" i="1"/>
  <c r="BN308" i="1"/>
  <c r="BM308" i="1"/>
  <c r="Z308" i="1"/>
  <c r="Y308" i="1"/>
  <c r="P308" i="1"/>
  <c r="BO307" i="1"/>
  <c r="BN307" i="1"/>
  <c r="BM307" i="1"/>
  <c r="Y307" i="1"/>
  <c r="P307" i="1"/>
  <c r="BO306" i="1"/>
  <c r="BM306" i="1"/>
  <c r="Y306" i="1"/>
  <c r="BP306" i="1" s="1"/>
  <c r="P306" i="1"/>
  <c r="BO305" i="1"/>
  <c r="BN305" i="1"/>
  <c r="BM305" i="1"/>
  <c r="Z305" i="1"/>
  <c r="Y305" i="1"/>
  <c r="P305" i="1"/>
  <c r="Y302" i="1"/>
  <c r="X302" i="1"/>
  <c r="X301" i="1"/>
  <c r="BP300" i="1"/>
  <c r="BO300" i="1"/>
  <c r="BN300" i="1"/>
  <c r="BM300" i="1"/>
  <c r="Y300" i="1"/>
  <c r="Z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Y294" i="1"/>
  <c r="X294" i="1"/>
  <c r="BP293" i="1"/>
  <c r="BO293" i="1"/>
  <c r="BM293" i="1"/>
  <c r="Z293" i="1"/>
  <c r="Z294" i="1" s="1"/>
  <c r="Y293" i="1"/>
  <c r="O694" i="1" s="1"/>
  <c r="P293" i="1"/>
  <c r="X290" i="1"/>
  <c r="X289" i="1"/>
  <c r="BO288" i="1"/>
  <c r="BN288" i="1"/>
  <c r="BM288" i="1"/>
  <c r="Y288" i="1"/>
  <c r="P288" i="1"/>
  <c r="BO287" i="1"/>
  <c r="BM287" i="1"/>
  <c r="Y287" i="1"/>
  <c r="BP287" i="1" s="1"/>
  <c r="P287" i="1"/>
  <c r="BO286" i="1"/>
  <c r="BN286" i="1"/>
  <c r="BM286" i="1"/>
  <c r="Z286" i="1"/>
  <c r="Y286" i="1"/>
  <c r="BP286" i="1" s="1"/>
  <c r="P286" i="1"/>
  <c r="BP285" i="1"/>
  <c r="BO285" i="1"/>
  <c r="BM285" i="1"/>
  <c r="Y285" i="1"/>
  <c r="P285" i="1"/>
  <c r="BP284" i="1"/>
  <c r="BO284" i="1"/>
  <c r="BM284" i="1"/>
  <c r="Z284" i="1"/>
  <c r="Y284" i="1"/>
  <c r="BN284" i="1" s="1"/>
  <c r="P284" i="1"/>
  <c r="BO283" i="1"/>
  <c r="BN283" i="1"/>
  <c r="BM283" i="1"/>
  <c r="Y283" i="1"/>
  <c r="Z283" i="1" s="1"/>
  <c r="P283" i="1"/>
  <c r="BP282" i="1"/>
  <c r="BO282" i="1"/>
  <c r="BN282" i="1"/>
  <c r="BM282" i="1"/>
  <c r="Y282" i="1"/>
  <c r="Z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N274" i="1"/>
  <c r="BM274" i="1"/>
  <c r="Y274" i="1"/>
  <c r="Y276" i="1" s="1"/>
  <c r="P274" i="1"/>
  <c r="X272" i="1"/>
  <c r="Y271" i="1"/>
  <c r="X271" i="1"/>
  <c r="BO270" i="1"/>
  <c r="BM270" i="1"/>
  <c r="Y270" i="1"/>
  <c r="BP270" i="1" s="1"/>
  <c r="P270" i="1"/>
  <c r="BO269" i="1"/>
  <c r="BN269" i="1"/>
  <c r="BM269" i="1"/>
  <c r="Z269" i="1"/>
  <c r="Y269" i="1"/>
  <c r="BP269" i="1" s="1"/>
  <c r="P269" i="1"/>
  <c r="BO268" i="1"/>
  <c r="BM268" i="1"/>
  <c r="Y268" i="1"/>
  <c r="P268" i="1"/>
  <c r="BP267" i="1"/>
  <c r="BO267" i="1"/>
  <c r="BM267" i="1"/>
  <c r="Z267" i="1"/>
  <c r="Y267" i="1"/>
  <c r="BN267" i="1" s="1"/>
  <c r="P267" i="1"/>
  <c r="BO266" i="1"/>
  <c r="BN266" i="1"/>
  <c r="BM266" i="1"/>
  <c r="Y266" i="1"/>
  <c r="Z266" i="1" s="1"/>
  <c r="P266" i="1"/>
  <c r="BP265" i="1"/>
  <c r="BO265" i="1"/>
  <c r="BN265" i="1"/>
  <c r="BM265" i="1"/>
  <c r="Y265" i="1"/>
  <c r="Z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N257" i="1"/>
  <c r="BM257" i="1"/>
  <c r="Y257" i="1"/>
  <c r="Z257" i="1" s="1"/>
  <c r="P257" i="1"/>
  <c r="BP256" i="1"/>
  <c r="BO256" i="1"/>
  <c r="BN256" i="1"/>
  <c r="BM256" i="1"/>
  <c r="Y256" i="1"/>
  <c r="Z256" i="1" s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N252" i="1"/>
  <c r="BM252" i="1"/>
  <c r="Z252" i="1"/>
  <c r="Y252" i="1"/>
  <c r="BP252" i="1" s="1"/>
  <c r="P252" i="1"/>
  <c r="BP251" i="1"/>
  <c r="BO251" i="1"/>
  <c r="BM251" i="1"/>
  <c r="Y251" i="1"/>
  <c r="P251" i="1"/>
  <c r="BP250" i="1"/>
  <c r="BO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N243" i="1"/>
  <c r="BM243" i="1"/>
  <c r="Z243" i="1"/>
  <c r="Y243" i="1"/>
  <c r="BP243" i="1" s="1"/>
  <c r="P243" i="1"/>
  <c r="BP242" i="1"/>
  <c r="BO242" i="1"/>
  <c r="BM242" i="1"/>
  <c r="Y242" i="1"/>
  <c r="P242" i="1"/>
  <c r="BP241" i="1"/>
  <c r="BO241" i="1"/>
  <c r="BM241" i="1"/>
  <c r="Z241" i="1"/>
  <c r="Y241" i="1"/>
  <c r="BN241" i="1" s="1"/>
  <c r="BP240" i="1"/>
  <c r="BO240" i="1"/>
  <c r="BN240" i="1"/>
  <c r="BM240" i="1"/>
  <c r="Y240" i="1"/>
  <c r="P240" i="1"/>
  <c r="X238" i="1"/>
  <c r="X237" i="1"/>
  <c r="BO236" i="1"/>
  <c r="BN236" i="1"/>
  <c r="BM236" i="1"/>
  <c r="Z236" i="1"/>
  <c r="Y236" i="1"/>
  <c r="BP236" i="1" s="1"/>
  <c r="P236" i="1"/>
  <c r="BO235" i="1"/>
  <c r="BM235" i="1"/>
  <c r="Y235" i="1"/>
  <c r="P235" i="1"/>
  <c r="BP234" i="1"/>
  <c r="BO234" i="1"/>
  <c r="BM234" i="1"/>
  <c r="Z234" i="1"/>
  <c r="Y234" i="1"/>
  <c r="BN234" i="1" s="1"/>
  <c r="P234" i="1"/>
  <c r="BO233" i="1"/>
  <c r="BN233" i="1"/>
  <c r="BM233" i="1"/>
  <c r="Y233" i="1"/>
  <c r="Z233" i="1" s="1"/>
  <c r="P233" i="1"/>
  <c r="BP232" i="1"/>
  <c r="BO232" i="1"/>
  <c r="BN232" i="1"/>
  <c r="BM232" i="1"/>
  <c r="Y232" i="1"/>
  <c r="Z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N228" i="1"/>
  <c r="BM228" i="1"/>
  <c r="Z228" i="1"/>
  <c r="Y228" i="1"/>
  <c r="BP228" i="1" s="1"/>
  <c r="P228" i="1"/>
  <c r="BP227" i="1"/>
  <c r="BO227" i="1"/>
  <c r="BM227" i="1"/>
  <c r="Y227" i="1"/>
  <c r="P227" i="1"/>
  <c r="BP226" i="1"/>
  <c r="BO226" i="1"/>
  <c r="BM226" i="1"/>
  <c r="Z226" i="1"/>
  <c r="Y226" i="1"/>
  <c r="BN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N220" i="1"/>
  <c r="BM220" i="1"/>
  <c r="Z220" i="1"/>
  <c r="Y220" i="1"/>
  <c r="BP220" i="1" s="1"/>
  <c r="P220" i="1"/>
  <c r="BP219" i="1"/>
  <c r="BO219" i="1"/>
  <c r="BM219" i="1"/>
  <c r="Y219" i="1"/>
  <c r="P219" i="1"/>
  <c r="BP218" i="1"/>
  <c r="BO218" i="1"/>
  <c r="BM218" i="1"/>
  <c r="Z218" i="1"/>
  <c r="Y218" i="1"/>
  <c r="BN218" i="1" s="1"/>
  <c r="P218" i="1"/>
  <c r="BO217" i="1"/>
  <c r="BN217" i="1"/>
  <c r="BM217" i="1"/>
  <c r="Y217" i="1"/>
  <c r="Z217" i="1" s="1"/>
  <c r="P217" i="1"/>
  <c r="BP216" i="1"/>
  <c r="BO216" i="1"/>
  <c r="BN216" i="1"/>
  <c r="BM216" i="1"/>
  <c r="Y216" i="1"/>
  <c r="Z216" i="1" s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M211" i="1"/>
  <c r="Y211" i="1"/>
  <c r="P211" i="1"/>
  <c r="BP210" i="1"/>
  <c r="BO210" i="1"/>
  <c r="BM210" i="1"/>
  <c r="Z210" i="1"/>
  <c r="Y210" i="1"/>
  <c r="BN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N200" i="1"/>
  <c r="BM200" i="1"/>
  <c r="Y200" i="1"/>
  <c r="Z200" i="1" s="1"/>
  <c r="P200" i="1"/>
  <c r="BP199" i="1"/>
  <c r="BO199" i="1"/>
  <c r="BN199" i="1"/>
  <c r="BM199" i="1"/>
  <c r="Y199" i="1"/>
  <c r="Z199" i="1" s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Y196" i="1"/>
  <c r="P196" i="1"/>
  <c r="BO195" i="1"/>
  <c r="BN195" i="1"/>
  <c r="BM195" i="1"/>
  <c r="Z195" i="1"/>
  <c r="Y195" i="1"/>
  <c r="BP195" i="1" s="1"/>
  <c r="P195" i="1"/>
  <c r="BP194" i="1"/>
  <c r="BO194" i="1"/>
  <c r="BM194" i="1"/>
  <c r="Y194" i="1"/>
  <c r="P194" i="1"/>
  <c r="BP193" i="1"/>
  <c r="BO193" i="1"/>
  <c r="BM193" i="1"/>
  <c r="Z193" i="1"/>
  <c r="Y193" i="1"/>
  <c r="P193" i="1"/>
  <c r="X191" i="1"/>
  <c r="X190" i="1"/>
  <c r="BO189" i="1"/>
  <c r="BM189" i="1"/>
  <c r="Y189" i="1"/>
  <c r="P189" i="1"/>
  <c r="X185" i="1"/>
  <c r="Y184" i="1"/>
  <c r="X184" i="1"/>
  <c r="BP183" i="1"/>
  <c r="BO183" i="1"/>
  <c r="BM183" i="1"/>
  <c r="Z183" i="1"/>
  <c r="Y183" i="1"/>
  <c r="BN183" i="1" s="1"/>
  <c r="P183" i="1"/>
  <c r="BO182" i="1"/>
  <c r="BN182" i="1"/>
  <c r="BM182" i="1"/>
  <c r="Y182" i="1"/>
  <c r="Y185" i="1" s="1"/>
  <c r="P182" i="1"/>
  <c r="Y180" i="1"/>
  <c r="X180" i="1"/>
  <c r="Y179" i="1"/>
  <c r="X179" i="1"/>
  <c r="BO178" i="1"/>
  <c r="BM178" i="1"/>
  <c r="Y178" i="1"/>
  <c r="P178" i="1"/>
  <c r="BO177" i="1"/>
  <c r="BN177" i="1"/>
  <c r="BM177" i="1"/>
  <c r="Z177" i="1"/>
  <c r="Y177" i="1"/>
  <c r="BP177" i="1" s="1"/>
  <c r="P177" i="1"/>
  <c r="BO176" i="1"/>
  <c r="BM176" i="1"/>
  <c r="Y176" i="1"/>
  <c r="P176" i="1"/>
  <c r="BP175" i="1"/>
  <c r="BO175" i="1"/>
  <c r="BM175" i="1"/>
  <c r="Z175" i="1"/>
  <c r="Y175" i="1"/>
  <c r="BN175" i="1" s="1"/>
  <c r="P175" i="1"/>
  <c r="BO174" i="1"/>
  <c r="BN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N165" i="1" s="1"/>
  <c r="P165" i="1"/>
  <c r="BP164" i="1"/>
  <c r="BO164" i="1"/>
  <c r="BN164" i="1"/>
  <c r="BM164" i="1"/>
  <c r="Y164" i="1"/>
  <c r="Z164" i="1" s="1"/>
  <c r="P164" i="1"/>
  <c r="BP163" i="1"/>
  <c r="BO163" i="1"/>
  <c r="BN163" i="1"/>
  <c r="BM163" i="1"/>
  <c r="Z163" i="1"/>
  <c r="Y163" i="1"/>
  <c r="X161" i="1"/>
  <c r="X160" i="1"/>
  <c r="BP159" i="1"/>
  <c r="BO159" i="1"/>
  <c r="BM159" i="1"/>
  <c r="Z159" i="1"/>
  <c r="Y159" i="1"/>
  <c r="BN159" i="1" s="1"/>
  <c r="P159" i="1"/>
  <c r="BO158" i="1"/>
  <c r="BN158" i="1"/>
  <c r="BM158" i="1"/>
  <c r="Y158" i="1"/>
  <c r="P158" i="1"/>
  <c r="X156" i="1"/>
  <c r="X155" i="1"/>
  <c r="BO154" i="1"/>
  <c r="BN154" i="1"/>
  <c r="BM154" i="1"/>
  <c r="Y154" i="1"/>
  <c r="P154" i="1"/>
  <c r="BO153" i="1"/>
  <c r="BN153" i="1"/>
  <c r="BM153" i="1"/>
  <c r="Z153" i="1"/>
  <c r="Y153" i="1"/>
  <c r="BP153" i="1" s="1"/>
  <c r="P153" i="1"/>
  <c r="BO152" i="1"/>
  <c r="BM152" i="1"/>
  <c r="Y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N142" i="1"/>
  <c r="BM142" i="1"/>
  <c r="Y142" i="1"/>
  <c r="P142" i="1"/>
  <c r="BP141" i="1"/>
  <c r="BO141" i="1"/>
  <c r="BN141" i="1"/>
  <c r="BM141" i="1"/>
  <c r="Y141" i="1"/>
  <c r="Z141" i="1" s="1"/>
  <c r="P141" i="1"/>
  <c r="BP140" i="1"/>
  <c r="BO140" i="1"/>
  <c r="BN140" i="1"/>
  <c r="BM140" i="1"/>
  <c r="Z140" i="1"/>
  <c r="Y140" i="1"/>
  <c r="P140" i="1"/>
  <c r="BP139" i="1"/>
  <c r="BO139" i="1"/>
  <c r="BN139" i="1"/>
  <c r="BM139" i="1"/>
  <c r="Z139" i="1"/>
  <c r="Y139" i="1"/>
  <c r="P139" i="1"/>
  <c r="BP138" i="1"/>
  <c r="BO138" i="1"/>
  <c r="BN138" i="1"/>
  <c r="BM138" i="1"/>
  <c r="Y138" i="1"/>
  <c r="Z138" i="1" s="1"/>
  <c r="P138" i="1"/>
  <c r="BO137" i="1"/>
  <c r="BN137" i="1"/>
  <c r="BM137" i="1"/>
  <c r="Z137" i="1"/>
  <c r="Y137" i="1"/>
  <c r="BP137" i="1" s="1"/>
  <c r="P137" i="1"/>
  <c r="BO136" i="1"/>
  <c r="BM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Z131" i="1" s="1"/>
  <c r="P131" i="1"/>
  <c r="BP130" i="1"/>
  <c r="BO130" i="1"/>
  <c r="BM130" i="1"/>
  <c r="Z130" i="1"/>
  <c r="Y130" i="1"/>
  <c r="BN130" i="1" s="1"/>
  <c r="P130" i="1"/>
  <c r="BO129" i="1"/>
  <c r="BN129" i="1"/>
  <c r="BM129" i="1"/>
  <c r="Y129" i="1"/>
  <c r="BP129" i="1" s="1"/>
  <c r="P129" i="1"/>
  <c r="X127" i="1"/>
  <c r="X126" i="1"/>
  <c r="BO125" i="1"/>
  <c r="BM125" i="1"/>
  <c r="Y125" i="1"/>
  <c r="Z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Y122" i="1"/>
  <c r="Y127" i="1" s="1"/>
  <c r="P122" i="1"/>
  <c r="BO121" i="1"/>
  <c r="BN121" i="1"/>
  <c r="BM121" i="1"/>
  <c r="Z121" i="1"/>
  <c r="Y121" i="1"/>
  <c r="P121" i="1"/>
  <c r="X118" i="1"/>
  <c r="X117" i="1"/>
  <c r="BO116" i="1"/>
  <c r="BM116" i="1"/>
  <c r="Y116" i="1"/>
  <c r="Z116" i="1" s="1"/>
  <c r="P116" i="1"/>
  <c r="BP115" i="1"/>
  <c r="BO115" i="1"/>
  <c r="BN115" i="1"/>
  <c r="BM115" i="1"/>
  <c r="Y115" i="1"/>
  <c r="Z115" i="1" s="1"/>
  <c r="BP114" i="1"/>
  <c r="BO114" i="1"/>
  <c r="BN114" i="1"/>
  <c r="BM114" i="1"/>
  <c r="Z114" i="1"/>
  <c r="Y114" i="1"/>
  <c r="P114" i="1"/>
  <c r="BO113" i="1"/>
  <c r="BM113" i="1"/>
  <c r="Y113" i="1"/>
  <c r="BN113" i="1" s="1"/>
  <c r="P113" i="1"/>
  <c r="BO112" i="1"/>
  <c r="BN112" i="1"/>
  <c r="BM112" i="1"/>
  <c r="Z112" i="1"/>
  <c r="Y112" i="1"/>
  <c r="BP112" i="1" s="1"/>
  <c r="P112" i="1"/>
  <c r="BO111" i="1"/>
  <c r="BM111" i="1"/>
  <c r="Y111" i="1"/>
  <c r="Z111" i="1" s="1"/>
  <c r="P111" i="1"/>
  <c r="X109" i="1"/>
  <c r="X108" i="1"/>
  <c r="BP107" i="1"/>
  <c r="BO107" i="1"/>
  <c r="BN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Y10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O94" i="1"/>
  <c r="BM94" i="1"/>
  <c r="Y94" i="1"/>
  <c r="Z94" i="1" s="1"/>
  <c r="P94" i="1"/>
  <c r="BP93" i="1"/>
  <c r="BO93" i="1"/>
  <c r="BM93" i="1"/>
  <c r="Z93" i="1"/>
  <c r="Y93" i="1"/>
  <c r="BN93" i="1" s="1"/>
  <c r="P93" i="1"/>
  <c r="BO92" i="1"/>
  <c r="BM92" i="1"/>
  <c r="Y92" i="1"/>
  <c r="BP92" i="1" s="1"/>
  <c r="P92" i="1"/>
  <c r="BP91" i="1"/>
  <c r="BO91" i="1"/>
  <c r="BN91" i="1"/>
  <c r="BM91" i="1"/>
  <c r="Y91" i="1"/>
  <c r="Y95" i="1" s="1"/>
  <c r="P91" i="1"/>
  <c r="BP90" i="1"/>
  <c r="BO90" i="1"/>
  <c r="BN90" i="1"/>
  <c r="BM90" i="1"/>
  <c r="Y90" i="1"/>
  <c r="Z90" i="1" s="1"/>
  <c r="P90" i="1"/>
  <c r="BP89" i="1"/>
  <c r="BO89" i="1"/>
  <c r="BN89" i="1"/>
  <c r="BM89" i="1"/>
  <c r="Z89" i="1"/>
  <c r="Y89" i="1"/>
  <c r="P89" i="1"/>
  <c r="X87" i="1"/>
  <c r="Y86" i="1"/>
  <c r="X86" i="1"/>
  <c r="BP85" i="1"/>
  <c r="BO85" i="1"/>
  <c r="BM85" i="1"/>
  <c r="Z85" i="1"/>
  <c r="Y85" i="1"/>
  <c r="BN85" i="1" s="1"/>
  <c r="P85" i="1"/>
  <c r="BO84" i="1"/>
  <c r="BM84" i="1"/>
  <c r="Y84" i="1"/>
  <c r="BP84" i="1" s="1"/>
  <c r="P84" i="1"/>
  <c r="BP83" i="1"/>
  <c r="BO83" i="1"/>
  <c r="BN83" i="1"/>
  <c r="BM83" i="1"/>
  <c r="Y83" i="1"/>
  <c r="Z83" i="1" s="1"/>
  <c r="P83" i="1"/>
  <c r="BP82" i="1"/>
  <c r="BO82" i="1"/>
  <c r="BN82" i="1"/>
  <c r="BM82" i="1"/>
  <c r="Y82" i="1"/>
  <c r="Z82" i="1" s="1"/>
  <c r="P82" i="1"/>
  <c r="BP81" i="1"/>
  <c r="BO81" i="1"/>
  <c r="BN81" i="1"/>
  <c r="BM81" i="1"/>
  <c r="Z81" i="1"/>
  <c r="Y81" i="1"/>
  <c r="P81" i="1"/>
  <c r="BO80" i="1"/>
  <c r="BM80" i="1"/>
  <c r="Y80" i="1"/>
  <c r="BN80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Y75" i="1"/>
  <c r="Y77" i="1" s="1"/>
  <c r="P75" i="1"/>
  <c r="BP74" i="1"/>
  <c r="BO74" i="1"/>
  <c r="BN74" i="1"/>
  <c r="BM74" i="1"/>
  <c r="Y74" i="1"/>
  <c r="Z74" i="1" s="1"/>
  <c r="P74" i="1"/>
  <c r="BP73" i="1"/>
  <c r="BO73" i="1"/>
  <c r="BN73" i="1"/>
  <c r="BM73" i="1"/>
  <c r="Z73" i="1"/>
  <c r="Y73" i="1"/>
  <c r="Y78" i="1" s="1"/>
  <c r="P73" i="1"/>
  <c r="X71" i="1"/>
  <c r="X70" i="1"/>
  <c r="BP69" i="1"/>
  <c r="BO69" i="1"/>
  <c r="BM69" i="1"/>
  <c r="Z69" i="1"/>
  <c r="Y69" i="1"/>
  <c r="BN69" i="1" s="1"/>
  <c r="P69" i="1"/>
  <c r="BO68" i="1"/>
  <c r="BM68" i="1"/>
  <c r="Y68" i="1"/>
  <c r="BP68" i="1" s="1"/>
  <c r="P68" i="1"/>
  <c r="BP67" i="1"/>
  <c r="BO67" i="1"/>
  <c r="BN67" i="1"/>
  <c r="BM67" i="1"/>
  <c r="Y67" i="1"/>
  <c r="Z67" i="1" s="1"/>
  <c r="P67" i="1"/>
  <c r="BP66" i="1"/>
  <c r="BO66" i="1"/>
  <c r="BN66" i="1"/>
  <c r="BM66" i="1"/>
  <c r="Y66" i="1"/>
  <c r="Z66" i="1" s="1"/>
  <c r="P66" i="1"/>
  <c r="BP65" i="1"/>
  <c r="BO65" i="1"/>
  <c r="BN65" i="1"/>
  <c r="BM65" i="1"/>
  <c r="Z65" i="1"/>
  <c r="Y65" i="1"/>
  <c r="P65" i="1"/>
  <c r="BO64" i="1"/>
  <c r="BM64" i="1"/>
  <c r="Y64" i="1"/>
  <c r="BN64" i="1" s="1"/>
  <c r="P64" i="1"/>
  <c r="BO63" i="1"/>
  <c r="BN63" i="1"/>
  <c r="BM63" i="1"/>
  <c r="Z63" i="1"/>
  <c r="Y63" i="1"/>
  <c r="BP63" i="1" s="1"/>
  <c r="P63" i="1"/>
  <c r="BO62" i="1"/>
  <c r="BM62" i="1"/>
  <c r="Y62" i="1"/>
  <c r="D694" i="1" s="1"/>
  <c r="P62" i="1"/>
  <c r="Y59" i="1"/>
  <c r="X59" i="1"/>
  <c r="Y58" i="1"/>
  <c r="X58" i="1"/>
  <c r="BP57" i="1"/>
  <c r="BO57" i="1"/>
  <c r="BN57" i="1"/>
  <c r="BM57" i="1"/>
  <c r="Y57" i="1"/>
  <c r="Z57" i="1" s="1"/>
  <c r="P57" i="1"/>
  <c r="BP56" i="1"/>
  <c r="BO56" i="1"/>
  <c r="BN56" i="1"/>
  <c r="BM56" i="1"/>
  <c r="Z56" i="1"/>
  <c r="Y56" i="1"/>
  <c r="P56" i="1"/>
  <c r="X54" i="1"/>
  <c r="Y53" i="1"/>
  <c r="X53" i="1"/>
  <c r="BP52" i="1"/>
  <c r="BO52" i="1"/>
  <c r="BM52" i="1"/>
  <c r="Z52" i="1"/>
  <c r="Y52" i="1"/>
  <c r="BN52" i="1" s="1"/>
  <c r="P52" i="1"/>
  <c r="BO51" i="1"/>
  <c r="BM51" i="1"/>
  <c r="Y51" i="1"/>
  <c r="BP51" i="1" s="1"/>
  <c r="P51" i="1"/>
  <c r="BP50" i="1"/>
  <c r="BO50" i="1"/>
  <c r="BN50" i="1"/>
  <c r="BM50" i="1"/>
  <c r="Y50" i="1"/>
  <c r="Z50" i="1" s="1"/>
  <c r="P50" i="1"/>
  <c r="BP49" i="1"/>
  <c r="BO49" i="1"/>
  <c r="BN49" i="1"/>
  <c r="BM49" i="1"/>
  <c r="Y49" i="1"/>
  <c r="Z49" i="1" s="1"/>
  <c r="P49" i="1"/>
  <c r="BP48" i="1"/>
  <c r="BO48" i="1"/>
  <c r="BN48" i="1"/>
  <c r="BM48" i="1"/>
  <c r="Z48" i="1"/>
  <c r="Y48" i="1"/>
  <c r="P48" i="1"/>
  <c r="BO47" i="1"/>
  <c r="BM47" i="1"/>
  <c r="Y47" i="1"/>
  <c r="Y54" i="1" s="1"/>
  <c r="P47" i="1"/>
  <c r="X43" i="1"/>
  <c r="X42" i="1"/>
  <c r="BO41" i="1"/>
  <c r="BM41" i="1"/>
  <c r="Y41" i="1"/>
  <c r="Y42" i="1" s="1"/>
  <c r="P41" i="1"/>
  <c r="Y39" i="1"/>
  <c r="X39" i="1"/>
  <c r="X38" i="1"/>
  <c r="BO37" i="1"/>
  <c r="BM37" i="1"/>
  <c r="Y37" i="1"/>
  <c r="BN37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Y32" i="1"/>
  <c r="Z32" i="1" s="1"/>
  <c r="P32" i="1"/>
  <c r="BP31" i="1"/>
  <c r="BO31" i="1"/>
  <c r="BN31" i="1"/>
  <c r="BM31" i="1"/>
  <c r="Y31" i="1"/>
  <c r="Z31" i="1" s="1"/>
  <c r="BO30" i="1"/>
  <c r="BM30" i="1"/>
  <c r="Y30" i="1"/>
  <c r="BN30" i="1" s="1"/>
  <c r="BO29" i="1"/>
  <c r="BM29" i="1"/>
  <c r="Y29" i="1"/>
  <c r="Z29" i="1" s="1"/>
  <c r="BO28" i="1"/>
  <c r="BM28" i="1"/>
  <c r="Y28" i="1"/>
  <c r="BP28" i="1" s="1"/>
  <c r="P28" i="1"/>
  <c r="BP27" i="1"/>
  <c r="BO27" i="1"/>
  <c r="BN27" i="1"/>
  <c r="BM27" i="1"/>
  <c r="Y27" i="1"/>
  <c r="Y34" i="1" s="1"/>
  <c r="P27" i="1"/>
  <c r="BP26" i="1"/>
  <c r="BO26" i="1"/>
  <c r="BN26" i="1"/>
  <c r="BM26" i="1"/>
  <c r="Y26" i="1"/>
  <c r="Z26" i="1" s="1"/>
  <c r="P26" i="1"/>
  <c r="X24" i="1"/>
  <c r="X23" i="1"/>
  <c r="BO22" i="1"/>
  <c r="BM22" i="1"/>
  <c r="Y22" i="1"/>
  <c r="B694" i="1" s="1"/>
  <c r="P22" i="1"/>
  <c r="H10" i="1"/>
  <c r="A9" i="1"/>
  <c r="F9" i="1" s="1"/>
  <c r="D7" i="1"/>
  <c r="Q6" i="1"/>
  <c r="P2" i="1"/>
  <c r="Z58" i="1" l="1"/>
  <c r="Z95" i="1"/>
  <c r="Y96" i="1"/>
  <c r="BN125" i="1"/>
  <c r="Y148" i="1"/>
  <c r="BP146" i="1"/>
  <c r="Y149" i="1"/>
  <c r="Z146" i="1"/>
  <c r="Z148" i="1" s="1"/>
  <c r="BP229" i="1"/>
  <c r="BN229" i="1"/>
  <c r="Z229" i="1"/>
  <c r="Y246" i="1"/>
  <c r="BP254" i="1"/>
  <c r="Z254" i="1"/>
  <c r="BP280" i="1"/>
  <c r="Z280" i="1"/>
  <c r="BP347" i="1"/>
  <c r="BN347" i="1"/>
  <c r="Y349" i="1"/>
  <c r="Z347" i="1"/>
  <c r="Z348" i="1" s="1"/>
  <c r="Y348" i="1"/>
  <c r="Y70" i="1"/>
  <c r="Y134" i="1"/>
  <c r="G694" i="1"/>
  <c r="BN152" i="1"/>
  <c r="BP170" i="1"/>
  <c r="BN170" i="1"/>
  <c r="Z170" i="1"/>
  <c r="Z171" i="1" s="1"/>
  <c r="H694" i="1"/>
  <c r="H9" i="1"/>
  <c r="Y24" i="1"/>
  <c r="BN22" i="1"/>
  <c r="BN29" i="1"/>
  <c r="BP30" i="1"/>
  <c r="Z33" i="1"/>
  <c r="BP37" i="1"/>
  <c r="Z41" i="1"/>
  <c r="Z42" i="1" s="1"/>
  <c r="BP47" i="1"/>
  <c r="BN62" i="1"/>
  <c r="BP64" i="1"/>
  <c r="Z68" i="1"/>
  <c r="Y71" i="1"/>
  <c r="Z76" i="1"/>
  <c r="BP80" i="1"/>
  <c r="Z84" i="1"/>
  <c r="Y87" i="1"/>
  <c r="Z92" i="1"/>
  <c r="BN94" i="1"/>
  <c r="Z100" i="1"/>
  <c r="BP105" i="1"/>
  <c r="BN111" i="1"/>
  <c r="BP113" i="1"/>
  <c r="Y118" i="1"/>
  <c r="Z123" i="1"/>
  <c r="BN131" i="1"/>
  <c r="Z136" i="1"/>
  <c r="Y167" i="1"/>
  <c r="Z206" i="1"/>
  <c r="BN222" i="1"/>
  <c r="BN251" i="1"/>
  <c r="Z251" i="1"/>
  <c r="X685" i="1"/>
  <c r="X687" i="1" s="1"/>
  <c r="J9" i="1"/>
  <c r="Z28" i="1"/>
  <c r="Z51" i="1"/>
  <c r="A10" i="1"/>
  <c r="X686" i="1"/>
  <c r="Z27" i="1"/>
  <c r="Y35" i="1"/>
  <c r="Y43" i="1"/>
  <c r="Z75" i="1"/>
  <c r="Z77" i="1" s="1"/>
  <c r="Z91" i="1"/>
  <c r="Z99" i="1"/>
  <c r="Z101" i="1" s="1"/>
  <c r="BN116" i="1"/>
  <c r="Z122" i="1"/>
  <c r="Z126" i="1" s="1"/>
  <c r="BP125" i="1"/>
  <c r="Z129" i="1"/>
  <c r="Z133" i="1" s="1"/>
  <c r="BN146" i="1"/>
  <c r="BP152" i="1"/>
  <c r="BP154" i="1"/>
  <c r="Z154" i="1"/>
  <c r="Y156" i="1"/>
  <c r="Y171" i="1"/>
  <c r="BN176" i="1"/>
  <c r="Z176" i="1"/>
  <c r="BP221" i="1"/>
  <c r="BN221" i="1"/>
  <c r="Z221" i="1"/>
  <c r="BN235" i="1"/>
  <c r="Z235" i="1"/>
  <c r="BN254" i="1"/>
  <c r="BN268" i="1"/>
  <c r="Z268" i="1"/>
  <c r="BN280" i="1"/>
  <c r="Y312" i="1"/>
  <c r="U694" i="1"/>
  <c r="BP356" i="1"/>
  <c r="BN356" i="1"/>
  <c r="Y365" i="1"/>
  <c r="Z356" i="1"/>
  <c r="Y364" i="1"/>
  <c r="BP369" i="1"/>
  <c r="BN369" i="1"/>
  <c r="Z369" i="1"/>
  <c r="F10" i="1"/>
  <c r="BP22" i="1"/>
  <c r="BN28" i="1"/>
  <c r="BP29" i="1"/>
  <c r="BN33" i="1"/>
  <c r="Y38" i="1"/>
  <c r="BN41" i="1"/>
  <c r="BN51" i="1"/>
  <c r="BP62" i="1"/>
  <c r="BN68" i="1"/>
  <c r="BN76" i="1"/>
  <c r="BN84" i="1"/>
  <c r="BN92" i="1"/>
  <c r="BP94" i="1"/>
  <c r="BN100" i="1"/>
  <c r="BP111" i="1"/>
  <c r="F694" i="1"/>
  <c r="BP121" i="1"/>
  <c r="BN123" i="1"/>
  <c r="BP131" i="1"/>
  <c r="BN136" i="1"/>
  <c r="BN194" i="1"/>
  <c r="Z194" i="1"/>
  <c r="BN206" i="1"/>
  <c r="BN242" i="1"/>
  <c r="Z242" i="1"/>
  <c r="Z245" i="1"/>
  <c r="Y259" i="1"/>
  <c r="Y272" i="1"/>
  <c r="BP375" i="1"/>
  <c r="BN375" i="1"/>
  <c r="Z375" i="1"/>
  <c r="X688" i="1"/>
  <c r="C694" i="1"/>
  <c r="E694" i="1"/>
  <c r="Y109" i="1"/>
  <c r="BP116" i="1"/>
  <c r="Y126" i="1"/>
  <c r="Y133" i="1"/>
  <c r="Y143" i="1"/>
  <c r="Y161" i="1"/>
  <c r="Z158" i="1"/>
  <c r="Z160" i="1" s="1"/>
  <c r="BP158" i="1"/>
  <c r="I694" i="1"/>
  <c r="Y190" i="1"/>
  <c r="BP189" i="1"/>
  <c r="Y191" i="1"/>
  <c r="J694" i="1"/>
  <c r="Y207" i="1"/>
  <c r="BP205" i="1"/>
  <c r="BN205" i="1"/>
  <c r="Y208" i="1"/>
  <c r="Z205" i="1"/>
  <c r="Z207" i="1" s="1"/>
  <c r="BP253" i="1"/>
  <c r="BN253" i="1"/>
  <c r="Z253" i="1"/>
  <c r="Z258" i="1" s="1"/>
  <c r="BP288" i="1"/>
  <c r="Z288" i="1"/>
  <c r="BP307" i="1"/>
  <c r="Z307" i="1"/>
  <c r="BP408" i="1"/>
  <c r="Y411" i="1"/>
  <c r="BN408" i="1"/>
  <c r="Z408" i="1"/>
  <c r="Z411" i="1" s="1"/>
  <c r="Y412" i="1"/>
  <c r="Y23" i="1"/>
  <c r="Z30" i="1"/>
  <c r="Z34" i="1" s="1"/>
  <c r="Z37" i="1"/>
  <c r="Z38" i="1" s="1"/>
  <c r="BP41" i="1"/>
  <c r="Z47" i="1"/>
  <c r="Z53" i="1" s="1"/>
  <c r="Z64" i="1"/>
  <c r="Z80" i="1"/>
  <c r="Z86" i="1" s="1"/>
  <c r="Z105" i="1"/>
  <c r="Z108" i="1" s="1"/>
  <c r="Z113" i="1"/>
  <c r="Z117" i="1" s="1"/>
  <c r="BP136" i="1"/>
  <c r="Y172" i="1"/>
  <c r="BP176" i="1"/>
  <c r="BP178" i="1"/>
  <c r="BN178" i="1"/>
  <c r="Z178" i="1"/>
  <c r="Z189" i="1"/>
  <c r="Z190" i="1" s="1"/>
  <c r="Y202" i="1"/>
  <c r="BN197" i="1"/>
  <c r="BN227" i="1"/>
  <c r="Z227" i="1"/>
  <c r="Z237" i="1" s="1"/>
  <c r="Z230" i="1"/>
  <c r="BP235" i="1"/>
  <c r="Y237" i="1"/>
  <c r="BN245" i="1"/>
  <c r="BP263" i="1"/>
  <c r="Z263" i="1"/>
  <c r="BP268" i="1"/>
  <c r="BN285" i="1"/>
  <c r="Z285" i="1"/>
  <c r="Y301" i="1"/>
  <c r="BP298" i="1"/>
  <c r="P694" i="1"/>
  <c r="Z298" i="1"/>
  <c r="Z301" i="1" s="1"/>
  <c r="BP391" i="1"/>
  <c r="Y394" i="1"/>
  <c r="BN391" i="1"/>
  <c r="Z391" i="1"/>
  <c r="Z394" i="1" s="1"/>
  <c r="Y395" i="1"/>
  <c r="Y117" i="1"/>
  <c r="Z165" i="1"/>
  <c r="Z166" i="1" s="1"/>
  <c r="Y166" i="1"/>
  <c r="BP165" i="1"/>
  <c r="BP196" i="1"/>
  <c r="BN196" i="1"/>
  <c r="Z196" i="1"/>
  <c r="BP244" i="1"/>
  <c r="BN244" i="1"/>
  <c r="Z244" i="1"/>
  <c r="Z201" i="1"/>
  <c r="Z22" i="1"/>
  <c r="Z23" i="1" s="1"/>
  <c r="X684" i="1"/>
  <c r="BN47" i="1"/>
  <c r="Z62" i="1"/>
  <c r="Z70" i="1" s="1"/>
  <c r="BN105" i="1"/>
  <c r="Z142" i="1"/>
  <c r="BP142" i="1"/>
  <c r="Z152" i="1"/>
  <c r="Z155" i="1" s="1"/>
  <c r="Y155" i="1"/>
  <c r="Y160" i="1"/>
  <c r="Z174" i="1"/>
  <c r="BP174" i="1"/>
  <c r="BN189" i="1"/>
  <c r="BN211" i="1"/>
  <c r="Y213" i="1"/>
  <c r="Z211" i="1"/>
  <c r="Z212" i="1" s="1"/>
  <c r="Y223" i="1"/>
  <c r="BN219" i="1"/>
  <c r="Z219" i="1"/>
  <c r="Z223" i="1" s="1"/>
  <c r="Z222" i="1"/>
  <c r="BN230" i="1"/>
  <c r="BN263" i="1"/>
  <c r="BN298" i="1"/>
  <c r="L694" i="1"/>
  <c r="M694" i="1"/>
  <c r="Z342" i="1"/>
  <c r="Z343" i="1" s="1"/>
  <c r="Z359" i="1"/>
  <c r="Z377" i="1"/>
  <c r="Z384" i="1"/>
  <c r="V694" i="1"/>
  <c r="BN519" i="1"/>
  <c r="Z519" i="1"/>
  <c r="Z523" i="1" s="1"/>
  <c r="BP522" i="1"/>
  <c r="BN522" i="1"/>
  <c r="BN526" i="1"/>
  <c r="Z526" i="1"/>
  <c r="Z527" i="1" s="1"/>
  <c r="Y527" i="1"/>
  <c r="BN552" i="1"/>
  <c r="Z552" i="1"/>
  <c r="Z566" i="1" s="1"/>
  <c r="BN577" i="1"/>
  <c r="Z577" i="1"/>
  <c r="Y593" i="1"/>
  <c r="Z616" i="1"/>
  <c r="Z617" i="1" s="1"/>
  <c r="Y617" i="1"/>
  <c r="BP616" i="1"/>
  <c r="AE694" i="1"/>
  <c r="Y630" i="1"/>
  <c r="Z622" i="1"/>
  <c r="Z629" i="1" s="1"/>
  <c r="Z632" i="1"/>
  <c r="BP660" i="1"/>
  <c r="Y665" i="1"/>
  <c r="Y664" i="1"/>
  <c r="Z660" i="1"/>
  <c r="Z664" i="1" s="1"/>
  <c r="BP182" i="1"/>
  <c r="BP200" i="1"/>
  <c r="Y212" i="1"/>
  <c r="BP217" i="1"/>
  <c r="Y224" i="1"/>
  <c r="BP233" i="1"/>
  <c r="Y247" i="1"/>
  <c r="BP257" i="1"/>
  <c r="Z262" i="1"/>
  <c r="Z271" i="1" s="1"/>
  <c r="BP266" i="1"/>
  <c r="Z270" i="1"/>
  <c r="BP274" i="1"/>
  <c r="Z279" i="1"/>
  <c r="Z289" i="1" s="1"/>
  <c r="BP283" i="1"/>
  <c r="Z287" i="1"/>
  <c r="Y290" i="1"/>
  <c r="Z306" i="1"/>
  <c r="Z311" i="1" s="1"/>
  <c r="BP310" i="1"/>
  <c r="Z315" i="1"/>
  <c r="Z316" i="1" s="1"/>
  <c r="BP319" i="1"/>
  <c r="Z323" i="1"/>
  <c r="Z324" i="1" s="1"/>
  <c r="Z332" i="1"/>
  <c r="Z333" i="1" s="1"/>
  <c r="Y344" i="1"/>
  <c r="Z358" i="1"/>
  <c r="Z383" i="1"/>
  <c r="Z387" i="1" s="1"/>
  <c r="BN398" i="1"/>
  <c r="Z398" i="1"/>
  <c r="Z400" i="1" s="1"/>
  <c r="BN417" i="1"/>
  <c r="Z417" i="1"/>
  <c r="BN425" i="1"/>
  <c r="Z425" i="1"/>
  <c r="BN447" i="1"/>
  <c r="Z447" i="1"/>
  <c r="BN483" i="1"/>
  <c r="Z483" i="1"/>
  <c r="BN489" i="1"/>
  <c r="Z489" i="1"/>
  <c r="Y510" i="1"/>
  <c r="BN509" i="1"/>
  <c r="Y523" i="1"/>
  <c r="Z522" i="1"/>
  <c r="Y531" i="1"/>
  <c r="BP530" i="1"/>
  <c r="BN530" i="1"/>
  <c r="Y532" i="1"/>
  <c r="Y542" i="1"/>
  <c r="BN535" i="1"/>
  <c r="Z535" i="1"/>
  <c r="AA694" i="1"/>
  <c r="BN545" i="1"/>
  <c r="AC694" i="1"/>
  <c r="BN573" i="1"/>
  <c r="BP580" i="1"/>
  <c r="BN580" i="1"/>
  <c r="Y609" i="1"/>
  <c r="AD694" i="1"/>
  <c r="BP608" i="1"/>
  <c r="BN608" i="1"/>
  <c r="Y610" i="1"/>
  <c r="Y636" i="1"/>
  <c r="BN641" i="1"/>
  <c r="K694" i="1"/>
  <c r="BP451" i="1"/>
  <c r="BN451" i="1"/>
  <c r="BP480" i="1"/>
  <c r="BN480" i="1"/>
  <c r="Y694" i="1"/>
  <c r="BP486" i="1"/>
  <c r="BN486" i="1"/>
  <c r="BN496" i="1"/>
  <c r="Z496" i="1"/>
  <c r="Z530" i="1"/>
  <c r="Z531" i="1" s="1"/>
  <c r="BP538" i="1"/>
  <c r="BN538" i="1"/>
  <c r="BP571" i="1"/>
  <c r="Z580" i="1"/>
  <c r="Z608" i="1"/>
  <c r="Z609" i="1" s="1"/>
  <c r="Y646" i="1"/>
  <c r="BN669" i="1"/>
  <c r="Z669" i="1"/>
  <c r="Z670" i="1" s="1"/>
  <c r="Y201" i="1"/>
  <c r="Y238" i="1"/>
  <c r="Y258" i="1"/>
  <c r="BN262" i="1"/>
  <c r="BN270" i="1"/>
  <c r="Y275" i="1"/>
  <c r="BN279" i="1"/>
  <c r="BN287" i="1"/>
  <c r="BN306" i="1"/>
  <c r="Y311" i="1"/>
  <c r="BN315" i="1"/>
  <c r="Y320" i="1"/>
  <c r="BN323" i="1"/>
  <c r="BN332" i="1"/>
  <c r="BN358" i="1"/>
  <c r="BN383" i="1"/>
  <c r="Y401" i="1"/>
  <c r="W694" i="1"/>
  <c r="Z421" i="1"/>
  <c r="Z451" i="1"/>
  <c r="BP465" i="1"/>
  <c r="BN465" i="1"/>
  <c r="Z480" i="1"/>
  <c r="Z486" i="1"/>
  <c r="BP499" i="1"/>
  <c r="BN499" i="1"/>
  <c r="BN503" i="1"/>
  <c r="Y506" i="1"/>
  <c r="Z503" i="1"/>
  <c r="Z505" i="1" s="1"/>
  <c r="Y505" i="1"/>
  <c r="BP519" i="1"/>
  <c r="BP526" i="1"/>
  <c r="Z538" i="1"/>
  <c r="BP545" i="1"/>
  <c r="BP552" i="1"/>
  <c r="BN555" i="1"/>
  <c r="Z558" i="1"/>
  <c r="BP558" i="1"/>
  <c r="Z569" i="1"/>
  <c r="Y575" i="1"/>
  <c r="BP569" i="1"/>
  <c r="BP573" i="1"/>
  <c r="BP577" i="1"/>
  <c r="Y592" i="1"/>
  <c r="Z633" i="1"/>
  <c r="BP633" i="1"/>
  <c r="BP641" i="1"/>
  <c r="Q694" i="1"/>
  <c r="S694" i="1"/>
  <c r="BP342" i="1"/>
  <c r="BN357" i="1"/>
  <c r="BN370" i="1"/>
  <c r="BN376" i="1"/>
  <c r="Y380" i="1"/>
  <c r="Y388" i="1"/>
  <c r="BP393" i="1"/>
  <c r="BP398" i="1"/>
  <c r="BP410" i="1"/>
  <c r="Z427" i="1"/>
  <c r="BP417" i="1"/>
  <c r="BP425" i="1"/>
  <c r="BP447" i="1"/>
  <c r="Z465" i="1"/>
  <c r="Z466" i="1" s="1"/>
  <c r="Y500" i="1"/>
  <c r="BP483" i="1"/>
  <c r="BP489" i="1"/>
  <c r="Z499" i="1"/>
  <c r="BN521" i="1"/>
  <c r="BP535" i="1"/>
  <c r="Y541" i="1"/>
  <c r="BN562" i="1"/>
  <c r="BP622" i="1"/>
  <c r="Y647" i="1"/>
  <c r="T694" i="1"/>
  <c r="Z182" i="1"/>
  <c r="Z184" i="1" s="1"/>
  <c r="BP262" i="1"/>
  <c r="Z274" i="1"/>
  <c r="Z275" i="1" s="1"/>
  <c r="BP279" i="1"/>
  <c r="Y295" i="1"/>
  <c r="BP315" i="1"/>
  <c r="Z319" i="1"/>
  <c r="Z320" i="1" s="1"/>
  <c r="Z328" i="1"/>
  <c r="Z329" i="1" s="1"/>
  <c r="Z336" i="1"/>
  <c r="Z338" i="1" s="1"/>
  <c r="Y371" i="1"/>
  <c r="Z368" i="1"/>
  <c r="Z374" i="1"/>
  <c r="BN421" i="1"/>
  <c r="Z431" i="1"/>
  <c r="Z432" i="1" s="1"/>
  <c r="BP431" i="1"/>
  <c r="Z437" i="1"/>
  <c r="Y453" i="1"/>
  <c r="Z488" i="1"/>
  <c r="BP488" i="1"/>
  <c r="BP496" i="1"/>
  <c r="Y546" i="1"/>
  <c r="BP555" i="1"/>
  <c r="Z581" i="1"/>
  <c r="BP581" i="1"/>
  <c r="Z603" i="1"/>
  <c r="Y629" i="1"/>
  <c r="BN649" i="1"/>
  <c r="Y657" i="1"/>
  <c r="Z649" i="1"/>
  <c r="BP651" i="1"/>
  <c r="BN651" i="1"/>
  <c r="BN653" i="1"/>
  <c r="Z653" i="1"/>
  <c r="BP655" i="1"/>
  <c r="BN655" i="1"/>
  <c r="BP669" i="1"/>
  <c r="BN193" i="1"/>
  <c r="Z240" i="1"/>
  <c r="Z246" i="1" s="1"/>
  <c r="BN250" i="1"/>
  <c r="Y289" i="1"/>
  <c r="BN293" i="1"/>
  <c r="BP305" i="1"/>
  <c r="Y330" i="1"/>
  <c r="Z367" i="1"/>
  <c r="Y381" i="1"/>
  <c r="BN420" i="1"/>
  <c r="Z423" i="1"/>
  <c r="BP423" i="1"/>
  <c r="Z445" i="1"/>
  <c r="Z453" i="1" s="1"/>
  <c r="BP445" i="1"/>
  <c r="BN450" i="1"/>
  <c r="Z481" i="1"/>
  <c r="BP481" i="1"/>
  <c r="BN485" i="1"/>
  <c r="BN492" i="1"/>
  <c r="BP503" i="1"/>
  <c r="BP521" i="1"/>
  <c r="BN537" i="1"/>
  <c r="BP562" i="1"/>
  <c r="BN596" i="1"/>
  <c r="Z596" i="1"/>
  <c r="Z598" i="1" s="1"/>
  <c r="BN645" i="1"/>
  <c r="Z651" i="1"/>
  <c r="Z655" i="1"/>
  <c r="Z494" i="1"/>
  <c r="BP494" i="1"/>
  <c r="Z509" i="1"/>
  <c r="Z510" i="1" s="1"/>
  <c r="BP509" i="1"/>
  <c r="Y547" i="1"/>
  <c r="Z545" i="1"/>
  <c r="Z546" i="1" s="1"/>
  <c r="BP556" i="1"/>
  <c r="BN556" i="1"/>
  <c r="BN571" i="1"/>
  <c r="Z571" i="1"/>
  <c r="Z587" i="1"/>
  <c r="BP587" i="1"/>
  <c r="BP632" i="1"/>
  <c r="BN632" i="1"/>
  <c r="BN634" i="1"/>
  <c r="Z634" i="1"/>
  <c r="BP397" i="1"/>
  <c r="Y400" i="1"/>
  <c r="BN404" i="1"/>
  <c r="BP416" i="1"/>
  <c r="Y427" i="1"/>
  <c r="BN430" i="1"/>
  <c r="BP461" i="1"/>
  <c r="Y467" i="1"/>
  <c r="Y470" i="1"/>
  <c r="Y501" i="1"/>
  <c r="BN508" i="1"/>
  <c r="Y524" i="1"/>
  <c r="Y566" i="1"/>
  <c r="Y598" i="1"/>
  <c r="BN601" i="1"/>
  <c r="Y613" i="1"/>
  <c r="BP639" i="1"/>
  <c r="BP681" i="1"/>
  <c r="Z694" i="1"/>
  <c r="Z572" i="1"/>
  <c r="Z584" i="1"/>
  <c r="Z590" i="1"/>
  <c r="Z650" i="1"/>
  <c r="BP652" i="1"/>
  <c r="Z654" i="1"/>
  <c r="BP656" i="1"/>
  <c r="BP668" i="1"/>
  <c r="Y670" i="1"/>
  <c r="Z677" i="1"/>
  <c r="Z678" i="1" s="1"/>
  <c r="Y428" i="1"/>
  <c r="BN554" i="1"/>
  <c r="BN561" i="1"/>
  <c r="Y567" i="1"/>
  <c r="BN572" i="1"/>
  <c r="BN584" i="1"/>
  <c r="BN590" i="1"/>
  <c r="BN677" i="1"/>
  <c r="Y671" i="1"/>
  <c r="Z143" i="1" l="1"/>
  <c r="Y685" i="1"/>
  <c r="Y684" i="1"/>
  <c r="Z657" i="1"/>
  <c r="Z500" i="1"/>
  <c r="Z541" i="1"/>
  <c r="Y688" i="1"/>
  <c r="Z574" i="1"/>
  <c r="Z371" i="1"/>
  <c r="Z380" i="1"/>
  <c r="Z364" i="1"/>
  <c r="Z179" i="1"/>
  <c r="Y686" i="1"/>
  <c r="Z636" i="1"/>
  <c r="Z592" i="1"/>
  <c r="Z689" i="1"/>
  <c r="Y687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<sst xmlns="http://schemas.openxmlformats.org/spreadsheetml/2006/main" count="3252" uniqueCount="1115">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</sst>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31">
    <xf numFmtId="0" fontId="0" fillId="0" borderId="0" xfId="0"/>
    <xf numFmtId="4" fontId="35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2" fontId="32" fillId="0" borderId="0" xfId="0" applyNumberFormat="1" applyFont="1" applyAlignment="1" applyProtection="1">
      <alignment horizontal="left" vertical="center" wrapText="1"/>
      <protection locked="0" hidden="1"/>
    </xf>
    <xf numFmtId="0" fontId="33" fillId="0" borderId="0" xfId="0" applyFont="1" applyAlignment="1" applyProtection="1">
      <alignment horizontal="right" vertical="center"/>
      <protection hidden="1"/>
    </xf>
    <xf numFmtId="0" fontId="34" fillId="0" borderId="0" xfId="0" applyFont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left" vertical="center" wrapText="1"/>
      <protection locked="0"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54" fillId="0" borderId="14" xfId="0" applyFont="1" applyBorder="1" applyAlignment="1" applyProtection="1">
      <alignment wrapText="1"/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4" fontId="57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39" applyFont="1" applyFill="1" applyBorder="1" applyAlignment="1" applyProtection="1">
      <alignment horizontal="center" vertical="center" wrapText="1"/>
      <protection locked="0" hidden="1"/>
    </xf>
    <xf numFmtId="0" fontId="42" fillId="24" borderId="17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5" fillId="0" borderId="19" xfId="0" applyNumberFormat="1" applyFont="1" applyBorder="1" applyAlignment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21" xfId="0" applyFont="1" applyBorder="1" applyAlignment="1">
      <alignment horizontal="left" vertical="center" wrapText="1"/>
    </xf>
    <xf numFmtId="0" fontId="0" fillId="24" borderId="12" xfId="0" applyFont="1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0" fontId="32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6000000}"/>
    <cellStyle name="20% - Акцент2 2" xfId="2" xr:uid="{00000000-0005-0000-0000-000007000000}"/>
    <cellStyle name="20% - Акцент3 2" xfId="3" xr:uid="{00000000-0005-0000-0000-000008000000}"/>
    <cellStyle name="20% - Акцент4 2" xfId="4" xr:uid="{00000000-0005-0000-0000-000009000000}"/>
    <cellStyle name="20% - Акцент5 2" xfId="5" xr:uid="{00000000-0005-0000-0000-00000A000000}"/>
    <cellStyle name="20% - Акцент6 2" xfId="6" xr:uid="{00000000-0005-0000-0000-00000B000000}"/>
    <cellStyle name="40% - Акцент1 2" xfId="7" xr:uid="{00000000-0005-0000-0000-00000C000000}"/>
    <cellStyle name="40% - Акцент2 2" xfId="8" xr:uid="{00000000-0005-0000-0000-00000D000000}"/>
    <cellStyle name="40% - Акцент3 2" xfId="9" xr:uid="{00000000-0005-0000-0000-00000E000000}"/>
    <cellStyle name="40% - Акцент4 2" xfId="10" xr:uid="{00000000-0005-0000-0000-00000F000000}"/>
    <cellStyle name="40% - Акцент5 2" xfId="11" xr:uid="{00000000-0005-0000-0000-000010000000}"/>
    <cellStyle name="40% - Акцент6 2" xfId="12" xr:uid="{00000000-0005-0000-0000-000011000000}"/>
    <cellStyle name="60% - Акцент1 2" xfId="13" xr:uid="{00000000-0005-0000-0000-000012000000}"/>
    <cellStyle name="60% - Акцент2 2" xfId="14" xr:uid="{00000000-0005-0000-0000-000013000000}"/>
    <cellStyle name="60% - Акцент3 2" xfId="15" xr:uid="{00000000-0005-0000-0000-000014000000}"/>
    <cellStyle name="60% - Акцент4 2" xfId="16" xr:uid="{00000000-0005-0000-0000-000015000000}"/>
    <cellStyle name="60% - Акцент5 2" xfId="17" xr:uid="{00000000-0005-0000-0000-000016000000}"/>
    <cellStyle name="60% - Акцент6 2" xfId="18" xr:uid="{00000000-0005-0000-0000-000017000000}"/>
    <cellStyle name="Акцент1 2" xfId="19" xr:uid="{00000000-0005-0000-0000-000018000000}"/>
    <cellStyle name="Акцент2 2" xfId="20" xr:uid="{00000000-0005-0000-0000-000019000000}"/>
    <cellStyle name="Акцент3 2" xfId="21" xr:uid="{00000000-0005-0000-0000-00001A000000}"/>
    <cellStyle name="Акцент4 2" xfId="22" xr:uid="{00000000-0005-0000-0000-00001B000000}"/>
    <cellStyle name="Акцент5 2" xfId="23" xr:uid="{00000000-0005-0000-0000-00001C000000}"/>
    <cellStyle name="Акцент6 2" xfId="24" xr:uid="{00000000-0005-0000-0000-00001D000000}"/>
    <cellStyle name="Ввод  2" xfId="25" xr:uid="{00000000-0005-0000-0000-00001E000000}"/>
    <cellStyle name="Вывод 2" xfId="26" xr:uid="{00000000-0005-0000-0000-00001F000000}"/>
    <cellStyle name="Вычисление 2" xfId="27" xr:uid="{00000000-0005-0000-0000-000020000000}"/>
    <cellStyle name="Заголовок 1 2" xfId="28" xr:uid="{00000000-0005-0000-0000-000021000000}"/>
    <cellStyle name="Заголовок 2 2" xfId="29" xr:uid="{00000000-0005-0000-0000-000022000000}"/>
    <cellStyle name="Заголовок 3 2" xfId="30" xr:uid="{00000000-0005-0000-0000-000023000000}"/>
    <cellStyle name="Заголовок 4 2" xfId="31" xr:uid="{00000000-0005-0000-0000-000024000000}"/>
    <cellStyle name="Итог 2" xfId="32" xr:uid="{00000000-0005-0000-0000-000025000000}"/>
    <cellStyle name="Контрольная ячейка 2" xfId="33" xr:uid="{00000000-0005-0000-0000-000026000000}"/>
    <cellStyle name="Название 2" xfId="34" xr:uid="{00000000-0005-0000-0000-000027000000}"/>
    <cellStyle name="Нейтральный 2" xfId="35" xr:uid="{00000000-0005-0000-0000-000028000000}"/>
    <cellStyle name="Обычный" xfId="0" builtinId="0"/>
    <cellStyle name="Обычный 16" xfId="36" xr:uid="{00000000-0005-0000-0000-000029000000}"/>
    <cellStyle name="Обычный 16 2" xfId="37" xr:uid="{00000000-0005-0000-0000-00002A000000}"/>
    <cellStyle name="Обычный 16 2 2" xfId="38" xr:uid="{00000000-0005-0000-0000-00002B000000}"/>
    <cellStyle name="Обычный 2" xfId="39" xr:uid="{00000000-0005-0000-0000-00002C000000}"/>
    <cellStyle name="Обычный 2 2" xfId="40" xr:uid="{00000000-0005-0000-0000-00002D000000}"/>
    <cellStyle name="Обычный 2 2 2" xfId="41" xr:uid="{00000000-0005-0000-0000-00002E000000}"/>
    <cellStyle name="Обычный 3" xfId="42" xr:uid="{00000000-0005-0000-0000-00002F000000}"/>
    <cellStyle name="Обычный 3 2" xfId="43" xr:uid="{00000000-0005-0000-0000-000030000000}"/>
    <cellStyle name="Обычный 3 3" xfId="44" xr:uid="{00000000-0005-0000-0000-000031000000}"/>
    <cellStyle name="Плохой 2" xfId="45" xr:uid="{00000000-0005-0000-0000-000032000000}"/>
    <cellStyle name="Пояснение 2" xfId="46" xr:uid="{00000000-0005-0000-0000-000033000000}"/>
    <cellStyle name="Примечание 2" xfId="47" xr:uid="{00000000-0005-0000-0000-000034000000}"/>
    <cellStyle name="Примечание 2 2" xfId="48" xr:uid="{00000000-0005-0000-0000-000035000000}"/>
    <cellStyle name="Связанная ячейка 2" xfId="49" xr:uid="{00000000-0005-0000-0000-000036000000}"/>
    <cellStyle name="Текст предупреждения 2" xfId="50" xr:uid="{00000000-0005-0000-0000-000037000000}"/>
    <cellStyle name="Хороший 2" xfId="51" xr:uid="{00000000-0005-0000-0000-000038000000}"/>
  </cellStyles>
  <dxfs count="7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4"/>
  <sheetViews>
    <sheetView showGridLines="0" tabSelected="1" topLeftCell="F1" zoomScaleNormal="100" workbookViewId="0">
      <selection activeCell="Q9" sqref="Q9:R9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2" width="13.85546875" style="16" customWidth="1"/>
    <col min="13" max="13" width="9.42578125" style="16" customWidth="1"/>
    <col min="14" max="14" width="15.85546875" style="16" hidden="1" customWidth="1"/>
    <col min="15" max="15" width="10.42578125" style="15" customWidth="1"/>
    <col min="16" max="16" width="7.42578125" style="17" customWidth="1"/>
    <col min="17" max="17" width="15.5703125" style="17" customWidth="1"/>
    <col min="18" max="18" width="8.140625" style="14" customWidth="1"/>
    <col min="19" max="19" width="6.140625" style="14" customWidth="1"/>
    <col min="20" max="20" width="10.85546875" style="18" customWidth="1"/>
    <col min="21" max="21" width="10.42578125" style="18" customWidth="1"/>
    <col min="22" max="22" width="9.42578125" style="18" customWidth="1"/>
    <col min="23" max="23" width="8.42578125" style="18" customWidth="1"/>
    <col min="24" max="24" width="10" style="14" customWidth="1"/>
    <col min="25" max="25" width="11" style="14" customWidth="1"/>
    <col min="26" max="26" width="10" style="14" customWidth="1"/>
    <col min="27" max="27" width="11.5703125" style="14" customWidth="1"/>
    <col min="28" max="28" width="10.42578125" style="14" customWidth="1"/>
    <col min="29" max="29" width="30" style="14" customWidth="1"/>
    <col min="30" max="30" width="11.42578125" style="19" customWidth="1"/>
    <col min="31" max="31" width="9.140625" style="19"/>
    <col min="32" max="32" width="8.85546875" style="19" customWidth="1"/>
    <col min="33" max="33" width="13.5703125" style="14" customWidth="1"/>
    <col min="34" max="1024" width="9.140625" style="14"/>
  </cols>
  <sheetData>
    <row r="1" spans="1:32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2" t="s">
        <v>3</v>
      </c>
      <c r="S1" s="12"/>
      <c r="T1" s="12"/>
      <c r="U1" s="22"/>
      <c r="V1" s="22"/>
      <c r="W1" s="22"/>
      <c r="X1" s="22"/>
      <c r="Y1" s="22"/>
      <c r="Z1" s="22"/>
      <c r="AA1" s="22"/>
      <c r="AB1" s="23"/>
      <c r="AC1" s="23"/>
      <c r="AD1" s="23"/>
      <c r="AE1" s="23"/>
      <c r="AF1" s="23"/>
    </row>
    <row r="2" spans="1:32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1"/>
      <c r="R2" s="11"/>
      <c r="S2" s="11"/>
      <c r="T2" s="11"/>
      <c r="U2" s="11"/>
      <c r="V2" s="11"/>
      <c r="W2" s="11"/>
      <c r="X2" s="29"/>
      <c r="Y2" s="29"/>
      <c r="Z2" s="29"/>
      <c r="AA2" s="29"/>
      <c r="AB2" s="30"/>
      <c r="AC2" s="30"/>
      <c r="AD2" s="30"/>
      <c r="AE2" s="30"/>
    </row>
    <row r="3" spans="1:32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35"/>
      <c r="L3" s="35"/>
      <c r="M3" s="28"/>
      <c r="N3" s="28"/>
      <c r="O3" s="28"/>
      <c r="P3" s="11"/>
      <c r="Q3" s="11"/>
      <c r="R3" s="11"/>
      <c r="S3" s="11"/>
      <c r="T3" s="11"/>
      <c r="U3" s="11"/>
      <c r="V3" s="11"/>
      <c r="W3" s="11"/>
      <c r="X3" s="29"/>
      <c r="Y3" s="29"/>
      <c r="Z3" s="29"/>
      <c r="AA3" s="29"/>
      <c r="AB3" s="30"/>
      <c r="AC3" s="30"/>
      <c r="AD3" s="30"/>
      <c r="AE3" s="30"/>
    </row>
    <row r="4" spans="1:32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7"/>
      <c r="R4" s="37"/>
      <c r="S4" s="37"/>
      <c r="T4" s="37"/>
      <c r="U4" s="37"/>
      <c r="V4" s="38"/>
      <c r="W4" s="39"/>
      <c r="X4" s="39"/>
      <c r="Y4" s="39"/>
      <c r="Z4" s="39"/>
      <c r="AA4" s="39"/>
      <c r="AB4" s="30"/>
      <c r="AC4" s="30"/>
      <c r="AD4" s="30"/>
      <c r="AE4" s="30"/>
    </row>
    <row r="5" spans="1:32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 t="s">
        <v>1114</v>
      </c>
      <c r="I5" s="9"/>
      <c r="J5" s="9"/>
      <c r="K5" s="9"/>
      <c r="L5" s="9"/>
      <c r="M5" s="9"/>
      <c r="N5" s="40"/>
      <c r="P5" s="41" t="s">
        <v>10</v>
      </c>
      <c r="Q5" s="7">
        <v>45675</v>
      </c>
      <c r="R5" s="7"/>
      <c r="T5" s="6" t="s">
        <v>11</v>
      </c>
      <c r="U5" s="6"/>
      <c r="V5" s="5" t="s">
        <v>12</v>
      </c>
      <c r="W5" s="5"/>
      <c r="AB5" s="30"/>
      <c r="AC5" s="30"/>
      <c r="AD5" s="30"/>
      <c r="AE5" s="30"/>
    </row>
    <row r="6" spans="1:32" s="24" customFormat="1" ht="24" customHeight="1" x14ac:dyDescent="0.2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L6" s="4"/>
      <c r="M6" s="4"/>
      <c r="N6" s="42"/>
      <c r="P6" s="41" t="s">
        <v>15</v>
      </c>
      <c r="Q6" s="3" t="str">
        <f>IF(Q5=0," ",CHOOSE(WEEKDAY(Q5,2),"Понедельник","Вторник","Среда","Четверг","Пятница","Суббота","Воскресенье"))</f>
        <v>Суббота</v>
      </c>
      <c r="R6" s="3"/>
      <c r="T6" s="2" t="s">
        <v>16</v>
      </c>
      <c r="U6" s="2"/>
      <c r="V6" s="1" t="s">
        <v>17</v>
      </c>
      <c r="W6" s="1"/>
      <c r="AB6" s="30"/>
      <c r="AC6" s="30"/>
      <c r="AD6" s="30"/>
      <c r="AE6" s="30"/>
    </row>
    <row r="7" spans="1:32" s="24" customFormat="1" ht="21.75" hidden="1" customHeight="1" x14ac:dyDescent="0.2">
      <c r="A7" s="43"/>
      <c r="B7" s="43"/>
      <c r="C7" s="43"/>
      <c r="D7" s="96" t="str">
        <f>IFERROR(VLOOKUP(DeliveryAddress,Table,3,0),1)</f>
        <v>1</v>
      </c>
      <c r="E7" s="96"/>
      <c r="F7" s="96"/>
      <c r="G7" s="96"/>
      <c r="H7" s="96"/>
      <c r="I7" s="96"/>
      <c r="J7" s="96"/>
      <c r="K7" s="96"/>
      <c r="L7" s="96"/>
      <c r="M7" s="96"/>
      <c r="N7" s="44"/>
      <c r="P7" s="41"/>
      <c r="Q7" s="45"/>
      <c r="R7" s="45"/>
      <c r="T7" s="2"/>
      <c r="U7" s="2"/>
      <c r="V7" s="1"/>
      <c r="W7" s="1"/>
      <c r="AB7" s="30"/>
      <c r="AC7" s="30"/>
      <c r="AD7" s="30"/>
      <c r="AE7" s="30"/>
    </row>
    <row r="8" spans="1:32" s="24" customFormat="1" ht="25.5" customHeight="1" x14ac:dyDescent="0.2">
      <c r="A8" s="97" t="s">
        <v>18</v>
      </c>
      <c r="B8" s="97"/>
      <c r="C8" s="97"/>
      <c r="D8" s="98" t="s">
        <v>19</v>
      </c>
      <c r="E8" s="98"/>
      <c r="F8" s="98"/>
      <c r="G8" s="98"/>
      <c r="H8" s="98"/>
      <c r="I8" s="98"/>
      <c r="J8" s="98"/>
      <c r="K8" s="98"/>
      <c r="L8" s="98"/>
      <c r="M8" s="98"/>
      <c r="N8" s="46"/>
      <c r="P8" s="41" t="s">
        <v>20</v>
      </c>
      <c r="Q8" s="99">
        <v>0.5</v>
      </c>
      <c r="R8" s="99"/>
      <c r="T8" s="2"/>
      <c r="U8" s="2"/>
      <c r="V8" s="1"/>
      <c r="W8" s="1"/>
      <c r="AB8" s="30"/>
      <c r="AC8" s="30"/>
      <c r="AD8" s="30"/>
      <c r="AE8" s="30"/>
    </row>
    <row r="9" spans="1:32" s="24" customFormat="1" ht="39.950000000000003" customHeight="1" x14ac:dyDescent="0.2">
      <c r="A9" s="10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00"/>
      <c r="C9" s="100"/>
      <c r="D9" s="101"/>
      <c r="E9" s="101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2" t="str">
        <f>IF(AND($A$9="Тип доверенности/получателя при получении в адресе перегруза:",$D$9="Разовая доверенность"),"Введите ФИО","")</f>
        <v/>
      </c>
      <c r="I9" s="102"/>
      <c r="J9" s="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2"/>
      <c r="L9" s="102"/>
      <c r="M9" s="102"/>
      <c r="N9" s="47"/>
      <c r="P9" s="48" t="s">
        <v>21</v>
      </c>
      <c r="Q9" s="103"/>
      <c r="R9" s="103"/>
      <c r="T9" s="2"/>
      <c r="U9" s="2"/>
      <c r="V9" s="1"/>
      <c r="W9" s="1"/>
      <c r="X9" s="49"/>
      <c r="Y9" s="49"/>
      <c r="Z9" s="49"/>
      <c r="AA9" s="49"/>
      <c r="AB9" s="30"/>
      <c r="AC9" s="30"/>
      <c r="AD9" s="30"/>
      <c r="AE9" s="30"/>
    </row>
    <row r="10" spans="1:32" s="24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1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IFERROR(VLOOKUP($D$10,Proxy,2,0),"")</f>
        <v/>
      </c>
      <c r="I10" s="104"/>
      <c r="J10" s="104"/>
      <c r="K10" s="104"/>
      <c r="L10" s="104"/>
      <c r="M10" s="104"/>
      <c r="N10" s="50"/>
      <c r="P10" s="48" t="s">
        <v>22</v>
      </c>
      <c r="Q10" s="105"/>
      <c r="R10" s="105"/>
      <c r="U10" s="41" t="s">
        <v>23</v>
      </c>
      <c r="V10" s="106" t="s">
        <v>24</v>
      </c>
      <c r="W10" s="106"/>
      <c r="X10" s="51"/>
      <c r="Y10" s="51"/>
      <c r="Z10" s="51"/>
      <c r="AA10" s="51"/>
      <c r="AB10" s="30"/>
      <c r="AC10" s="30"/>
      <c r="AD10" s="30"/>
      <c r="AE10" s="30"/>
    </row>
    <row r="11" spans="1:32" s="24" customFormat="1" ht="15.95" customHeight="1" x14ac:dyDescent="0.2">
      <c r="A11" s="52" t="s">
        <v>25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P11" s="48" t="s">
        <v>26</v>
      </c>
      <c r="Q11" s="107"/>
      <c r="R11" s="107"/>
      <c r="U11" s="41" t="s">
        <v>27</v>
      </c>
      <c r="V11" s="108" t="s">
        <v>28</v>
      </c>
      <c r="W11" s="108"/>
      <c r="X11" s="54"/>
      <c r="Y11" s="54"/>
      <c r="Z11" s="54"/>
      <c r="AA11" s="54"/>
      <c r="AB11" s="30"/>
      <c r="AC11" s="30"/>
      <c r="AD11" s="30"/>
      <c r="AE11" s="30"/>
    </row>
    <row r="12" spans="1:32" s="24" customFormat="1" ht="18.600000000000001" customHeight="1" x14ac:dyDescent="0.2">
      <c r="A12" s="109" t="s">
        <v>29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55"/>
      <c r="P12" s="41" t="s">
        <v>30</v>
      </c>
      <c r="Q12" s="99"/>
      <c r="R12" s="99"/>
      <c r="S12" s="56"/>
      <c r="U12" s="41"/>
      <c r="V12" s="110"/>
      <c r="W12" s="110"/>
      <c r="AB12" s="30"/>
      <c r="AC12" s="30"/>
      <c r="AD12" s="30"/>
      <c r="AE12" s="30"/>
    </row>
    <row r="13" spans="1:32" s="24" customFormat="1" ht="23.25" customHeight="1" x14ac:dyDescent="0.2">
      <c r="A13" s="109" t="s">
        <v>31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55"/>
      <c r="O13" s="48"/>
      <c r="P13" s="48" t="s">
        <v>32</v>
      </c>
      <c r="Q13" s="108"/>
      <c r="R13" s="108"/>
      <c r="S13" s="56"/>
      <c r="X13" s="57"/>
      <c r="Y13" s="57"/>
      <c r="Z13" s="57"/>
      <c r="AA13" s="57"/>
      <c r="AB13" s="30"/>
      <c r="AC13" s="30"/>
      <c r="AD13" s="30"/>
      <c r="AE13" s="30"/>
    </row>
    <row r="14" spans="1:32" s="24" customFormat="1" ht="18.600000000000001" customHeight="1" x14ac:dyDescent="0.2">
      <c r="A14" s="109" t="s">
        <v>33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55"/>
      <c r="X14" s="58"/>
      <c r="Y14" s="58"/>
      <c r="Z14" s="58"/>
      <c r="AA14" s="58"/>
      <c r="AB14" s="30"/>
      <c r="AC14" s="30"/>
      <c r="AD14" s="30"/>
      <c r="AE14" s="30"/>
    </row>
    <row r="15" spans="1:32" s="24" customFormat="1" ht="22.5" customHeight="1" x14ac:dyDescent="0.2">
      <c r="A15" s="111" t="s">
        <v>34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59"/>
      <c r="P15" s="112" t="s">
        <v>35</v>
      </c>
      <c r="Q15" s="112"/>
      <c r="R15" s="112"/>
      <c r="S15" s="112"/>
      <c r="T15" s="112"/>
      <c r="AB15" s="30"/>
      <c r="AC15" s="30"/>
      <c r="AD15" s="30"/>
      <c r="AE15" s="30"/>
    </row>
    <row r="16" spans="1:32" ht="18.75" customHeight="1" x14ac:dyDescent="0.2">
      <c r="B16" s="60"/>
      <c r="C16" s="60"/>
      <c r="D16" s="61"/>
      <c r="E16" s="61"/>
      <c r="F16" s="61"/>
      <c r="G16" s="61"/>
      <c r="H16" s="62"/>
      <c r="I16" s="62"/>
      <c r="J16" s="62"/>
      <c r="K16" s="62"/>
      <c r="L16" s="62"/>
      <c r="M16" s="62"/>
      <c r="N16" s="62"/>
      <c r="O16" s="62"/>
      <c r="P16" s="112"/>
      <c r="Q16" s="112"/>
      <c r="R16" s="112"/>
      <c r="S16" s="112"/>
      <c r="T16" s="112"/>
      <c r="U16" s="62"/>
      <c r="V16" s="62"/>
      <c r="W16" s="63"/>
      <c r="X16" s="64"/>
      <c r="Y16" s="64"/>
      <c r="Z16" s="64"/>
      <c r="AA16" s="64"/>
      <c r="AB16" s="64"/>
      <c r="AC16" s="64"/>
    </row>
    <row r="17" spans="1:68" ht="27.75" customHeight="1" x14ac:dyDescent="0.2">
      <c r="A17" s="113" t="s">
        <v>36</v>
      </c>
      <c r="B17" s="113" t="s">
        <v>37</v>
      </c>
      <c r="C17" s="114" t="s">
        <v>38</v>
      </c>
      <c r="D17" s="113" t="s">
        <v>39</v>
      </c>
      <c r="E17" s="113"/>
      <c r="F17" s="113" t="s">
        <v>40</v>
      </c>
      <c r="G17" s="113" t="s">
        <v>41</v>
      </c>
      <c r="H17" s="113" t="s">
        <v>42</v>
      </c>
      <c r="I17" s="113" t="s">
        <v>43</v>
      </c>
      <c r="J17" s="113" t="s">
        <v>44</v>
      </c>
      <c r="K17" s="113" t="s">
        <v>45</v>
      </c>
      <c r="L17" s="113" t="s">
        <v>46</v>
      </c>
      <c r="M17" s="113" t="s">
        <v>47</v>
      </c>
      <c r="N17" s="113" t="s">
        <v>48</v>
      </c>
      <c r="O17" s="113" t="s">
        <v>49</v>
      </c>
      <c r="P17" s="113" t="s">
        <v>50</v>
      </c>
      <c r="Q17" s="113"/>
      <c r="R17" s="113"/>
      <c r="S17" s="113"/>
      <c r="T17" s="113"/>
      <c r="U17" s="115" t="s">
        <v>51</v>
      </c>
      <c r="V17" s="115"/>
      <c r="W17" s="113" t="s">
        <v>52</v>
      </c>
      <c r="X17" s="113" t="s">
        <v>53</v>
      </c>
      <c r="Y17" s="116" t="s">
        <v>54</v>
      </c>
      <c r="Z17" s="117" t="s">
        <v>55</v>
      </c>
      <c r="AA17" s="118" t="s">
        <v>56</v>
      </c>
      <c r="AB17" s="118" t="s">
        <v>57</v>
      </c>
      <c r="AC17" s="118" t="s">
        <v>58</v>
      </c>
      <c r="AD17" s="118" t="s">
        <v>59</v>
      </c>
      <c r="AE17" s="118"/>
      <c r="AF17" s="118"/>
      <c r="AG17" s="66"/>
      <c r="BD17" s="67" t="s">
        <v>60</v>
      </c>
    </row>
    <row r="18" spans="1:68" ht="14.25" customHeight="1" x14ac:dyDescent="0.2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65" t="s">
        <v>61</v>
      </c>
      <c r="V18" s="65" t="s">
        <v>62</v>
      </c>
      <c r="W18" s="113"/>
      <c r="X18" s="113"/>
      <c r="Y18" s="116"/>
      <c r="Z18" s="117"/>
      <c r="AA18" s="118"/>
      <c r="AB18" s="118"/>
      <c r="AC18" s="118"/>
      <c r="AD18" s="118"/>
      <c r="AE18" s="118"/>
      <c r="AF18" s="118"/>
      <c r="AG18" s="66"/>
      <c r="BD18" s="67"/>
    </row>
    <row r="19" spans="1:68" ht="27.75" customHeight="1" x14ac:dyDescent="0.2">
      <c r="A19" s="119" t="s">
        <v>63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68"/>
      <c r="AB19" s="68"/>
      <c r="AC19" s="68"/>
    </row>
    <row r="20" spans="1:68" ht="16.5" customHeight="1" x14ac:dyDescent="0.25">
      <c r="A20" s="120" t="s">
        <v>63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69"/>
      <c r="AB20" s="69"/>
      <c r="AC20" s="69"/>
    </row>
    <row r="21" spans="1:68" ht="14.25" customHeight="1" x14ac:dyDescent="0.25">
      <c r="A21" s="121" t="s">
        <v>64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70"/>
      <c r="AB21" s="70"/>
      <c r="AC21" s="70"/>
    </row>
    <row r="22" spans="1:68" ht="27" customHeight="1" x14ac:dyDescent="0.25">
      <c r="A22" s="71" t="s">
        <v>65</v>
      </c>
      <c r="B22" s="71" t="s">
        <v>66</v>
      </c>
      <c r="C22" s="72">
        <v>4301051550</v>
      </c>
      <c r="D22" s="122">
        <v>4680115885004</v>
      </c>
      <c r="E22" s="122"/>
      <c r="F22" s="73">
        <v>0.16</v>
      </c>
      <c r="G22" s="74">
        <v>10</v>
      </c>
      <c r="H22" s="73">
        <v>1.6</v>
      </c>
      <c r="I22" s="73">
        <v>1.7</v>
      </c>
      <c r="J22" s="74">
        <v>234</v>
      </c>
      <c r="K22" s="74" t="s">
        <v>67</v>
      </c>
      <c r="L22" s="74"/>
      <c r="M22" s="75" t="s">
        <v>68</v>
      </c>
      <c r="N22" s="75"/>
      <c r="O22" s="74">
        <v>40</v>
      </c>
      <c r="P22" s="12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23"/>
      <c r="R22" s="123"/>
      <c r="S22" s="123"/>
      <c r="T22" s="123"/>
      <c r="U22" s="76"/>
      <c r="V22" s="76"/>
      <c r="W22" s="77" t="s">
        <v>69</v>
      </c>
      <c r="X22" s="78">
        <v>0</v>
      </c>
      <c r="Y22" s="79">
        <f>IFERROR(IF(X22="",0,CEILING((X22/$H22),1)*$H22),"")</f>
        <v>0</v>
      </c>
      <c r="Z22" s="80" t="str">
        <f>IFERROR(IF(Y22=0,"",ROUNDUP(Y22/H22,0)*0.00502),"")</f>
        <v/>
      </c>
      <c r="AA22" s="81"/>
      <c r="AB22" s="82"/>
      <c r="AC22" s="83" t="s">
        <v>70</v>
      </c>
      <c r="AG22" s="84"/>
      <c r="AJ22" s="85"/>
      <c r="AK22" s="85">
        <v>0</v>
      </c>
      <c r="BB22" s="86" t="s">
        <v>1</v>
      </c>
      <c r="BM22" s="84">
        <f>IFERROR(X22*I22/H22,"0")</f>
        <v>0</v>
      </c>
      <c r="BN22" s="84">
        <f>IFERROR(Y22*I22/H22,"0")</f>
        <v>0</v>
      </c>
      <c r="BO22" s="84">
        <f>IFERROR(1/J22*(X22/H22),"0")</f>
        <v>0</v>
      </c>
      <c r="BP22" s="84">
        <f>IFERROR(1/J22*(Y22/H22),"0")</f>
        <v>0</v>
      </c>
    </row>
    <row r="23" spans="1:68" x14ac:dyDescent="0.2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5" t="s">
        <v>71</v>
      </c>
      <c r="Q23" s="125"/>
      <c r="R23" s="125"/>
      <c r="S23" s="125"/>
      <c r="T23" s="125"/>
      <c r="U23" s="125"/>
      <c r="V23" s="125"/>
      <c r="W23" s="87" t="s">
        <v>72</v>
      </c>
      <c r="X23" s="88">
        <f>IFERROR(X22/H22,"0")</f>
        <v>0</v>
      </c>
      <c r="Y23" s="88">
        <f>IFERROR(Y22/H22,"0")</f>
        <v>0</v>
      </c>
      <c r="Z23" s="88">
        <f>IFERROR(IF(Z22="",0,Z22),"0")</f>
        <v>0</v>
      </c>
      <c r="AA23" s="89"/>
      <c r="AB23" s="89"/>
      <c r="AC23" s="89"/>
    </row>
    <row r="24" spans="1:68" x14ac:dyDescent="0.2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5" t="s">
        <v>71</v>
      </c>
      <c r="Q24" s="125"/>
      <c r="R24" s="125"/>
      <c r="S24" s="125"/>
      <c r="T24" s="125"/>
      <c r="U24" s="125"/>
      <c r="V24" s="125"/>
      <c r="W24" s="87" t="s">
        <v>69</v>
      </c>
      <c r="X24" s="88">
        <f>IFERROR(SUM(X22:X22),"0")</f>
        <v>0</v>
      </c>
      <c r="Y24" s="88">
        <f>IFERROR(SUM(Y22:Y22),"0")</f>
        <v>0</v>
      </c>
      <c r="Z24" s="87"/>
      <c r="AA24" s="89"/>
      <c r="AB24" s="89"/>
      <c r="AC24" s="89"/>
    </row>
    <row r="25" spans="1:68" ht="14.25" customHeight="1" x14ac:dyDescent="0.25">
      <c r="A25" s="121" t="s">
        <v>73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70"/>
      <c r="AB25" s="70"/>
      <c r="AC25" s="70"/>
    </row>
    <row r="26" spans="1:68" ht="37.5" customHeight="1" x14ac:dyDescent="0.25">
      <c r="A26" s="71" t="s">
        <v>74</v>
      </c>
      <c r="B26" s="71" t="s">
        <v>75</v>
      </c>
      <c r="C26" s="72">
        <v>4301051865</v>
      </c>
      <c r="D26" s="122">
        <v>4680115885912</v>
      </c>
      <c r="E26" s="122"/>
      <c r="F26" s="73">
        <v>0.3</v>
      </c>
      <c r="G26" s="74">
        <v>6</v>
      </c>
      <c r="H26" s="73">
        <v>1.8</v>
      </c>
      <c r="I26" s="73">
        <v>3.18</v>
      </c>
      <c r="J26" s="74">
        <v>182</v>
      </c>
      <c r="K26" s="74" t="s">
        <v>76</v>
      </c>
      <c r="L26" s="74"/>
      <c r="M26" s="75" t="s">
        <v>68</v>
      </c>
      <c r="N26" s="75"/>
      <c r="O26" s="74">
        <v>40</v>
      </c>
      <c r="P26" s="1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23"/>
      <c r="R26" s="123"/>
      <c r="S26" s="123"/>
      <c r="T26" s="123"/>
      <c r="U26" s="76"/>
      <c r="V26" s="76"/>
      <c r="W26" s="77" t="s">
        <v>69</v>
      </c>
      <c r="X26" s="78">
        <v>0</v>
      </c>
      <c r="Y26" s="79">
        <f t="shared" ref="Y26:Y33" si="0">IFERROR(IF(X26="",0,CEILING((X26/$H26),1)*$H26),"")</f>
        <v>0</v>
      </c>
      <c r="Z26" s="80" t="str">
        <f t="shared" ref="Z26:Z33" si="1">IFERROR(IF(Y26=0,"",ROUNDUP(Y26/H26,0)*0.00651),"")</f>
        <v/>
      </c>
      <c r="AA26" s="81"/>
      <c r="AB26" s="82"/>
      <c r="AC26" s="83" t="s">
        <v>77</v>
      </c>
      <c r="AG26" s="84"/>
      <c r="AJ26" s="85"/>
      <c r="AK26" s="85">
        <v>0</v>
      </c>
      <c r="BB26" s="86" t="s">
        <v>1</v>
      </c>
      <c r="BM26" s="84">
        <f t="shared" ref="BM26:BM33" si="2">IFERROR(X26*I26/H26,"0")</f>
        <v>0</v>
      </c>
      <c r="BN26" s="84">
        <f t="shared" ref="BN26:BN33" si="3">IFERROR(Y26*I26/H26,"0")</f>
        <v>0</v>
      </c>
      <c r="BO26" s="84">
        <f t="shared" ref="BO26:BO33" si="4">IFERROR(1/J26*(X26/H26),"0")</f>
        <v>0</v>
      </c>
      <c r="BP26" s="84">
        <f t="shared" ref="BP26:BP33" si="5">IFERROR(1/J26*(Y26/H26),"0")</f>
        <v>0</v>
      </c>
    </row>
    <row r="27" spans="1:68" ht="37.5" customHeight="1" x14ac:dyDescent="0.25">
      <c r="A27" s="71" t="s">
        <v>78</v>
      </c>
      <c r="B27" s="71" t="s">
        <v>79</v>
      </c>
      <c r="C27" s="72">
        <v>4301051558</v>
      </c>
      <c r="D27" s="122">
        <v>4607091383881</v>
      </c>
      <c r="E27" s="122"/>
      <c r="F27" s="73">
        <v>0.33</v>
      </c>
      <c r="G27" s="74">
        <v>6</v>
      </c>
      <c r="H27" s="73">
        <v>1.98</v>
      </c>
      <c r="I27" s="73">
        <v>2.226</v>
      </c>
      <c r="J27" s="74">
        <v>182</v>
      </c>
      <c r="K27" s="74" t="s">
        <v>76</v>
      </c>
      <c r="L27" s="74"/>
      <c r="M27" s="75" t="s">
        <v>80</v>
      </c>
      <c r="N27" s="75"/>
      <c r="O27" s="74">
        <v>40</v>
      </c>
      <c r="P27" s="1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23"/>
      <c r="R27" s="123"/>
      <c r="S27" s="123"/>
      <c r="T27" s="123"/>
      <c r="U27" s="76"/>
      <c r="V27" s="76"/>
      <c r="W27" s="77" t="s">
        <v>69</v>
      </c>
      <c r="X27" s="78">
        <v>0</v>
      </c>
      <c r="Y27" s="79">
        <f t="shared" si="0"/>
        <v>0</v>
      </c>
      <c r="Z27" s="80" t="str">
        <f t="shared" si="1"/>
        <v/>
      </c>
      <c r="AA27" s="81"/>
      <c r="AB27" s="82"/>
      <c r="AC27" s="83" t="s">
        <v>77</v>
      </c>
      <c r="AG27" s="84"/>
      <c r="AJ27" s="85"/>
      <c r="AK27" s="85">
        <v>0</v>
      </c>
      <c r="BB27" s="86" t="s">
        <v>1</v>
      </c>
      <c r="BM27" s="84">
        <f t="shared" si="2"/>
        <v>0</v>
      </c>
      <c r="BN27" s="84">
        <f t="shared" si="3"/>
        <v>0</v>
      </c>
      <c r="BO27" s="84">
        <f t="shared" si="4"/>
        <v>0</v>
      </c>
      <c r="BP27" s="84">
        <f t="shared" si="5"/>
        <v>0</v>
      </c>
    </row>
    <row r="28" spans="1:68" ht="27" customHeight="1" x14ac:dyDescent="0.25">
      <c r="A28" s="71" t="s">
        <v>81</v>
      </c>
      <c r="B28" s="71" t="s">
        <v>82</v>
      </c>
      <c r="C28" s="72">
        <v>4301051552</v>
      </c>
      <c r="D28" s="122">
        <v>4607091388237</v>
      </c>
      <c r="E28" s="122"/>
      <c r="F28" s="73">
        <v>0.42</v>
      </c>
      <c r="G28" s="74">
        <v>6</v>
      </c>
      <c r="H28" s="73">
        <v>2.52</v>
      </c>
      <c r="I28" s="73">
        <v>2.766</v>
      </c>
      <c r="J28" s="74">
        <v>182</v>
      </c>
      <c r="K28" s="74" t="s">
        <v>76</v>
      </c>
      <c r="L28" s="74"/>
      <c r="M28" s="75" t="s">
        <v>68</v>
      </c>
      <c r="N28" s="75"/>
      <c r="O28" s="74">
        <v>40</v>
      </c>
      <c r="P28" s="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23"/>
      <c r="R28" s="123"/>
      <c r="S28" s="123"/>
      <c r="T28" s="123"/>
      <c r="U28" s="76"/>
      <c r="V28" s="76"/>
      <c r="W28" s="77" t="s">
        <v>69</v>
      </c>
      <c r="X28" s="78">
        <v>0</v>
      </c>
      <c r="Y28" s="79">
        <f t="shared" si="0"/>
        <v>0</v>
      </c>
      <c r="Z28" s="80" t="str">
        <f t="shared" si="1"/>
        <v/>
      </c>
      <c r="AA28" s="81"/>
      <c r="AB28" s="82"/>
      <c r="AC28" s="83" t="s">
        <v>83</v>
      </c>
      <c r="AG28" s="84"/>
      <c r="AJ28" s="85"/>
      <c r="AK28" s="85">
        <v>0</v>
      </c>
      <c r="BB28" s="86" t="s">
        <v>1</v>
      </c>
      <c r="BM28" s="84">
        <f t="shared" si="2"/>
        <v>0</v>
      </c>
      <c r="BN28" s="84">
        <f t="shared" si="3"/>
        <v>0</v>
      </c>
      <c r="BO28" s="84">
        <f t="shared" si="4"/>
        <v>0</v>
      </c>
      <c r="BP28" s="84">
        <f t="shared" si="5"/>
        <v>0</v>
      </c>
    </row>
    <row r="29" spans="1:68" ht="27" customHeight="1" x14ac:dyDescent="0.25">
      <c r="A29" s="71" t="s">
        <v>84</v>
      </c>
      <c r="B29" s="71" t="s">
        <v>85</v>
      </c>
      <c r="C29" s="72">
        <v>4301051907</v>
      </c>
      <c r="D29" s="122">
        <v>4680115886230</v>
      </c>
      <c r="E29" s="122"/>
      <c r="F29" s="73">
        <v>0.3</v>
      </c>
      <c r="G29" s="74">
        <v>6</v>
      </c>
      <c r="H29" s="73">
        <v>1.8</v>
      </c>
      <c r="I29" s="73">
        <v>2.0459999999999998</v>
      </c>
      <c r="J29" s="74">
        <v>182</v>
      </c>
      <c r="K29" s="74" t="s">
        <v>76</v>
      </c>
      <c r="L29" s="74"/>
      <c r="M29" s="75" t="s">
        <v>68</v>
      </c>
      <c r="N29" s="75"/>
      <c r="O29" s="74">
        <v>40</v>
      </c>
      <c r="P29" s="126" t="s">
        <v>86</v>
      </c>
      <c r="Q29" s="126"/>
      <c r="R29" s="126"/>
      <c r="S29" s="126"/>
      <c r="T29" s="126"/>
      <c r="U29" s="76"/>
      <c r="V29" s="76"/>
      <c r="W29" s="77" t="s">
        <v>69</v>
      </c>
      <c r="X29" s="78">
        <v>0</v>
      </c>
      <c r="Y29" s="79">
        <f t="shared" si="0"/>
        <v>0</v>
      </c>
      <c r="Z29" s="80" t="str">
        <f t="shared" si="1"/>
        <v/>
      </c>
      <c r="AA29" s="81"/>
      <c r="AB29" s="82"/>
      <c r="AC29" s="83" t="s">
        <v>87</v>
      </c>
      <c r="AG29" s="84"/>
      <c r="AJ29" s="85"/>
      <c r="AK29" s="85">
        <v>0</v>
      </c>
      <c r="BB29" s="86" t="s">
        <v>1</v>
      </c>
      <c r="BM29" s="84">
        <f t="shared" si="2"/>
        <v>0</v>
      </c>
      <c r="BN29" s="84">
        <f t="shared" si="3"/>
        <v>0</v>
      </c>
      <c r="BO29" s="84">
        <f t="shared" si="4"/>
        <v>0</v>
      </c>
      <c r="BP29" s="84">
        <f t="shared" si="5"/>
        <v>0</v>
      </c>
    </row>
    <row r="30" spans="1:68" ht="27" customHeight="1" x14ac:dyDescent="0.25">
      <c r="A30" s="71" t="s">
        <v>88</v>
      </c>
      <c r="B30" s="71" t="s">
        <v>89</v>
      </c>
      <c r="C30" s="72">
        <v>4301051908</v>
      </c>
      <c r="D30" s="122">
        <v>4680115886278</v>
      </c>
      <c r="E30" s="122"/>
      <c r="F30" s="73">
        <v>0.3</v>
      </c>
      <c r="G30" s="74">
        <v>6</v>
      </c>
      <c r="H30" s="73">
        <v>1.8</v>
      </c>
      <c r="I30" s="73">
        <v>2.0459999999999998</v>
      </c>
      <c r="J30" s="74">
        <v>182</v>
      </c>
      <c r="K30" s="74" t="s">
        <v>76</v>
      </c>
      <c r="L30" s="74"/>
      <c r="M30" s="75" t="s">
        <v>68</v>
      </c>
      <c r="N30" s="75"/>
      <c r="O30" s="74">
        <v>40</v>
      </c>
      <c r="P30" s="126" t="s">
        <v>90</v>
      </c>
      <c r="Q30" s="126"/>
      <c r="R30" s="126"/>
      <c r="S30" s="126"/>
      <c r="T30" s="126"/>
      <c r="U30" s="76"/>
      <c r="V30" s="76"/>
      <c r="W30" s="77" t="s">
        <v>69</v>
      </c>
      <c r="X30" s="78">
        <v>0</v>
      </c>
      <c r="Y30" s="79">
        <f t="shared" si="0"/>
        <v>0</v>
      </c>
      <c r="Z30" s="80" t="str">
        <f t="shared" si="1"/>
        <v/>
      </c>
      <c r="AA30" s="81"/>
      <c r="AB30" s="82"/>
      <c r="AC30" s="83" t="s">
        <v>91</v>
      </c>
      <c r="AG30" s="84"/>
      <c r="AJ30" s="85"/>
      <c r="AK30" s="85">
        <v>0</v>
      </c>
      <c r="BB30" s="86" t="s">
        <v>1</v>
      </c>
      <c r="BM30" s="84">
        <f t="shared" si="2"/>
        <v>0</v>
      </c>
      <c r="BN30" s="84">
        <f t="shared" si="3"/>
        <v>0</v>
      </c>
      <c r="BO30" s="84">
        <f t="shared" si="4"/>
        <v>0</v>
      </c>
      <c r="BP30" s="84">
        <f t="shared" si="5"/>
        <v>0</v>
      </c>
    </row>
    <row r="31" spans="1:68" ht="27" customHeight="1" x14ac:dyDescent="0.25">
      <c r="A31" s="71" t="s">
        <v>92</v>
      </c>
      <c r="B31" s="71" t="s">
        <v>93</v>
      </c>
      <c r="C31" s="72">
        <v>4301051909</v>
      </c>
      <c r="D31" s="122">
        <v>4680115886247</v>
      </c>
      <c r="E31" s="122"/>
      <c r="F31" s="73">
        <v>0.3</v>
      </c>
      <c r="G31" s="74">
        <v>6</v>
      </c>
      <c r="H31" s="73">
        <v>1.8</v>
      </c>
      <c r="I31" s="73">
        <v>2.0459999999999998</v>
      </c>
      <c r="J31" s="74">
        <v>182</v>
      </c>
      <c r="K31" s="74" t="s">
        <v>76</v>
      </c>
      <c r="L31" s="74"/>
      <c r="M31" s="75" t="s">
        <v>68</v>
      </c>
      <c r="N31" s="75"/>
      <c r="O31" s="74">
        <v>40</v>
      </c>
      <c r="P31" s="126" t="s">
        <v>94</v>
      </c>
      <c r="Q31" s="126"/>
      <c r="R31" s="126"/>
      <c r="S31" s="126"/>
      <c r="T31" s="126"/>
      <c r="U31" s="76"/>
      <c r="V31" s="76"/>
      <c r="W31" s="77" t="s">
        <v>69</v>
      </c>
      <c r="X31" s="78">
        <v>0</v>
      </c>
      <c r="Y31" s="79">
        <f t="shared" si="0"/>
        <v>0</v>
      </c>
      <c r="Z31" s="80" t="str">
        <f t="shared" si="1"/>
        <v/>
      </c>
      <c r="AA31" s="81"/>
      <c r="AB31" s="82"/>
      <c r="AC31" s="83" t="s">
        <v>95</v>
      </c>
      <c r="AG31" s="84"/>
      <c r="AJ31" s="85"/>
      <c r="AK31" s="85">
        <v>0</v>
      </c>
      <c r="BB31" s="86" t="s">
        <v>1</v>
      </c>
      <c r="BM31" s="84">
        <f t="shared" si="2"/>
        <v>0</v>
      </c>
      <c r="BN31" s="84">
        <f t="shared" si="3"/>
        <v>0</v>
      </c>
      <c r="BO31" s="84">
        <f t="shared" si="4"/>
        <v>0</v>
      </c>
      <c r="BP31" s="84">
        <f t="shared" si="5"/>
        <v>0</v>
      </c>
    </row>
    <row r="32" spans="1:68" ht="27" customHeight="1" x14ac:dyDescent="0.25">
      <c r="A32" s="71" t="s">
        <v>96</v>
      </c>
      <c r="B32" s="71" t="s">
        <v>97</v>
      </c>
      <c r="C32" s="72">
        <v>4301051861</v>
      </c>
      <c r="D32" s="122">
        <v>4680115885905</v>
      </c>
      <c r="E32" s="122"/>
      <c r="F32" s="73">
        <v>0.3</v>
      </c>
      <c r="G32" s="74">
        <v>6</v>
      </c>
      <c r="H32" s="73">
        <v>1.8</v>
      </c>
      <c r="I32" s="73">
        <v>3.18</v>
      </c>
      <c r="J32" s="74">
        <v>182</v>
      </c>
      <c r="K32" s="74" t="s">
        <v>76</v>
      </c>
      <c r="L32" s="74"/>
      <c r="M32" s="75" t="s">
        <v>68</v>
      </c>
      <c r="N32" s="75"/>
      <c r="O32" s="74">
        <v>40</v>
      </c>
      <c r="P32" s="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23"/>
      <c r="R32" s="123"/>
      <c r="S32" s="123"/>
      <c r="T32" s="123"/>
      <c r="U32" s="76"/>
      <c r="V32" s="76"/>
      <c r="W32" s="77" t="s">
        <v>69</v>
      </c>
      <c r="X32" s="78">
        <v>0</v>
      </c>
      <c r="Y32" s="79">
        <f t="shared" si="0"/>
        <v>0</v>
      </c>
      <c r="Z32" s="80" t="str">
        <f t="shared" si="1"/>
        <v/>
      </c>
      <c r="AA32" s="81"/>
      <c r="AB32" s="82"/>
      <c r="AC32" s="83" t="s">
        <v>98</v>
      </c>
      <c r="AG32" s="84"/>
      <c r="AJ32" s="85"/>
      <c r="AK32" s="85">
        <v>0</v>
      </c>
      <c r="BB32" s="86" t="s">
        <v>1</v>
      </c>
      <c r="BM32" s="84">
        <f t="shared" si="2"/>
        <v>0</v>
      </c>
      <c r="BN32" s="84">
        <f t="shared" si="3"/>
        <v>0</v>
      </c>
      <c r="BO32" s="84">
        <f t="shared" si="4"/>
        <v>0</v>
      </c>
      <c r="BP32" s="84">
        <f t="shared" si="5"/>
        <v>0</v>
      </c>
    </row>
    <row r="33" spans="1:68" ht="37.5" customHeight="1" x14ac:dyDescent="0.25">
      <c r="A33" s="71" t="s">
        <v>99</v>
      </c>
      <c r="B33" s="71" t="s">
        <v>100</v>
      </c>
      <c r="C33" s="72">
        <v>4301051592</v>
      </c>
      <c r="D33" s="122">
        <v>4607091388244</v>
      </c>
      <c r="E33" s="122"/>
      <c r="F33" s="73">
        <v>0.42</v>
      </c>
      <c r="G33" s="74">
        <v>6</v>
      </c>
      <c r="H33" s="73">
        <v>2.52</v>
      </c>
      <c r="I33" s="73">
        <v>2.766</v>
      </c>
      <c r="J33" s="74">
        <v>182</v>
      </c>
      <c r="K33" s="74" t="s">
        <v>76</v>
      </c>
      <c r="L33" s="74"/>
      <c r="M33" s="75" t="s">
        <v>68</v>
      </c>
      <c r="N33" s="75"/>
      <c r="O33" s="74">
        <v>40</v>
      </c>
      <c r="P33" s="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23"/>
      <c r="R33" s="123"/>
      <c r="S33" s="123"/>
      <c r="T33" s="123"/>
      <c r="U33" s="76"/>
      <c r="V33" s="76"/>
      <c r="W33" s="77" t="s">
        <v>69</v>
      </c>
      <c r="X33" s="78">
        <v>0</v>
      </c>
      <c r="Y33" s="79">
        <f t="shared" si="0"/>
        <v>0</v>
      </c>
      <c r="Z33" s="80" t="str">
        <f t="shared" si="1"/>
        <v/>
      </c>
      <c r="AA33" s="81"/>
      <c r="AB33" s="82"/>
      <c r="AC33" s="83" t="s">
        <v>101</v>
      </c>
      <c r="AG33" s="84"/>
      <c r="AJ33" s="85"/>
      <c r="AK33" s="85">
        <v>0</v>
      </c>
      <c r="BB33" s="86" t="s">
        <v>1</v>
      </c>
      <c r="BM33" s="84">
        <f t="shared" si="2"/>
        <v>0</v>
      </c>
      <c r="BN33" s="84">
        <f t="shared" si="3"/>
        <v>0</v>
      </c>
      <c r="BO33" s="84">
        <f t="shared" si="4"/>
        <v>0</v>
      </c>
      <c r="BP33" s="84">
        <f t="shared" si="5"/>
        <v>0</v>
      </c>
    </row>
    <row r="34" spans="1:68" x14ac:dyDescent="0.2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5" t="s">
        <v>71</v>
      </c>
      <c r="Q34" s="125"/>
      <c r="R34" s="125"/>
      <c r="S34" s="125"/>
      <c r="T34" s="125"/>
      <c r="U34" s="125"/>
      <c r="V34" s="125"/>
      <c r="W34" s="87" t="s">
        <v>72</v>
      </c>
      <c r="X34" s="88">
        <f>IFERROR(X26/H26,"0")+IFERROR(X27/H27,"0")+IFERROR(X28/H28,"0")+IFERROR(X29/H29,"0")+IFERROR(X30/H30,"0")+IFERROR(X31/H31,"0")+IFERROR(X32/H32,"0")+IFERROR(X33/H33,"0")</f>
        <v>0</v>
      </c>
      <c r="Y34" s="88">
        <f>IFERROR(Y26/H26,"0")+IFERROR(Y27/H27,"0")+IFERROR(Y28/H28,"0")+IFERROR(Y29/H29,"0")+IFERROR(Y30/H30,"0")+IFERROR(Y31/H31,"0")+IFERROR(Y32/H32,"0")+IFERROR(Y33/H33,"0")</f>
        <v>0</v>
      </c>
      <c r="Z34" s="88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9"/>
      <c r="AB34" s="89"/>
      <c r="AC34" s="89"/>
    </row>
    <row r="35" spans="1:68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5" t="s">
        <v>71</v>
      </c>
      <c r="Q35" s="125"/>
      <c r="R35" s="125"/>
      <c r="S35" s="125"/>
      <c r="T35" s="125"/>
      <c r="U35" s="125"/>
      <c r="V35" s="125"/>
      <c r="W35" s="87" t="s">
        <v>69</v>
      </c>
      <c r="X35" s="88">
        <f>IFERROR(SUM(X26:X33),"0")</f>
        <v>0</v>
      </c>
      <c r="Y35" s="88">
        <f>IFERROR(SUM(Y26:Y33),"0")</f>
        <v>0</v>
      </c>
      <c r="Z35" s="87"/>
      <c r="AA35" s="89"/>
      <c r="AB35" s="89"/>
      <c r="AC35" s="89"/>
    </row>
    <row r="36" spans="1:68" ht="14.25" customHeight="1" x14ac:dyDescent="0.25">
      <c r="A36" s="121" t="s">
        <v>102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70"/>
      <c r="AB36" s="70"/>
      <c r="AC36" s="70"/>
    </row>
    <row r="37" spans="1:68" ht="27" customHeight="1" x14ac:dyDescent="0.25">
      <c r="A37" s="71" t="s">
        <v>103</v>
      </c>
      <c r="B37" s="71" t="s">
        <v>104</v>
      </c>
      <c r="C37" s="72">
        <v>4301032013</v>
      </c>
      <c r="D37" s="122">
        <v>4607091388503</v>
      </c>
      <c r="E37" s="122"/>
      <c r="F37" s="73">
        <v>0.05</v>
      </c>
      <c r="G37" s="74">
        <v>12</v>
      </c>
      <c r="H37" s="73">
        <v>0.6</v>
      </c>
      <c r="I37" s="73">
        <v>0.82199999999999995</v>
      </c>
      <c r="J37" s="74">
        <v>182</v>
      </c>
      <c r="K37" s="74" t="s">
        <v>76</v>
      </c>
      <c r="L37" s="74"/>
      <c r="M37" s="75" t="s">
        <v>105</v>
      </c>
      <c r="N37" s="75"/>
      <c r="O37" s="74">
        <v>120</v>
      </c>
      <c r="P37" s="1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23"/>
      <c r="R37" s="123"/>
      <c r="S37" s="123"/>
      <c r="T37" s="123"/>
      <c r="U37" s="76"/>
      <c r="V37" s="76"/>
      <c r="W37" s="77" t="s">
        <v>69</v>
      </c>
      <c r="X37" s="78">
        <v>0</v>
      </c>
      <c r="Y37" s="79">
        <f>IFERROR(IF(X37="",0,CEILING((X37/$H37),1)*$H37),"")</f>
        <v>0</v>
      </c>
      <c r="Z37" s="80" t="str">
        <f>IFERROR(IF(Y37=0,"",ROUNDUP(Y37/H37,0)*0.00651),"")</f>
        <v/>
      </c>
      <c r="AA37" s="81"/>
      <c r="AB37" s="82"/>
      <c r="AC37" s="83" t="s">
        <v>106</v>
      </c>
      <c r="AG37" s="84"/>
      <c r="AJ37" s="85"/>
      <c r="AK37" s="85">
        <v>0</v>
      </c>
      <c r="BB37" s="86" t="s">
        <v>107</v>
      </c>
      <c r="BM37" s="84">
        <f>IFERROR(X37*I37/H37,"0")</f>
        <v>0</v>
      </c>
      <c r="BN37" s="84">
        <f>IFERROR(Y37*I37/H37,"0")</f>
        <v>0</v>
      </c>
      <c r="BO37" s="84">
        <f>IFERROR(1/J37*(X37/H37),"0")</f>
        <v>0</v>
      </c>
      <c r="BP37" s="84">
        <f>IFERROR(1/J37*(Y37/H37),"0")</f>
        <v>0</v>
      </c>
    </row>
    <row r="38" spans="1:68" x14ac:dyDescent="0.2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5" t="s">
        <v>71</v>
      </c>
      <c r="Q38" s="125"/>
      <c r="R38" s="125"/>
      <c r="S38" s="125"/>
      <c r="T38" s="125"/>
      <c r="U38" s="125"/>
      <c r="V38" s="125"/>
      <c r="W38" s="87" t="s">
        <v>72</v>
      </c>
      <c r="X38" s="88">
        <f>IFERROR(X37/H37,"0")</f>
        <v>0</v>
      </c>
      <c r="Y38" s="88">
        <f>IFERROR(Y37/H37,"0")</f>
        <v>0</v>
      </c>
      <c r="Z38" s="88">
        <f>IFERROR(IF(Z37="",0,Z37),"0")</f>
        <v>0</v>
      </c>
      <c r="AA38" s="89"/>
      <c r="AB38" s="89"/>
      <c r="AC38" s="89"/>
    </row>
    <row r="39" spans="1:68" x14ac:dyDescent="0.2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5" t="s">
        <v>71</v>
      </c>
      <c r="Q39" s="125"/>
      <c r="R39" s="125"/>
      <c r="S39" s="125"/>
      <c r="T39" s="125"/>
      <c r="U39" s="125"/>
      <c r="V39" s="125"/>
      <c r="W39" s="87" t="s">
        <v>69</v>
      </c>
      <c r="X39" s="88">
        <f>IFERROR(SUM(X37:X37),"0")</f>
        <v>0</v>
      </c>
      <c r="Y39" s="88">
        <f>IFERROR(SUM(Y37:Y37),"0")</f>
        <v>0</v>
      </c>
      <c r="Z39" s="87"/>
      <c r="AA39" s="89"/>
      <c r="AB39" s="89"/>
      <c r="AC39" s="89"/>
    </row>
    <row r="40" spans="1:68" ht="14.25" customHeight="1" x14ac:dyDescent="0.25">
      <c r="A40" s="121" t="s">
        <v>108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70"/>
      <c r="AB40" s="70"/>
      <c r="AC40" s="70"/>
    </row>
    <row r="41" spans="1:68" ht="27" customHeight="1" x14ac:dyDescent="0.25">
      <c r="A41" s="71" t="s">
        <v>109</v>
      </c>
      <c r="B41" s="71" t="s">
        <v>110</v>
      </c>
      <c r="C41" s="72">
        <v>4301170002</v>
      </c>
      <c r="D41" s="122">
        <v>4607091389111</v>
      </c>
      <c r="E41" s="122"/>
      <c r="F41" s="73">
        <v>2.5000000000000001E-2</v>
      </c>
      <c r="G41" s="74">
        <v>10</v>
      </c>
      <c r="H41" s="73">
        <v>0.25</v>
      </c>
      <c r="I41" s="73">
        <v>0.47199999999999998</v>
      </c>
      <c r="J41" s="74">
        <v>182</v>
      </c>
      <c r="K41" s="74" t="s">
        <v>76</v>
      </c>
      <c r="L41" s="74"/>
      <c r="M41" s="75" t="s">
        <v>105</v>
      </c>
      <c r="N41" s="75"/>
      <c r="O41" s="74">
        <v>120</v>
      </c>
      <c r="P41" s="1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23"/>
      <c r="R41" s="123"/>
      <c r="S41" s="123"/>
      <c r="T41" s="123"/>
      <c r="U41" s="76"/>
      <c r="V41" s="76"/>
      <c r="W41" s="77" t="s">
        <v>69</v>
      </c>
      <c r="X41" s="78">
        <v>0</v>
      </c>
      <c r="Y41" s="79">
        <f>IFERROR(IF(X41="",0,CEILING((X41/$H41),1)*$H41),"")</f>
        <v>0</v>
      </c>
      <c r="Z41" s="80" t="str">
        <f>IFERROR(IF(Y41=0,"",ROUNDUP(Y41/H41,0)*0.00651),"")</f>
        <v/>
      </c>
      <c r="AA41" s="81"/>
      <c r="AB41" s="82"/>
      <c r="AC41" s="83" t="s">
        <v>106</v>
      </c>
      <c r="AG41" s="84"/>
      <c r="AJ41" s="85"/>
      <c r="AK41" s="85">
        <v>0</v>
      </c>
      <c r="BB41" s="86" t="s">
        <v>107</v>
      </c>
      <c r="BM41" s="84">
        <f>IFERROR(X41*I41/H41,"0")</f>
        <v>0</v>
      </c>
      <c r="BN41" s="84">
        <f>IFERROR(Y41*I41/H41,"0")</f>
        <v>0</v>
      </c>
      <c r="BO41" s="84">
        <f>IFERROR(1/J41*(X41/H41),"0")</f>
        <v>0</v>
      </c>
      <c r="BP41" s="84">
        <f>IFERROR(1/J41*(Y41/H41),"0")</f>
        <v>0</v>
      </c>
    </row>
    <row r="42" spans="1:68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5" t="s">
        <v>71</v>
      </c>
      <c r="Q42" s="125"/>
      <c r="R42" s="125"/>
      <c r="S42" s="125"/>
      <c r="T42" s="125"/>
      <c r="U42" s="125"/>
      <c r="V42" s="125"/>
      <c r="W42" s="87" t="s">
        <v>72</v>
      </c>
      <c r="X42" s="88">
        <f>IFERROR(X41/H41,"0")</f>
        <v>0</v>
      </c>
      <c r="Y42" s="88">
        <f>IFERROR(Y41/H41,"0")</f>
        <v>0</v>
      </c>
      <c r="Z42" s="88">
        <f>IFERROR(IF(Z41="",0,Z41),"0")</f>
        <v>0</v>
      </c>
      <c r="AA42" s="89"/>
      <c r="AB42" s="89"/>
      <c r="AC42" s="89"/>
    </row>
    <row r="43" spans="1:68" x14ac:dyDescent="0.2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5" t="s">
        <v>71</v>
      </c>
      <c r="Q43" s="125"/>
      <c r="R43" s="125"/>
      <c r="S43" s="125"/>
      <c r="T43" s="125"/>
      <c r="U43" s="125"/>
      <c r="V43" s="125"/>
      <c r="W43" s="87" t="s">
        <v>69</v>
      </c>
      <c r="X43" s="88">
        <f>IFERROR(SUM(X41:X41),"0")</f>
        <v>0</v>
      </c>
      <c r="Y43" s="88">
        <f>IFERROR(SUM(Y41:Y41),"0")</f>
        <v>0</v>
      </c>
      <c r="Z43" s="87"/>
      <c r="AA43" s="89"/>
      <c r="AB43" s="89"/>
      <c r="AC43" s="89"/>
    </row>
    <row r="44" spans="1:68" ht="27.75" customHeight="1" x14ac:dyDescent="0.2">
      <c r="A44" s="119" t="s">
        <v>111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68"/>
      <c r="AB44" s="68"/>
      <c r="AC44" s="68"/>
    </row>
    <row r="45" spans="1:68" ht="16.5" customHeight="1" x14ac:dyDescent="0.25">
      <c r="A45" s="120" t="s">
        <v>112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69"/>
      <c r="AB45" s="69"/>
      <c r="AC45" s="69"/>
    </row>
    <row r="46" spans="1:68" ht="14.25" customHeight="1" x14ac:dyDescent="0.25">
      <c r="A46" s="121" t="s">
        <v>113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70"/>
      <c r="AB46" s="70"/>
      <c r="AC46" s="70"/>
    </row>
    <row r="47" spans="1:68" ht="16.5" customHeight="1" x14ac:dyDescent="0.25">
      <c r="A47" s="71" t="s">
        <v>114</v>
      </c>
      <c r="B47" s="71" t="s">
        <v>115</v>
      </c>
      <c r="C47" s="72">
        <v>4301011540</v>
      </c>
      <c r="D47" s="122">
        <v>4607091385670</v>
      </c>
      <c r="E47" s="122"/>
      <c r="F47" s="73">
        <v>1.4</v>
      </c>
      <c r="G47" s="74">
        <v>8</v>
      </c>
      <c r="H47" s="73">
        <v>11.2</v>
      </c>
      <c r="I47" s="73">
        <v>11.68</v>
      </c>
      <c r="J47" s="74">
        <v>56</v>
      </c>
      <c r="K47" s="74" t="s">
        <v>116</v>
      </c>
      <c r="L47" s="74"/>
      <c r="M47" s="75" t="s">
        <v>80</v>
      </c>
      <c r="N47" s="75"/>
      <c r="O47" s="74">
        <v>50</v>
      </c>
      <c r="P47" s="12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23"/>
      <c r="R47" s="123"/>
      <c r="S47" s="123"/>
      <c r="T47" s="123"/>
      <c r="U47" s="76"/>
      <c r="V47" s="76"/>
      <c r="W47" s="77" t="s">
        <v>69</v>
      </c>
      <c r="X47" s="78">
        <v>0</v>
      </c>
      <c r="Y47" s="79">
        <f t="shared" ref="Y47:Y52" si="6">IFERROR(IF(X47="",0,CEILING((X47/$H47),1)*$H47),"")</f>
        <v>0</v>
      </c>
      <c r="Z47" s="80" t="str">
        <f>IFERROR(IF(Y47=0,"",ROUNDUP(Y47/H47,0)*0.02175),"")</f>
        <v/>
      </c>
      <c r="AA47" s="81"/>
      <c r="AB47" s="82"/>
      <c r="AC47" s="83" t="s">
        <v>117</v>
      </c>
      <c r="AG47" s="84"/>
      <c r="AJ47" s="85"/>
      <c r="AK47" s="85">
        <v>0</v>
      </c>
      <c r="BB47" s="86" t="s">
        <v>1</v>
      </c>
      <c r="BM47" s="84">
        <f t="shared" ref="BM47:BM52" si="7">IFERROR(X47*I47/H47,"0")</f>
        <v>0</v>
      </c>
      <c r="BN47" s="84">
        <f t="shared" ref="BN47:BN52" si="8">IFERROR(Y47*I47/H47,"0")</f>
        <v>0</v>
      </c>
      <c r="BO47" s="84">
        <f t="shared" ref="BO47:BO52" si="9">IFERROR(1/J47*(X47/H47),"0")</f>
        <v>0</v>
      </c>
      <c r="BP47" s="84">
        <f t="shared" ref="BP47:BP52" si="10">IFERROR(1/J47*(Y47/H47),"0")</f>
        <v>0</v>
      </c>
    </row>
    <row r="48" spans="1:68" ht="16.5" customHeight="1" x14ac:dyDescent="0.25">
      <c r="A48" s="71" t="s">
        <v>114</v>
      </c>
      <c r="B48" s="71" t="s">
        <v>118</v>
      </c>
      <c r="C48" s="72">
        <v>4301011380</v>
      </c>
      <c r="D48" s="122">
        <v>4607091385670</v>
      </c>
      <c r="E48" s="122"/>
      <c r="F48" s="73">
        <v>1.35</v>
      </c>
      <c r="G48" s="74">
        <v>8</v>
      </c>
      <c r="H48" s="73">
        <v>10.8</v>
      </c>
      <c r="I48" s="73">
        <v>11.28</v>
      </c>
      <c r="J48" s="74">
        <v>56</v>
      </c>
      <c r="K48" s="74" t="s">
        <v>116</v>
      </c>
      <c r="L48" s="74"/>
      <c r="M48" s="75" t="s">
        <v>119</v>
      </c>
      <c r="N48" s="75"/>
      <c r="O48" s="74">
        <v>50</v>
      </c>
      <c r="P48" s="1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23"/>
      <c r="R48" s="123"/>
      <c r="S48" s="123"/>
      <c r="T48" s="123"/>
      <c r="U48" s="76"/>
      <c r="V48" s="76"/>
      <c r="W48" s="77" t="s">
        <v>69</v>
      </c>
      <c r="X48" s="78">
        <v>0</v>
      </c>
      <c r="Y48" s="79">
        <f t="shared" si="6"/>
        <v>0</v>
      </c>
      <c r="Z48" s="80" t="str">
        <f>IFERROR(IF(Y48=0,"",ROUNDUP(Y48/H48,0)*0.02175),"")</f>
        <v/>
      </c>
      <c r="AA48" s="81"/>
      <c r="AB48" s="82"/>
      <c r="AC48" s="83" t="s">
        <v>120</v>
      </c>
      <c r="AG48" s="84"/>
      <c r="AJ48" s="85"/>
      <c r="AK48" s="85">
        <v>0</v>
      </c>
      <c r="BB48" s="86" t="s">
        <v>1</v>
      </c>
      <c r="BM48" s="84">
        <f t="shared" si="7"/>
        <v>0</v>
      </c>
      <c r="BN48" s="84">
        <f t="shared" si="8"/>
        <v>0</v>
      </c>
      <c r="BO48" s="84">
        <f t="shared" si="9"/>
        <v>0</v>
      </c>
      <c r="BP48" s="84">
        <f t="shared" si="10"/>
        <v>0</v>
      </c>
    </row>
    <row r="49" spans="1:68" ht="16.5" customHeight="1" x14ac:dyDescent="0.25">
      <c r="A49" s="71" t="s">
        <v>121</v>
      </c>
      <c r="B49" s="71" t="s">
        <v>122</v>
      </c>
      <c r="C49" s="72">
        <v>4301011625</v>
      </c>
      <c r="D49" s="122">
        <v>4680115883956</v>
      </c>
      <c r="E49" s="122"/>
      <c r="F49" s="73">
        <v>1.4</v>
      </c>
      <c r="G49" s="74">
        <v>8</v>
      </c>
      <c r="H49" s="73">
        <v>11.2</v>
      </c>
      <c r="I49" s="73">
        <v>11.68</v>
      </c>
      <c r="J49" s="74">
        <v>56</v>
      </c>
      <c r="K49" s="74" t="s">
        <v>116</v>
      </c>
      <c r="L49" s="74"/>
      <c r="M49" s="75" t="s">
        <v>119</v>
      </c>
      <c r="N49" s="75"/>
      <c r="O49" s="74">
        <v>50</v>
      </c>
      <c r="P49" s="12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23"/>
      <c r="R49" s="123"/>
      <c r="S49" s="123"/>
      <c r="T49" s="123"/>
      <c r="U49" s="76"/>
      <c r="V49" s="76"/>
      <c r="W49" s="77" t="s">
        <v>69</v>
      </c>
      <c r="X49" s="78">
        <v>0</v>
      </c>
      <c r="Y49" s="79">
        <f t="shared" si="6"/>
        <v>0</v>
      </c>
      <c r="Z49" s="80" t="str">
        <f>IFERROR(IF(Y49=0,"",ROUNDUP(Y49/H49,0)*0.02175),"")</f>
        <v/>
      </c>
      <c r="AA49" s="81"/>
      <c r="AB49" s="82"/>
      <c r="AC49" s="83" t="s">
        <v>123</v>
      </c>
      <c r="AG49" s="84"/>
      <c r="AJ49" s="85"/>
      <c r="AK49" s="85">
        <v>0</v>
      </c>
      <c r="BB49" s="86" t="s">
        <v>1</v>
      </c>
      <c r="BM49" s="84">
        <f t="shared" si="7"/>
        <v>0</v>
      </c>
      <c r="BN49" s="84">
        <f t="shared" si="8"/>
        <v>0</v>
      </c>
      <c r="BO49" s="84">
        <f t="shared" si="9"/>
        <v>0</v>
      </c>
      <c r="BP49" s="84">
        <f t="shared" si="10"/>
        <v>0</v>
      </c>
    </row>
    <row r="50" spans="1:68" ht="27" customHeight="1" x14ac:dyDescent="0.25">
      <c r="A50" s="71" t="s">
        <v>124</v>
      </c>
      <c r="B50" s="71" t="s">
        <v>125</v>
      </c>
      <c r="C50" s="72">
        <v>4301011565</v>
      </c>
      <c r="D50" s="122">
        <v>4680115882539</v>
      </c>
      <c r="E50" s="122"/>
      <c r="F50" s="73">
        <v>0.37</v>
      </c>
      <c r="G50" s="74">
        <v>10</v>
      </c>
      <c r="H50" s="73">
        <v>3.7</v>
      </c>
      <c r="I50" s="73">
        <v>3.91</v>
      </c>
      <c r="J50" s="74">
        <v>132</v>
      </c>
      <c r="K50" s="74" t="s">
        <v>126</v>
      </c>
      <c r="L50" s="74" t="s">
        <v>127</v>
      </c>
      <c r="M50" s="75" t="s">
        <v>80</v>
      </c>
      <c r="N50" s="75"/>
      <c r="O50" s="74">
        <v>50</v>
      </c>
      <c r="P50" s="1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23"/>
      <c r="R50" s="123"/>
      <c r="S50" s="123"/>
      <c r="T50" s="123"/>
      <c r="U50" s="76"/>
      <c r="V50" s="76"/>
      <c r="W50" s="77" t="s">
        <v>69</v>
      </c>
      <c r="X50" s="78">
        <v>0</v>
      </c>
      <c r="Y50" s="79">
        <f t="shared" si="6"/>
        <v>0</v>
      </c>
      <c r="Z50" s="80" t="str">
        <f>IFERROR(IF(Y50=0,"",ROUNDUP(Y50/H50,0)*0.00902),"")</f>
        <v/>
      </c>
      <c r="AA50" s="81"/>
      <c r="AB50" s="82"/>
      <c r="AC50" s="83" t="s">
        <v>120</v>
      </c>
      <c r="AG50" s="84"/>
      <c r="AJ50" s="85" t="s">
        <v>128</v>
      </c>
      <c r="AK50" s="85">
        <v>44.4</v>
      </c>
      <c r="BB50" s="86" t="s">
        <v>1</v>
      </c>
      <c r="BM50" s="84">
        <f t="shared" si="7"/>
        <v>0</v>
      </c>
      <c r="BN50" s="84">
        <f t="shared" si="8"/>
        <v>0</v>
      </c>
      <c r="BO50" s="84">
        <f t="shared" si="9"/>
        <v>0</v>
      </c>
      <c r="BP50" s="84">
        <f t="shared" si="10"/>
        <v>0</v>
      </c>
    </row>
    <row r="51" spans="1:68" ht="27" customHeight="1" x14ac:dyDescent="0.25">
      <c r="A51" s="71" t="s">
        <v>129</v>
      </c>
      <c r="B51" s="71" t="s">
        <v>130</v>
      </c>
      <c r="C51" s="72">
        <v>4301011382</v>
      </c>
      <c r="D51" s="122">
        <v>4607091385687</v>
      </c>
      <c r="E51" s="122"/>
      <c r="F51" s="73">
        <v>0.4</v>
      </c>
      <c r="G51" s="74">
        <v>10</v>
      </c>
      <c r="H51" s="73">
        <v>4</v>
      </c>
      <c r="I51" s="73">
        <v>4.21</v>
      </c>
      <c r="J51" s="74">
        <v>132</v>
      </c>
      <c r="K51" s="74" t="s">
        <v>126</v>
      </c>
      <c r="L51" s="74" t="s">
        <v>127</v>
      </c>
      <c r="M51" s="75" t="s">
        <v>80</v>
      </c>
      <c r="N51" s="75"/>
      <c r="O51" s="74">
        <v>50</v>
      </c>
      <c r="P51" s="1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23"/>
      <c r="R51" s="123"/>
      <c r="S51" s="123"/>
      <c r="T51" s="123"/>
      <c r="U51" s="76"/>
      <c r="V51" s="76"/>
      <c r="W51" s="77" t="s">
        <v>69</v>
      </c>
      <c r="X51" s="78">
        <v>0</v>
      </c>
      <c r="Y51" s="79">
        <f t="shared" si="6"/>
        <v>0</v>
      </c>
      <c r="Z51" s="80" t="str">
        <f>IFERROR(IF(Y51=0,"",ROUNDUP(Y51/H51,0)*0.00902),"")</f>
        <v/>
      </c>
      <c r="AA51" s="81"/>
      <c r="AB51" s="82"/>
      <c r="AC51" s="83" t="s">
        <v>120</v>
      </c>
      <c r="AG51" s="84"/>
      <c r="AJ51" s="85" t="s">
        <v>128</v>
      </c>
      <c r="AK51" s="85">
        <v>48</v>
      </c>
      <c r="BB51" s="86" t="s">
        <v>1</v>
      </c>
      <c r="BM51" s="84">
        <f t="shared" si="7"/>
        <v>0</v>
      </c>
      <c r="BN51" s="84">
        <f t="shared" si="8"/>
        <v>0</v>
      </c>
      <c r="BO51" s="84">
        <f t="shared" si="9"/>
        <v>0</v>
      </c>
      <c r="BP51" s="84">
        <f t="shared" si="10"/>
        <v>0</v>
      </c>
    </row>
    <row r="52" spans="1:68" ht="27" customHeight="1" x14ac:dyDescent="0.25">
      <c r="A52" s="71" t="s">
        <v>131</v>
      </c>
      <c r="B52" s="71" t="s">
        <v>132</v>
      </c>
      <c r="C52" s="72">
        <v>4301011624</v>
      </c>
      <c r="D52" s="122">
        <v>4680115883949</v>
      </c>
      <c r="E52" s="122"/>
      <c r="F52" s="73">
        <v>0.37</v>
      </c>
      <c r="G52" s="74">
        <v>10</v>
      </c>
      <c r="H52" s="73">
        <v>3.7</v>
      </c>
      <c r="I52" s="73">
        <v>3.91</v>
      </c>
      <c r="J52" s="74">
        <v>132</v>
      </c>
      <c r="K52" s="74" t="s">
        <v>126</v>
      </c>
      <c r="L52" s="74"/>
      <c r="M52" s="75" t="s">
        <v>119</v>
      </c>
      <c r="N52" s="75"/>
      <c r="O52" s="74">
        <v>50</v>
      </c>
      <c r="P52" s="1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23"/>
      <c r="R52" s="123"/>
      <c r="S52" s="123"/>
      <c r="T52" s="123"/>
      <c r="U52" s="76"/>
      <c r="V52" s="76"/>
      <c r="W52" s="77" t="s">
        <v>69</v>
      </c>
      <c r="X52" s="78">
        <v>0</v>
      </c>
      <c r="Y52" s="79">
        <f t="shared" si="6"/>
        <v>0</v>
      </c>
      <c r="Z52" s="80" t="str">
        <f>IFERROR(IF(Y52=0,"",ROUNDUP(Y52/H52,0)*0.00902),"")</f>
        <v/>
      </c>
      <c r="AA52" s="81"/>
      <c r="AB52" s="82"/>
      <c r="AC52" s="83" t="s">
        <v>123</v>
      </c>
      <c r="AG52" s="84"/>
      <c r="AJ52" s="85"/>
      <c r="AK52" s="85">
        <v>0</v>
      </c>
      <c r="BB52" s="86" t="s">
        <v>1</v>
      </c>
      <c r="BM52" s="84">
        <f t="shared" si="7"/>
        <v>0</v>
      </c>
      <c r="BN52" s="84">
        <f t="shared" si="8"/>
        <v>0</v>
      </c>
      <c r="BO52" s="84">
        <f t="shared" si="9"/>
        <v>0</v>
      </c>
      <c r="BP52" s="84">
        <f t="shared" si="10"/>
        <v>0</v>
      </c>
    </row>
    <row r="53" spans="1:68" x14ac:dyDescent="0.2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5" t="s">
        <v>71</v>
      </c>
      <c r="Q53" s="125"/>
      <c r="R53" s="125"/>
      <c r="S53" s="125"/>
      <c r="T53" s="125"/>
      <c r="U53" s="125"/>
      <c r="V53" s="125"/>
      <c r="W53" s="87" t="s">
        <v>72</v>
      </c>
      <c r="X53" s="88">
        <f>IFERROR(X47/H47,"0")+IFERROR(X48/H48,"0")+IFERROR(X49/H49,"0")+IFERROR(X50/H50,"0")+IFERROR(X51/H51,"0")+IFERROR(X52/H52,"0")</f>
        <v>0</v>
      </c>
      <c r="Y53" s="88">
        <f>IFERROR(Y47/H47,"0")+IFERROR(Y48/H48,"0")+IFERROR(Y49/H49,"0")+IFERROR(Y50/H50,"0")+IFERROR(Y51/H51,"0")+IFERROR(Y52/H52,"0")</f>
        <v>0</v>
      </c>
      <c r="Z53" s="88">
        <f>IFERROR(IF(Z47="",0,Z47),"0")+IFERROR(IF(Z48="",0,Z48),"0")+IFERROR(IF(Z49="",0,Z49),"0")+IFERROR(IF(Z50="",0,Z50),"0")+IFERROR(IF(Z51="",0,Z51),"0")+IFERROR(IF(Z52="",0,Z52),"0")</f>
        <v>0</v>
      </c>
      <c r="AA53" s="89"/>
      <c r="AB53" s="89"/>
      <c r="AC53" s="89"/>
    </row>
    <row r="54" spans="1:68" x14ac:dyDescent="0.2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5" t="s">
        <v>71</v>
      </c>
      <c r="Q54" s="125"/>
      <c r="R54" s="125"/>
      <c r="S54" s="125"/>
      <c r="T54" s="125"/>
      <c r="U54" s="125"/>
      <c r="V54" s="125"/>
      <c r="W54" s="87" t="s">
        <v>69</v>
      </c>
      <c r="X54" s="88">
        <f>IFERROR(SUM(X47:X52),"0")</f>
        <v>0</v>
      </c>
      <c r="Y54" s="88">
        <f>IFERROR(SUM(Y47:Y52),"0")</f>
        <v>0</v>
      </c>
      <c r="Z54" s="87"/>
      <c r="AA54" s="89"/>
      <c r="AB54" s="89"/>
      <c r="AC54" s="89"/>
    </row>
    <row r="55" spans="1:68" ht="14.25" customHeight="1" x14ac:dyDescent="0.25">
      <c r="A55" s="121" t="s">
        <v>73</v>
      </c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70"/>
      <c r="AB55" s="70"/>
      <c r="AC55" s="70"/>
    </row>
    <row r="56" spans="1:68" ht="27" customHeight="1" x14ac:dyDescent="0.25">
      <c r="A56" s="71" t="s">
        <v>133</v>
      </c>
      <c r="B56" s="71" t="s">
        <v>134</v>
      </c>
      <c r="C56" s="72">
        <v>4301051842</v>
      </c>
      <c r="D56" s="122">
        <v>4680115885233</v>
      </c>
      <c r="E56" s="122"/>
      <c r="F56" s="73">
        <v>0.2</v>
      </c>
      <c r="G56" s="74">
        <v>6</v>
      </c>
      <c r="H56" s="73">
        <v>1.2</v>
      </c>
      <c r="I56" s="73">
        <v>1.3</v>
      </c>
      <c r="J56" s="74">
        <v>234</v>
      </c>
      <c r="K56" s="74" t="s">
        <v>67</v>
      </c>
      <c r="L56" s="74"/>
      <c r="M56" s="75" t="s">
        <v>80</v>
      </c>
      <c r="N56" s="75"/>
      <c r="O56" s="74">
        <v>40</v>
      </c>
      <c r="P56" s="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23"/>
      <c r="R56" s="123"/>
      <c r="S56" s="123"/>
      <c r="T56" s="123"/>
      <c r="U56" s="76"/>
      <c r="V56" s="76"/>
      <c r="W56" s="77" t="s">
        <v>69</v>
      </c>
      <c r="X56" s="78">
        <v>0</v>
      </c>
      <c r="Y56" s="79">
        <f>IFERROR(IF(X56="",0,CEILING((X56/$H56),1)*$H56),"")</f>
        <v>0</v>
      </c>
      <c r="Z56" s="80" t="str">
        <f>IFERROR(IF(Y56=0,"",ROUNDUP(Y56/H56,0)*0.00502),"")</f>
        <v/>
      </c>
      <c r="AA56" s="81"/>
      <c r="AB56" s="82"/>
      <c r="AC56" s="83" t="s">
        <v>135</v>
      </c>
      <c r="AG56" s="84"/>
      <c r="AJ56" s="85"/>
      <c r="AK56" s="85">
        <v>0</v>
      </c>
      <c r="BB56" s="86" t="s">
        <v>1</v>
      </c>
      <c r="BM56" s="84">
        <f>IFERROR(X56*I56/H56,"0")</f>
        <v>0</v>
      </c>
      <c r="BN56" s="84">
        <f>IFERROR(Y56*I56/H56,"0")</f>
        <v>0</v>
      </c>
      <c r="BO56" s="84">
        <f>IFERROR(1/J56*(X56/H56),"0")</f>
        <v>0</v>
      </c>
      <c r="BP56" s="84">
        <f>IFERROR(1/J56*(Y56/H56),"0")</f>
        <v>0</v>
      </c>
    </row>
    <row r="57" spans="1:68" ht="16.5" customHeight="1" x14ac:dyDescent="0.25">
      <c r="A57" s="71" t="s">
        <v>136</v>
      </c>
      <c r="B57" s="71" t="s">
        <v>137</v>
      </c>
      <c r="C57" s="72">
        <v>4301051820</v>
      </c>
      <c r="D57" s="122">
        <v>4680115884915</v>
      </c>
      <c r="E57" s="122"/>
      <c r="F57" s="73">
        <v>0.3</v>
      </c>
      <c r="G57" s="74">
        <v>6</v>
      </c>
      <c r="H57" s="73">
        <v>1.8</v>
      </c>
      <c r="I57" s="73">
        <v>1.98</v>
      </c>
      <c r="J57" s="74">
        <v>182</v>
      </c>
      <c r="K57" s="74" t="s">
        <v>76</v>
      </c>
      <c r="L57" s="74"/>
      <c r="M57" s="75" t="s">
        <v>80</v>
      </c>
      <c r="N57" s="75"/>
      <c r="O57" s="74">
        <v>40</v>
      </c>
      <c r="P57" s="1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23"/>
      <c r="R57" s="123"/>
      <c r="S57" s="123"/>
      <c r="T57" s="123"/>
      <c r="U57" s="76"/>
      <c r="V57" s="76"/>
      <c r="W57" s="77" t="s">
        <v>69</v>
      </c>
      <c r="X57" s="78">
        <v>0</v>
      </c>
      <c r="Y57" s="79">
        <f>IFERROR(IF(X57="",0,CEILING((X57/$H57),1)*$H57),"")</f>
        <v>0</v>
      </c>
      <c r="Z57" s="80" t="str">
        <f>IFERROR(IF(Y57=0,"",ROUNDUP(Y57/H57,0)*0.00651),"")</f>
        <v/>
      </c>
      <c r="AA57" s="81"/>
      <c r="AB57" s="82"/>
      <c r="AC57" s="83" t="s">
        <v>138</v>
      </c>
      <c r="AG57" s="84"/>
      <c r="AJ57" s="85"/>
      <c r="AK57" s="85">
        <v>0</v>
      </c>
      <c r="BB57" s="86" t="s">
        <v>1</v>
      </c>
      <c r="BM57" s="84">
        <f>IFERROR(X57*I57/H57,"0")</f>
        <v>0</v>
      </c>
      <c r="BN57" s="84">
        <f>IFERROR(Y57*I57/H57,"0")</f>
        <v>0</v>
      </c>
      <c r="BO57" s="84">
        <f>IFERROR(1/J57*(X57/H57),"0")</f>
        <v>0</v>
      </c>
      <c r="BP57" s="84">
        <f>IFERROR(1/J57*(Y57/H57),"0")</f>
        <v>0</v>
      </c>
    </row>
    <row r="58" spans="1:68" x14ac:dyDescent="0.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5" t="s">
        <v>71</v>
      </c>
      <c r="Q58" s="125"/>
      <c r="R58" s="125"/>
      <c r="S58" s="125"/>
      <c r="T58" s="125"/>
      <c r="U58" s="125"/>
      <c r="V58" s="125"/>
      <c r="W58" s="87" t="s">
        <v>72</v>
      </c>
      <c r="X58" s="88">
        <f>IFERROR(X56/H56,"0")+IFERROR(X57/H57,"0")</f>
        <v>0</v>
      </c>
      <c r="Y58" s="88">
        <f>IFERROR(Y56/H56,"0")+IFERROR(Y57/H57,"0")</f>
        <v>0</v>
      </c>
      <c r="Z58" s="88">
        <f>IFERROR(IF(Z56="",0,Z56),"0")+IFERROR(IF(Z57="",0,Z57),"0")</f>
        <v>0</v>
      </c>
      <c r="AA58" s="89"/>
      <c r="AB58" s="89"/>
      <c r="AC58" s="89"/>
    </row>
    <row r="59" spans="1:68" x14ac:dyDescent="0.2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5" t="s">
        <v>71</v>
      </c>
      <c r="Q59" s="125"/>
      <c r="R59" s="125"/>
      <c r="S59" s="125"/>
      <c r="T59" s="125"/>
      <c r="U59" s="125"/>
      <c r="V59" s="125"/>
      <c r="W59" s="87" t="s">
        <v>69</v>
      </c>
      <c r="X59" s="88">
        <f>IFERROR(SUM(X56:X57),"0")</f>
        <v>0</v>
      </c>
      <c r="Y59" s="88">
        <f>IFERROR(SUM(Y56:Y57),"0")</f>
        <v>0</v>
      </c>
      <c r="Z59" s="87"/>
      <c r="AA59" s="89"/>
      <c r="AB59" s="89"/>
      <c r="AC59" s="89"/>
    </row>
    <row r="60" spans="1:68" ht="16.5" customHeight="1" x14ac:dyDescent="0.25">
      <c r="A60" s="120" t="s">
        <v>139</v>
      </c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69"/>
      <c r="AB60" s="69"/>
      <c r="AC60" s="69"/>
    </row>
    <row r="61" spans="1:68" ht="14.25" customHeight="1" x14ac:dyDescent="0.25">
      <c r="A61" s="121" t="s">
        <v>113</v>
      </c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70"/>
      <c r="AB61" s="70"/>
      <c r="AC61" s="70"/>
    </row>
    <row r="62" spans="1:68" ht="27" customHeight="1" x14ac:dyDescent="0.25">
      <c r="A62" s="71" t="s">
        <v>140</v>
      </c>
      <c r="B62" s="71" t="s">
        <v>141</v>
      </c>
      <c r="C62" s="72">
        <v>4301012030</v>
      </c>
      <c r="D62" s="122">
        <v>4680115885882</v>
      </c>
      <c r="E62" s="122"/>
      <c r="F62" s="73">
        <v>1.4</v>
      </c>
      <c r="G62" s="74">
        <v>8</v>
      </c>
      <c r="H62" s="73">
        <v>11.2</v>
      </c>
      <c r="I62" s="73">
        <v>11.68</v>
      </c>
      <c r="J62" s="74">
        <v>56</v>
      </c>
      <c r="K62" s="74" t="s">
        <v>116</v>
      </c>
      <c r="L62" s="74"/>
      <c r="M62" s="75" t="s">
        <v>80</v>
      </c>
      <c r="N62" s="75"/>
      <c r="O62" s="74">
        <v>50</v>
      </c>
      <c r="P62" s="12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23"/>
      <c r="R62" s="123"/>
      <c r="S62" s="123"/>
      <c r="T62" s="123"/>
      <c r="U62" s="76"/>
      <c r="V62" s="76"/>
      <c r="W62" s="77" t="s">
        <v>69</v>
      </c>
      <c r="X62" s="78">
        <v>0</v>
      </c>
      <c r="Y62" s="79">
        <f t="shared" ref="Y62:Y69" si="11">IFERROR(IF(X62="",0,CEILING((X62/$H62),1)*$H62),"")</f>
        <v>0</v>
      </c>
      <c r="Z62" s="80" t="str">
        <f>IFERROR(IF(Y62=0,"",ROUNDUP(Y62/H62,0)*0.02175),"")</f>
        <v/>
      </c>
      <c r="AA62" s="81"/>
      <c r="AB62" s="82"/>
      <c r="AC62" s="83" t="s">
        <v>142</v>
      </c>
      <c r="AG62" s="84"/>
      <c r="AJ62" s="85"/>
      <c r="AK62" s="85">
        <v>0</v>
      </c>
      <c r="BB62" s="86" t="s">
        <v>1</v>
      </c>
      <c r="BM62" s="84">
        <f t="shared" ref="BM62:BM69" si="12">IFERROR(X62*I62/H62,"0")</f>
        <v>0</v>
      </c>
      <c r="BN62" s="84">
        <f t="shared" ref="BN62:BN69" si="13">IFERROR(Y62*I62/H62,"0")</f>
        <v>0</v>
      </c>
      <c r="BO62" s="84">
        <f t="shared" ref="BO62:BO69" si="14">IFERROR(1/J62*(X62/H62),"0")</f>
        <v>0</v>
      </c>
      <c r="BP62" s="84">
        <f t="shared" ref="BP62:BP69" si="15">IFERROR(1/J62*(Y62/H62),"0")</f>
        <v>0</v>
      </c>
    </row>
    <row r="63" spans="1:68" ht="27" customHeight="1" x14ac:dyDescent="0.25">
      <c r="A63" s="71" t="s">
        <v>143</v>
      </c>
      <c r="B63" s="71" t="s">
        <v>144</v>
      </c>
      <c r="C63" s="72">
        <v>4301011948</v>
      </c>
      <c r="D63" s="122">
        <v>4680115881426</v>
      </c>
      <c r="E63" s="122"/>
      <c r="F63" s="73">
        <v>1.35</v>
      </c>
      <c r="G63" s="74">
        <v>8</v>
      </c>
      <c r="H63" s="73">
        <v>10.8</v>
      </c>
      <c r="I63" s="73">
        <v>11.28</v>
      </c>
      <c r="J63" s="74">
        <v>48</v>
      </c>
      <c r="K63" s="74" t="s">
        <v>116</v>
      </c>
      <c r="L63" s="74"/>
      <c r="M63" s="75" t="s">
        <v>145</v>
      </c>
      <c r="N63" s="75"/>
      <c r="O63" s="74">
        <v>55</v>
      </c>
      <c r="P63" s="12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23"/>
      <c r="R63" s="123"/>
      <c r="S63" s="123"/>
      <c r="T63" s="123"/>
      <c r="U63" s="76"/>
      <c r="V63" s="76"/>
      <c r="W63" s="77" t="s">
        <v>69</v>
      </c>
      <c r="X63" s="78">
        <v>0</v>
      </c>
      <c r="Y63" s="79">
        <f t="shared" si="11"/>
        <v>0</v>
      </c>
      <c r="Z63" s="80" t="str">
        <f>IFERROR(IF(Y63=0,"",ROUNDUP(Y63/H63,0)*0.02039),"")</f>
        <v/>
      </c>
      <c r="AA63" s="81"/>
      <c r="AB63" s="82"/>
      <c r="AC63" s="83" t="s">
        <v>146</v>
      </c>
      <c r="AG63" s="84"/>
      <c r="AJ63" s="85"/>
      <c r="AK63" s="85">
        <v>0</v>
      </c>
      <c r="BB63" s="86" t="s">
        <v>1</v>
      </c>
      <c r="BM63" s="84">
        <f t="shared" si="12"/>
        <v>0</v>
      </c>
      <c r="BN63" s="84">
        <f t="shared" si="13"/>
        <v>0</v>
      </c>
      <c r="BO63" s="84">
        <f t="shared" si="14"/>
        <v>0</v>
      </c>
      <c r="BP63" s="84">
        <f t="shared" si="15"/>
        <v>0</v>
      </c>
    </row>
    <row r="64" spans="1:68" ht="27" customHeight="1" x14ac:dyDescent="0.25">
      <c r="A64" s="71" t="s">
        <v>143</v>
      </c>
      <c r="B64" s="71" t="s">
        <v>147</v>
      </c>
      <c r="C64" s="72">
        <v>4301011816</v>
      </c>
      <c r="D64" s="122">
        <v>4680115881426</v>
      </c>
      <c r="E64" s="122"/>
      <c r="F64" s="73">
        <v>1.35</v>
      </c>
      <c r="G64" s="74">
        <v>8</v>
      </c>
      <c r="H64" s="73">
        <v>10.8</v>
      </c>
      <c r="I64" s="73">
        <v>11.28</v>
      </c>
      <c r="J64" s="74">
        <v>56</v>
      </c>
      <c r="K64" s="74" t="s">
        <v>116</v>
      </c>
      <c r="L64" s="74" t="s">
        <v>148</v>
      </c>
      <c r="M64" s="75" t="s">
        <v>119</v>
      </c>
      <c r="N64" s="75"/>
      <c r="O64" s="74">
        <v>50</v>
      </c>
      <c r="P64" s="1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23"/>
      <c r="R64" s="123"/>
      <c r="S64" s="123"/>
      <c r="T64" s="123"/>
      <c r="U64" s="76"/>
      <c r="V64" s="76"/>
      <c r="W64" s="77" t="s">
        <v>69</v>
      </c>
      <c r="X64" s="78">
        <v>0</v>
      </c>
      <c r="Y64" s="79">
        <f t="shared" si="11"/>
        <v>0</v>
      </c>
      <c r="Z64" s="80" t="str">
        <f>IFERROR(IF(Y64=0,"",ROUNDUP(Y64/H64,0)*0.02175),"")</f>
        <v/>
      </c>
      <c r="AA64" s="81"/>
      <c r="AB64" s="82"/>
      <c r="AC64" s="83" t="s">
        <v>149</v>
      </c>
      <c r="AG64" s="84"/>
      <c r="AJ64" s="85" t="s">
        <v>150</v>
      </c>
      <c r="AK64" s="85">
        <v>604.79999999999995</v>
      </c>
      <c r="BB64" s="86" t="s">
        <v>1</v>
      </c>
      <c r="BM64" s="84">
        <f t="shared" si="12"/>
        <v>0</v>
      </c>
      <c r="BN64" s="84">
        <f t="shared" si="13"/>
        <v>0</v>
      </c>
      <c r="BO64" s="84">
        <f t="shared" si="14"/>
        <v>0</v>
      </c>
      <c r="BP64" s="84">
        <f t="shared" si="15"/>
        <v>0</v>
      </c>
    </row>
    <row r="65" spans="1:68" ht="27" customHeight="1" x14ac:dyDescent="0.25">
      <c r="A65" s="71" t="s">
        <v>151</v>
      </c>
      <c r="B65" s="71" t="s">
        <v>152</v>
      </c>
      <c r="C65" s="72">
        <v>4301011386</v>
      </c>
      <c r="D65" s="122">
        <v>4680115880283</v>
      </c>
      <c r="E65" s="122"/>
      <c r="F65" s="73">
        <v>0.6</v>
      </c>
      <c r="G65" s="74">
        <v>8</v>
      </c>
      <c r="H65" s="73">
        <v>4.8</v>
      </c>
      <c r="I65" s="73">
        <v>5.01</v>
      </c>
      <c r="J65" s="74">
        <v>132</v>
      </c>
      <c r="K65" s="74" t="s">
        <v>126</v>
      </c>
      <c r="L65" s="74"/>
      <c r="M65" s="75" t="s">
        <v>119</v>
      </c>
      <c r="N65" s="75"/>
      <c r="O65" s="74">
        <v>45</v>
      </c>
      <c r="P65" s="1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23"/>
      <c r="R65" s="123"/>
      <c r="S65" s="123"/>
      <c r="T65" s="123"/>
      <c r="U65" s="76"/>
      <c r="V65" s="76"/>
      <c r="W65" s="77" t="s">
        <v>69</v>
      </c>
      <c r="X65" s="78">
        <v>0</v>
      </c>
      <c r="Y65" s="79">
        <f t="shared" si="11"/>
        <v>0</v>
      </c>
      <c r="Z65" s="80" t="str">
        <f>IFERROR(IF(Y65=0,"",ROUNDUP(Y65/H65,0)*0.00902),"")</f>
        <v/>
      </c>
      <c r="AA65" s="81"/>
      <c r="AB65" s="82"/>
      <c r="AC65" s="83" t="s">
        <v>153</v>
      </c>
      <c r="AG65" s="84"/>
      <c r="AJ65" s="85"/>
      <c r="AK65" s="85">
        <v>0</v>
      </c>
      <c r="BB65" s="86" t="s">
        <v>1</v>
      </c>
      <c r="BM65" s="84">
        <f t="shared" si="12"/>
        <v>0</v>
      </c>
      <c r="BN65" s="84">
        <f t="shared" si="13"/>
        <v>0</v>
      </c>
      <c r="BO65" s="84">
        <f t="shared" si="14"/>
        <v>0</v>
      </c>
      <c r="BP65" s="84">
        <f t="shared" si="15"/>
        <v>0</v>
      </c>
    </row>
    <row r="66" spans="1:68" ht="27" customHeight="1" x14ac:dyDescent="0.25">
      <c r="A66" s="71" t="s">
        <v>154</v>
      </c>
      <c r="B66" s="71" t="s">
        <v>155</v>
      </c>
      <c r="C66" s="72">
        <v>4301011432</v>
      </c>
      <c r="D66" s="122">
        <v>4680115882720</v>
      </c>
      <c r="E66" s="122"/>
      <c r="F66" s="73">
        <v>0.45</v>
      </c>
      <c r="G66" s="74">
        <v>10</v>
      </c>
      <c r="H66" s="73">
        <v>4.5</v>
      </c>
      <c r="I66" s="73">
        <v>4.71</v>
      </c>
      <c r="J66" s="74">
        <v>132</v>
      </c>
      <c r="K66" s="74" t="s">
        <v>126</v>
      </c>
      <c r="L66" s="74"/>
      <c r="M66" s="75" t="s">
        <v>119</v>
      </c>
      <c r="N66" s="75"/>
      <c r="O66" s="74">
        <v>90</v>
      </c>
      <c r="P66" s="1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23"/>
      <c r="R66" s="123"/>
      <c r="S66" s="123"/>
      <c r="T66" s="123"/>
      <c r="U66" s="76"/>
      <c r="V66" s="76"/>
      <c r="W66" s="77" t="s">
        <v>69</v>
      </c>
      <c r="X66" s="78">
        <v>0</v>
      </c>
      <c r="Y66" s="79">
        <f t="shared" si="11"/>
        <v>0</v>
      </c>
      <c r="Z66" s="80" t="str">
        <f>IFERROR(IF(Y66=0,"",ROUNDUP(Y66/H66,0)*0.00902),"")</f>
        <v/>
      </c>
      <c r="AA66" s="81"/>
      <c r="AB66" s="82"/>
      <c r="AC66" s="83" t="s">
        <v>156</v>
      </c>
      <c r="AG66" s="84"/>
      <c r="AJ66" s="85"/>
      <c r="AK66" s="85">
        <v>0</v>
      </c>
      <c r="BB66" s="86" t="s">
        <v>1</v>
      </c>
      <c r="BM66" s="84">
        <f t="shared" si="12"/>
        <v>0</v>
      </c>
      <c r="BN66" s="84">
        <f t="shared" si="13"/>
        <v>0</v>
      </c>
      <c r="BO66" s="84">
        <f t="shared" si="14"/>
        <v>0</v>
      </c>
      <c r="BP66" s="84">
        <f t="shared" si="15"/>
        <v>0</v>
      </c>
    </row>
    <row r="67" spans="1:68" ht="16.5" customHeight="1" x14ac:dyDescent="0.25">
      <c r="A67" s="71" t="s">
        <v>157</v>
      </c>
      <c r="B67" s="71" t="s">
        <v>158</v>
      </c>
      <c r="C67" s="72">
        <v>4301011806</v>
      </c>
      <c r="D67" s="122">
        <v>4680115881525</v>
      </c>
      <c r="E67" s="122"/>
      <c r="F67" s="73">
        <v>0.4</v>
      </c>
      <c r="G67" s="74">
        <v>10</v>
      </c>
      <c r="H67" s="73">
        <v>4</v>
      </c>
      <c r="I67" s="73">
        <v>4.21</v>
      </c>
      <c r="J67" s="74">
        <v>132</v>
      </c>
      <c r="K67" s="74" t="s">
        <v>126</v>
      </c>
      <c r="L67" s="74"/>
      <c r="M67" s="75" t="s">
        <v>119</v>
      </c>
      <c r="N67" s="75"/>
      <c r="O67" s="74">
        <v>50</v>
      </c>
      <c r="P67" s="1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23"/>
      <c r="R67" s="123"/>
      <c r="S67" s="123"/>
      <c r="T67" s="123"/>
      <c r="U67" s="76"/>
      <c r="V67" s="76"/>
      <c r="W67" s="77" t="s">
        <v>69</v>
      </c>
      <c r="X67" s="78">
        <v>0</v>
      </c>
      <c r="Y67" s="79">
        <f t="shared" si="11"/>
        <v>0</v>
      </c>
      <c r="Z67" s="80" t="str">
        <f>IFERROR(IF(Y67=0,"",ROUNDUP(Y67/H67,0)*0.00902),"")</f>
        <v/>
      </c>
      <c r="AA67" s="81"/>
      <c r="AB67" s="82"/>
      <c r="AC67" s="83" t="s">
        <v>149</v>
      </c>
      <c r="AG67" s="84"/>
      <c r="AJ67" s="85"/>
      <c r="AK67" s="85">
        <v>0</v>
      </c>
      <c r="BB67" s="86" t="s">
        <v>1</v>
      </c>
      <c r="BM67" s="84">
        <f t="shared" si="12"/>
        <v>0</v>
      </c>
      <c r="BN67" s="84">
        <f t="shared" si="13"/>
        <v>0</v>
      </c>
      <c r="BO67" s="84">
        <f t="shared" si="14"/>
        <v>0</v>
      </c>
      <c r="BP67" s="84">
        <f t="shared" si="15"/>
        <v>0</v>
      </c>
    </row>
    <row r="68" spans="1:68" ht="27" customHeight="1" x14ac:dyDescent="0.25">
      <c r="A68" s="71" t="s">
        <v>159</v>
      </c>
      <c r="B68" s="71" t="s">
        <v>160</v>
      </c>
      <c r="C68" s="72">
        <v>4301011589</v>
      </c>
      <c r="D68" s="122">
        <v>4680115885899</v>
      </c>
      <c r="E68" s="122"/>
      <c r="F68" s="73">
        <v>0.35</v>
      </c>
      <c r="G68" s="74">
        <v>6</v>
      </c>
      <c r="H68" s="73">
        <v>2.1</v>
      </c>
      <c r="I68" s="73">
        <v>2.2799999999999998</v>
      </c>
      <c r="J68" s="74">
        <v>182</v>
      </c>
      <c r="K68" s="74" t="s">
        <v>76</v>
      </c>
      <c r="L68" s="74"/>
      <c r="M68" s="75" t="s">
        <v>161</v>
      </c>
      <c r="N68" s="75"/>
      <c r="O68" s="74">
        <v>50</v>
      </c>
      <c r="P68" s="12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23"/>
      <c r="R68" s="123"/>
      <c r="S68" s="123"/>
      <c r="T68" s="123"/>
      <c r="U68" s="76"/>
      <c r="V68" s="76"/>
      <c r="W68" s="77" t="s">
        <v>69</v>
      </c>
      <c r="X68" s="78">
        <v>0</v>
      </c>
      <c r="Y68" s="79">
        <f t="shared" si="11"/>
        <v>0</v>
      </c>
      <c r="Z68" s="80" t="str">
        <f>IFERROR(IF(Y68=0,"",ROUNDUP(Y68/H68,0)*0.00651),"")</f>
        <v/>
      </c>
      <c r="AA68" s="81"/>
      <c r="AB68" s="82"/>
      <c r="AC68" s="83" t="s">
        <v>162</v>
      </c>
      <c r="AG68" s="84"/>
      <c r="AJ68" s="85"/>
      <c r="AK68" s="85">
        <v>0</v>
      </c>
      <c r="BB68" s="86" t="s">
        <v>1</v>
      </c>
      <c r="BM68" s="84">
        <f t="shared" si="12"/>
        <v>0</v>
      </c>
      <c r="BN68" s="84">
        <f t="shared" si="13"/>
        <v>0</v>
      </c>
      <c r="BO68" s="84">
        <f t="shared" si="14"/>
        <v>0</v>
      </c>
      <c r="BP68" s="84">
        <f t="shared" si="15"/>
        <v>0</v>
      </c>
    </row>
    <row r="69" spans="1:68" ht="27" customHeight="1" x14ac:dyDescent="0.25">
      <c r="A69" s="71" t="s">
        <v>163</v>
      </c>
      <c r="B69" s="71" t="s">
        <v>164</v>
      </c>
      <c r="C69" s="72">
        <v>4301011801</v>
      </c>
      <c r="D69" s="122">
        <v>4680115881419</v>
      </c>
      <c r="E69" s="122"/>
      <c r="F69" s="73">
        <v>0.45</v>
      </c>
      <c r="G69" s="74">
        <v>10</v>
      </c>
      <c r="H69" s="73">
        <v>4.5</v>
      </c>
      <c r="I69" s="73">
        <v>4.71</v>
      </c>
      <c r="J69" s="74">
        <v>132</v>
      </c>
      <c r="K69" s="74" t="s">
        <v>126</v>
      </c>
      <c r="L69" s="74" t="s">
        <v>127</v>
      </c>
      <c r="M69" s="75" t="s">
        <v>119</v>
      </c>
      <c r="N69" s="75"/>
      <c r="O69" s="74">
        <v>50</v>
      </c>
      <c r="P69" s="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23"/>
      <c r="R69" s="123"/>
      <c r="S69" s="123"/>
      <c r="T69" s="123"/>
      <c r="U69" s="76"/>
      <c r="V69" s="76"/>
      <c r="W69" s="77" t="s">
        <v>69</v>
      </c>
      <c r="X69" s="78">
        <v>0</v>
      </c>
      <c r="Y69" s="79">
        <f t="shared" si="11"/>
        <v>0</v>
      </c>
      <c r="Z69" s="80" t="str">
        <f>IFERROR(IF(Y69=0,"",ROUNDUP(Y69/H69,0)*0.00902),"")</f>
        <v/>
      </c>
      <c r="AA69" s="81"/>
      <c r="AB69" s="82"/>
      <c r="AC69" s="83" t="s">
        <v>149</v>
      </c>
      <c r="AG69" s="84"/>
      <c r="AJ69" s="85" t="s">
        <v>128</v>
      </c>
      <c r="AK69" s="85">
        <v>54</v>
      </c>
      <c r="BB69" s="86" t="s">
        <v>1</v>
      </c>
      <c r="BM69" s="84">
        <f t="shared" si="12"/>
        <v>0</v>
      </c>
      <c r="BN69" s="84">
        <f t="shared" si="13"/>
        <v>0</v>
      </c>
      <c r="BO69" s="84">
        <f t="shared" si="14"/>
        <v>0</v>
      </c>
      <c r="BP69" s="84">
        <f t="shared" si="15"/>
        <v>0</v>
      </c>
    </row>
    <row r="70" spans="1:68" x14ac:dyDescent="0.2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5" t="s">
        <v>71</v>
      </c>
      <c r="Q70" s="125"/>
      <c r="R70" s="125"/>
      <c r="S70" s="125"/>
      <c r="T70" s="125"/>
      <c r="U70" s="125"/>
      <c r="V70" s="125"/>
      <c r="W70" s="87" t="s">
        <v>72</v>
      </c>
      <c r="X70" s="88">
        <f>IFERROR(X62/H62,"0")+IFERROR(X63/H63,"0")+IFERROR(X64/H64,"0")+IFERROR(X65/H65,"0")+IFERROR(X66/H66,"0")+IFERROR(X67/H67,"0")+IFERROR(X68/H68,"0")+IFERROR(X69/H69,"0")</f>
        <v>0</v>
      </c>
      <c r="Y70" s="88">
        <f>IFERROR(Y62/H62,"0")+IFERROR(Y63/H63,"0")+IFERROR(Y64/H64,"0")+IFERROR(Y65/H65,"0")+IFERROR(Y66/H66,"0")+IFERROR(Y67/H67,"0")+IFERROR(Y68/H68,"0")+IFERROR(Y69/H69,"0")</f>
        <v>0</v>
      </c>
      <c r="Z70" s="88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9"/>
      <c r="AB70" s="89"/>
      <c r="AC70" s="89"/>
    </row>
    <row r="71" spans="1:68" x14ac:dyDescent="0.2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5" t="s">
        <v>71</v>
      </c>
      <c r="Q71" s="125"/>
      <c r="R71" s="125"/>
      <c r="S71" s="125"/>
      <c r="T71" s="125"/>
      <c r="U71" s="125"/>
      <c r="V71" s="125"/>
      <c r="W71" s="87" t="s">
        <v>69</v>
      </c>
      <c r="X71" s="88">
        <f>IFERROR(SUM(X62:X69),"0")</f>
        <v>0</v>
      </c>
      <c r="Y71" s="88">
        <f>IFERROR(SUM(Y62:Y69),"0")</f>
        <v>0</v>
      </c>
      <c r="Z71" s="87"/>
      <c r="AA71" s="89"/>
      <c r="AB71" s="89"/>
      <c r="AC71" s="89"/>
    </row>
    <row r="72" spans="1:68" ht="14.25" customHeight="1" x14ac:dyDescent="0.25">
      <c r="A72" s="121" t="s">
        <v>165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70"/>
      <c r="AB72" s="70"/>
      <c r="AC72" s="70"/>
    </row>
    <row r="73" spans="1:68" ht="27" customHeight="1" x14ac:dyDescent="0.25">
      <c r="A73" s="71" t="s">
        <v>166</v>
      </c>
      <c r="B73" s="71" t="s">
        <v>167</v>
      </c>
      <c r="C73" s="72">
        <v>4301020298</v>
      </c>
      <c r="D73" s="122">
        <v>4680115881440</v>
      </c>
      <c r="E73" s="122"/>
      <c r="F73" s="73">
        <v>1.35</v>
      </c>
      <c r="G73" s="74">
        <v>8</v>
      </c>
      <c r="H73" s="73">
        <v>10.8</v>
      </c>
      <c r="I73" s="73">
        <v>11.28</v>
      </c>
      <c r="J73" s="74">
        <v>56</v>
      </c>
      <c r="K73" s="74" t="s">
        <v>116</v>
      </c>
      <c r="L73" s="74"/>
      <c r="M73" s="75" t="s">
        <v>119</v>
      </c>
      <c r="N73" s="75"/>
      <c r="O73" s="74">
        <v>50</v>
      </c>
      <c r="P73" s="1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23"/>
      <c r="R73" s="123"/>
      <c r="S73" s="123"/>
      <c r="T73" s="123"/>
      <c r="U73" s="76"/>
      <c r="V73" s="76"/>
      <c r="W73" s="77" t="s">
        <v>69</v>
      </c>
      <c r="X73" s="78">
        <v>0</v>
      </c>
      <c r="Y73" s="79">
        <f>IFERROR(IF(X73="",0,CEILING((X73/$H73),1)*$H73),"")</f>
        <v>0</v>
      </c>
      <c r="Z73" s="80" t="str">
        <f>IFERROR(IF(Y73=0,"",ROUNDUP(Y73/H73,0)*0.02175),"")</f>
        <v/>
      </c>
      <c r="AA73" s="81"/>
      <c r="AB73" s="82"/>
      <c r="AC73" s="83" t="s">
        <v>168</v>
      </c>
      <c r="AG73" s="84"/>
      <c r="AJ73" s="85"/>
      <c r="AK73" s="85">
        <v>0</v>
      </c>
      <c r="BB73" s="86" t="s">
        <v>1</v>
      </c>
      <c r="BM73" s="84">
        <f>IFERROR(X73*I73/H73,"0")</f>
        <v>0</v>
      </c>
      <c r="BN73" s="84">
        <f>IFERROR(Y73*I73/H73,"0")</f>
        <v>0</v>
      </c>
      <c r="BO73" s="84">
        <f>IFERROR(1/J73*(X73/H73),"0")</f>
        <v>0</v>
      </c>
      <c r="BP73" s="84">
        <f>IFERROR(1/J73*(Y73/H73),"0")</f>
        <v>0</v>
      </c>
    </row>
    <row r="74" spans="1:68" ht="27" customHeight="1" x14ac:dyDescent="0.25">
      <c r="A74" s="71" t="s">
        <v>169</v>
      </c>
      <c r="B74" s="71" t="s">
        <v>170</v>
      </c>
      <c r="C74" s="72">
        <v>4301020228</v>
      </c>
      <c r="D74" s="122">
        <v>4680115882751</v>
      </c>
      <c r="E74" s="122"/>
      <c r="F74" s="73">
        <v>0.45</v>
      </c>
      <c r="G74" s="74">
        <v>10</v>
      </c>
      <c r="H74" s="73">
        <v>4.5</v>
      </c>
      <c r="I74" s="73">
        <v>4.71</v>
      </c>
      <c r="J74" s="74">
        <v>132</v>
      </c>
      <c r="K74" s="74" t="s">
        <v>126</v>
      </c>
      <c r="L74" s="74"/>
      <c r="M74" s="75" t="s">
        <v>119</v>
      </c>
      <c r="N74" s="75"/>
      <c r="O74" s="74">
        <v>90</v>
      </c>
      <c r="P74" s="1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23"/>
      <c r="R74" s="123"/>
      <c r="S74" s="123"/>
      <c r="T74" s="123"/>
      <c r="U74" s="76"/>
      <c r="V74" s="76"/>
      <c r="W74" s="77" t="s">
        <v>69</v>
      </c>
      <c r="X74" s="78">
        <v>0</v>
      </c>
      <c r="Y74" s="79">
        <f>IFERROR(IF(X74="",0,CEILING((X74/$H74),1)*$H74),"")</f>
        <v>0</v>
      </c>
      <c r="Z74" s="80" t="str">
        <f>IFERROR(IF(Y74=0,"",ROUNDUP(Y74/H74,0)*0.00902),"")</f>
        <v/>
      </c>
      <c r="AA74" s="81"/>
      <c r="AB74" s="82"/>
      <c r="AC74" s="83" t="s">
        <v>171</v>
      </c>
      <c r="AG74" s="84"/>
      <c r="AJ74" s="85"/>
      <c r="AK74" s="85">
        <v>0</v>
      </c>
      <c r="BB74" s="86" t="s">
        <v>1</v>
      </c>
      <c r="BM74" s="84">
        <f>IFERROR(X74*I74/H74,"0")</f>
        <v>0</v>
      </c>
      <c r="BN74" s="84">
        <f>IFERROR(Y74*I74/H74,"0")</f>
        <v>0</v>
      </c>
      <c r="BO74" s="84">
        <f>IFERROR(1/J74*(X74/H74),"0")</f>
        <v>0</v>
      </c>
      <c r="BP74" s="84">
        <f>IFERROR(1/J74*(Y74/H74),"0")</f>
        <v>0</v>
      </c>
    </row>
    <row r="75" spans="1:68" ht="16.5" customHeight="1" x14ac:dyDescent="0.25">
      <c r="A75" s="71" t="s">
        <v>172</v>
      </c>
      <c r="B75" s="71" t="s">
        <v>173</v>
      </c>
      <c r="C75" s="72">
        <v>4301020358</v>
      </c>
      <c r="D75" s="122">
        <v>4680115885950</v>
      </c>
      <c r="E75" s="122"/>
      <c r="F75" s="73">
        <v>0.37</v>
      </c>
      <c r="G75" s="74">
        <v>6</v>
      </c>
      <c r="H75" s="73">
        <v>2.2200000000000002</v>
      </c>
      <c r="I75" s="73">
        <v>2.4</v>
      </c>
      <c r="J75" s="74">
        <v>182</v>
      </c>
      <c r="K75" s="74" t="s">
        <v>76</v>
      </c>
      <c r="L75" s="74"/>
      <c r="M75" s="75" t="s">
        <v>80</v>
      </c>
      <c r="N75" s="75"/>
      <c r="O75" s="74">
        <v>50</v>
      </c>
      <c r="P75" s="1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23"/>
      <c r="R75" s="123"/>
      <c r="S75" s="123"/>
      <c r="T75" s="123"/>
      <c r="U75" s="76"/>
      <c r="V75" s="76"/>
      <c r="W75" s="77" t="s">
        <v>69</v>
      </c>
      <c r="X75" s="78">
        <v>0</v>
      </c>
      <c r="Y75" s="79">
        <f>IFERROR(IF(X75="",0,CEILING((X75/$H75),1)*$H75),"")</f>
        <v>0</v>
      </c>
      <c r="Z75" s="80" t="str">
        <f>IFERROR(IF(Y75=0,"",ROUNDUP(Y75/H75,0)*0.00651),"")</f>
        <v/>
      </c>
      <c r="AA75" s="81"/>
      <c r="AB75" s="82"/>
      <c r="AC75" s="83" t="s">
        <v>168</v>
      </c>
      <c r="AG75" s="84"/>
      <c r="AJ75" s="85"/>
      <c r="AK75" s="85">
        <v>0</v>
      </c>
      <c r="BB75" s="86" t="s">
        <v>1</v>
      </c>
      <c r="BM75" s="84">
        <f>IFERROR(X75*I75/H75,"0")</f>
        <v>0</v>
      </c>
      <c r="BN75" s="84">
        <f>IFERROR(Y75*I75/H75,"0")</f>
        <v>0</v>
      </c>
      <c r="BO75" s="84">
        <f>IFERROR(1/J75*(X75/H75),"0")</f>
        <v>0</v>
      </c>
      <c r="BP75" s="84">
        <f>IFERROR(1/J75*(Y75/H75),"0")</f>
        <v>0</v>
      </c>
    </row>
    <row r="76" spans="1:68" ht="27" customHeight="1" x14ac:dyDescent="0.25">
      <c r="A76" s="71" t="s">
        <v>174</v>
      </c>
      <c r="B76" s="71" t="s">
        <v>175</v>
      </c>
      <c r="C76" s="72">
        <v>4301020296</v>
      </c>
      <c r="D76" s="122">
        <v>4680115881433</v>
      </c>
      <c r="E76" s="122"/>
      <c r="F76" s="73">
        <v>0.45</v>
      </c>
      <c r="G76" s="74">
        <v>6</v>
      </c>
      <c r="H76" s="73">
        <v>2.7</v>
      </c>
      <c r="I76" s="73">
        <v>2.88</v>
      </c>
      <c r="J76" s="74">
        <v>182</v>
      </c>
      <c r="K76" s="74" t="s">
        <v>76</v>
      </c>
      <c r="L76" s="74" t="s">
        <v>127</v>
      </c>
      <c r="M76" s="75" t="s">
        <v>119</v>
      </c>
      <c r="N76" s="75"/>
      <c r="O76" s="74">
        <v>50</v>
      </c>
      <c r="P76" s="1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23"/>
      <c r="R76" s="123"/>
      <c r="S76" s="123"/>
      <c r="T76" s="123"/>
      <c r="U76" s="76"/>
      <c r="V76" s="76"/>
      <c r="W76" s="77" t="s">
        <v>69</v>
      </c>
      <c r="X76" s="78">
        <v>0</v>
      </c>
      <c r="Y76" s="79">
        <f>IFERROR(IF(X76="",0,CEILING((X76/$H76),1)*$H76),"")</f>
        <v>0</v>
      </c>
      <c r="Z76" s="80" t="str">
        <f>IFERROR(IF(Y76=0,"",ROUNDUP(Y76/H76,0)*0.00651),"")</f>
        <v/>
      </c>
      <c r="AA76" s="81"/>
      <c r="AB76" s="82"/>
      <c r="AC76" s="83" t="s">
        <v>168</v>
      </c>
      <c r="AG76" s="84"/>
      <c r="AJ76" s="85" t="s">
        <v>128</v>
      </c>
      <c r="AK76" s="85">
        <v>37.799999999999997</v>
      </c>
      <c r="BB76" s="86" t="s">
        <v>1</v>
      </c>
      <c r="BM76" s="84">
        <f>IFERROR(X76*I76/H76,"0")</f>
        <v>0</v>
      </c>
      <c r="BN76" s="84">
        <f>IFERROR(Y76*I76/H76,"0")</f>
        <v>0</v>
      </c>
      <c r="BO76" s="84">
        <f>IFERROR(1/J76*(X76/H76),"0")</f>
        <v>0</v>
      </c>
      <c r="BP76" s="84">
        <f>IFERROR(1/J76*(Y76/H76),"0")</f>
        <v>0</v>
      </c>
    </row>
    <row r="77" spans="1:68" x14ac:dyDescent="0.2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5" t="s">
        <v>71</v>
      </c>
      <c r="Q77" s="125"/>
      <c r="R77" s="125"/>
      <c r="S77" s="125"/>
      <c r="T77" s="125"/>
      <c r="U77" s="125"/>
      <c r="V77" s="125"/>
      <c r="W77" s="87" t="s">
        <v>72</v>
      </c>
      <c r="X77" s="88">
        <f>IFERROR(X73/H73,"0")+IFERROR(X74/H74,"0")+IFERROR(X75/H75,"0")+IFERROR(X76/H76,"0")</f>
        <v>0</v>
      </c>
      <c r="Y77" s="88">
        <f>IFERROR(Y73/H73,"0")+IFERROR(Y74/H74,"0")+IFERROR(Y75/H75,"0")+IFERROR(Y76/H76,"0")</f>
        <v>0</v>
      </c>
      <c r="Z77" s="88">
        <f>IFERROR(IF(Z73="",0,Z73),"0")+IFERROR(IF(Z74="",0,Z74),"0")+IFERROR(IF(Z75="",0,Z75),"0")+IFERROR(IF(Z76="",0,Z76),"0")</f>
        <v>0</v>
      </c>
      <c r="AA77" s="89"/>
      <c r="AB77" s="89"/>
      <c r="AC77" s="89"/>
    </row>
    <row r="78" spans="1:68" x14ac:dyDescent="0.2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5" t="s">
        <v>71</v>
      </c>
      <c r="Q78" s="125"/>
      <c r="R78" s="125"/>
      <c r="S78" s="125"/>
      <c r="T78" s="125"/>
      <c r="U78" s="125"/>
      <c r="V78" s="125"/>
      <c r="W78" s="87" t="s">
        <v>69</v>
      </c>
      <c r="X78" s="88">
        <f>IFERROR(SUM(X73:X76),"0")</f>
        <v>0</v>
      </c>
      <c r="Y78" s="88">
        <f>IFERROR(SUM(Y73:Y76),"0")</f>
        <v>0</v>
      </c>
      <c r="Z78" s="87"/>
      <c r="AA78" s="89"/>
      <c r="AB78" s="89"/>
      <c r="AC78" s="89"/>
    </row>
    <row r="79" spans="1:68" ht="14.25" customHeight="1" x14ac:dyDescent="0.25">
      <c r="A79" s="121" t="s">
        <v>64</v>
      </c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70"/>
      <c r="AB79" s="70"/>
      <c r="AC79" s="70"/>
    </row>
    <row r="80" spans="1:68" ht="16.5" customHeight="1" x14ac:dyDescent="0.25">
      <c r="A80" s="71" t="s">
        <v>176</v>
      </c>
      <c r="B80" s="71" t="s">
        <v>177</v>
      </c>
      <c r="C80" s="72">
        <v>4301031242</v>
      </c>
      <c r="D80" s="122">
        <v>4680115885066</v>
      </c>
      <c r="E80" s="122"/>
      <c r="F80" s="73">
        <v>0.7</v>
      </c>
      <c r="G80" s="74">
        <v>6</v>
      </c>
      <c r="H80" s="73">
        <v>4.2</v>
      </c>
      <c r="I80" s="73">
        <v>4.41</v>
      </c>
      <c r="J80" s="74">
        <v>132</v>
      </c>
      <c r="K80" s="74" t="s">
        <v>126</v>
      </c>
      <c r="L80" s="74"/>
      <c r="M80" s="75" t="s">
        <v>68</v>
      </c>
      <c r="N80" s="75"/>
      <c r="O80" s="74">
        <v>40</v>
      </c>
      <c r="P80" s="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23"/>
      <c r="R80" s="123"/>
      <c r="S80" s="123"/>
      <c r="T80" s="123"/>
      <c r="U80" s="76"/>
      <c r="V80" s="76"/>
      <c r="W80" s="77" t="s">
        <v>69</v>
      </c>
      <c r="X80" s="78">
        <v>0</v>
      </c>
      <c r="Y80" s="79">
        <f t="shared" ref="Y80:Y85" si="16">IFERROR(IF(X80="",0,CEILING((X80/$H80),1)*$H80),"")</f>
        <v>0</v>
      </c>
      <c r="Z80" s="80" t="str">
        <f>IFERROR(IF(Y80=0,"",ROUNDUP(Y80/H80,0)*0.00902),"")</f>
        <v/>
      </c>
      <c r="AA80" s="81"/>
      <c r="AB80" s="82"/>
      <c r="AC80" s="83" t="s">
        <v>178</v>
      </c>
      <c r="AG80" s="84"/>
      <c r="AJ80" s="85"/>
      <c r="AK80" s="85">
        <v>0</v>
      </c>
      <c r="BB80" s="86" t="s">
        <v>1</v>
      </c>
      <c r="BM80" s="84">
        <f t="shared" ref="BM80:BM85" si="17">IFERROR(X80*I80/H80,"0")</f>
        <v>0</v>
      </c>
      <c r="BN80" s="84">
        <f t="shared" ref="BN80:BN85" si="18">IFERROR(Y80*I80/H80,"0")</f>
        <v>0</v>
      </c>
      <c r="BO80" s="84">
        <f t="shared" ref="BO80:BO85" si="19">IFERROR(1/J80*(X80/H80),"0")</f>
        <v>0</v>
      </c>
      <c r="BP80" s="84">
        <f t="shared" ref="BP80:BP85" si="20">IFERROR(1/J80*(Y80/H80),"0")</f>
        <v>0</v>
      </c>
    </row>
    <row r="81" spans="1:68" ht="16.5" customHeight="1" x14ac:dyDescent="0.25">
      <c r="A81" s="71" t="s">
        <v>179</v>
      </c>
      <c r="B81" s="71" t="s">
        <v>180</v>
      </c>
      <c r="C81" s="72">
        <v>4301031240</v>
      </c>
      <c r="D81" s="122">
        <v>4680115885042</v>
      </c>
      <c r="E81" s="122"/>
      <c r="F81" s="73">
        <v>0.7</v>
      </c>
      <c r="G81" s="74">
        <v>6</v>
      </c>
      <c r="H81" s="73">
        <v>4.2</v>
      </c>
      <c r="I81" s="73">
        <v>4.41</v>
      </c>
      <c r="J81" s="74">
        <v>132</v>
      </c>
      <c r="K81" s="74" t="s">
        <v>126</v>
      </c>
      <c r="L81" s="74"/>
      <c r="M81" s="75" t="s">
        <v>68</v>
      </c>
      <c r="N81" s="75"/>
      <c r="O81" s="74">
        <v>40</v>
      </c>
      <c r="P81" s="12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23"/>
      <c r="R81" s="123"/>
      <c r="S81" s="123"/>
      <c r="T81" s="123"/>
      <c r="U81" s="76"/>
      <c r="V81" s="76"/>
      <c r="W81" s="77" t="s">
        <v>69</v>
      </c>
      <c r="X81" s="78">
        <v>0</v>
      </c>
      <c r="Y81" s="79">
        <f t="shared" si="16"/>
        <v>0</v>
      </c>
      <c r="Z81" s="80" t="str">
        <f>IFERROR(IF(Y81=0,"",ROUNDUP(Y81/H81,0)*0.00902),"")</f>
        <v/>
      </c>
      <c r="AA81" s="81"/>
      <c r="AB81" s="82"/>
      <c r="AC81" s="83" t="s">
        <v>181</v>
      </c>
      <c r="AG81" s="84"/>
      <c r="AJ81" s="85"/>
      <c r="AK81" s="85">
        <v>0</v>
      </c>
      <c r="BB81" s="86" t="s">
        <v>1</v>
      </c>
      <c r="BM81" s="84">
        <f t="shared" si="17"/>
        <v>0</v>
      </c>
      <c r="BN81" s="84">
        <f t="shared" si="18"/>
        <v>0</v>
      </c>
      <c r="BO81" s="84">
        <f t="shared" si="19"/>
        <v>0</v>
      </c>
      <c r="BP81" s="84">
        <f t="shared" si="20"/>
        <v>0</v>
      </c>
    </row>
    <row r="82" spans="1:68" ht="16.5" customHeight="1" x14ac:dyDescent="0.25">
      <c r="A82" s="71" t="s">
        <v>182</v>
      </c>
      <c r="B82" s="71" t="s">
        <v>183</v>
      </c>
      <c r="C82" s="72">
        <v>4301031315</v>
      </c>
      <c r="D82" s="122">
        <v>4680115885080</v>
      </c>
      <c r="E82" s="122"/>
      <c r="F82" s="73">
        <v>0.7</v>
      </c>
      <c r="G82" s="74">
        <v>6</v>
      </c>
      <c r="H82" s="73">
        <v>4.2</v>
      </c>
      <c r="I82" s="73">
        <v>4.41</v>
      </c>
      <c r="J82" s="74">
        <v>132</v>
      </c>
      <c r="K82" s="74" t="s">
        <v>126</v>
      </c>
      <c r="L82" s="74"/>
      <c r="M82" s="75" t="s">
        <v>68</v>
      </c>
      <c r="N82" s="75"/>
      <c r="O82" s="74">
        <v>40</v>
      </c>
      <c r="P82" s="1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23"/>
      <c r="R82" s="123"/>
      <c r="S82" s="123"/>
      <c r="T82" s="123"/>
      <c r="U82" s="76"/>
      <c r="V82" s="76"/>
      <c r="W82" s="77" t="s">
        <v>69</v>
      </c>
      <c r="X82" s="78">
        <v>0</v>
      </c>
      <c r="Y82" s="79">
        <f t="shared" si="16"/>
        <v>0</v>
      </c>
      <c r="Z82" s="80" t="str">
        <f>IFERROR(IF(Y82=0,"",ROUNDUP(Y82/H82,0)*0.00902),"")</f>
        <v/>
      </c>
      <c r="AA82" s="81"/>
      <c r="AB82" s="82"/>
      <c r="AC82" s="83" t="s">
        <v>184</v>
      </c>
      <c r="AG82" s="84"/>
      <c r="AJ82" s="85"/>
      <c r="AK82" s="85">
        <v>0</v>
      </c>
      <c r="BB82" s="86" t="s">
        <v>1</v>
      </c>
      <c r="BM82" s="84">
        <f t="shared" si="17"/>
        <v>0</v>
      </c>
      <c r="BN82" s="84">
        <f t="shared" si="18"/>
        <v>0</v>
      </c>
      <c r="BO82" s="84">
        <f t="shared" si="19"/>
        <v>0</v>
      </c>
      <c r="BP82" s="84">
        <f t="shared" si="20"/>
        <v>0</v>
      </c>
    </row>
    <row r="83" spans="1:68" ht="27" customHeight="1" x14ac:dyDescent="0.25">
      <c r="A83" s="71" t="s">
        <v>185</v>
      </c>
      <c r="B83" s="71" t="s">
        <v>186</v>
      </c>
      <c r="C83" s="72">
        <v>4301031243</v>
      </c>
      <c r="D83" s="122">
        <v>4680115885073</v>
      </c>
      <c r="E83" s="122"/>
      <c r="F83" s="73">
        <v>0.3</v>
      </c>
      <c r="G83" s="74">
        <v>6</v>
      </c>
      <c r="H83" s="73">
        <v>1.8</v>
      </c>
      <c r="I83" s="73">
        <v>1.9</v>
      </c>
      <c r="J83" s="74">
        <v>234</v>
      </c>
      <c r="K83" s="74" t="s">
        <v>67</v>
      </c>
      <c r="L83" s="74"/>
      <c r="M83" s="75" t="s">
        <v>68</v>
      </c>
      <c r="N83" s="75"/>
      <c r="O83" s="74">
        <v>40</v>
      </c>
      <c r="P83" s="12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23"/>
      <c r="R83" s="123"/>
      <c r="S83" s="123"/>
      <c r="T83" s="123"/>
      <c r="U83" s="76"/>
      <c r="V83" s="76"/>
      <c r="W83" s="77" t="s">
        <v>69</v>
      </c>
      <c r="X83" s="78">
        <v>0</v>
      </c>
      <c r="Y83" s="79">
        <f t="shared" si="16"/>
        <v>0</v>
      </c>
      <c r="Z83" s="80" t="str">
        <f>IFERROR(IF(Y83=0,"",ROUNDUP(Y83/H83,0)*0.00502),"")</f>
        <v/>
      </c>
      <c r="AA83" s="81"/>
      <c r="AB83" s="82"/>
      <c r="AC83" s="83" t="s">
        <v>178</v>
      </c>
      <c r="AG83" s="84"/>
      <c r="AJ83" s="85"/>
      <c r="AK83" s="85">
        <v>0</v>
      </c>
      <c r="BB83" s="86" t="s">
        <v>1</v>
      </c>
      <c r="BM83" s="84">
        <f t="shared" si="17"/>
        <v>0</v>
      </c>
      <c r="BN83" s="84">
        <f t="shared" si="18"/>
        <v>0</v>
      </c>
      <c r="BO83" s="84">
        <f t="shared" si="19"/>
        <v>0</v>
      </c>
      <c r="BP83" s="84">
        <f t="shared" si="20"/>
        <v>0</v>
      </c>
    </row>
    <row r="84" spans="1:68" ht="27" customHeight="1" x14ac:dyDescent="0.25">
      <c r="A84" s="71" t="s">
        <v>187</v>
      </c>
      <c r="B84" s="71" t="s">
        <v>188</v>
      </c>
      <c r="C84" s="72">
        <v>4301031241</v>
      </c>
      <c r="D84" s="122">
        <v>4680115885059</v>
      </c>
      <c r="E84" s="122"/>
      <c r="F84" s="73">
        <v>0.3</v>
      </c>
      <c r="G84" s="74">
        <v>6</v>
      </c>
      <c r="H84" s="73">
        <v>1.8</v>
      </c>
      <c r="I84" s="73">
        <v>1.9</v>
      </c>
      <c r="J84" s="74">
        <v>234</v>
      </c>
      <c r="K84" s="74" t="s">
        <v>67</v>
      </c>
      <c r="L84" s="74"/>
      <c r="M84" s="75" t="s">
        <v>68</v>
      </c>
      <c r="N84" s="75"/>
      <c r="O84" s="74">
        <v>40</v>
      </c>
      <c r="P84" s="1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23"/>
      <c r="R84" s="123"/>
      <c r="S84" s="123"/>
      <c r="T84" s="123"/>
      <c r="U84" s="76"/>
      <c r="V84" s="76"/>
      <c r="W84" s="77" t="s">
        <v>69</v>
      </c>
      <c r="X84" s="78">
        <v>0</v>
      </c>
      <c r="Y84" s="79">
        <f t="shared" si="16"/>
        <v>0</v>
      </c>
      <c r="Z84" s="80" t="str">
        <f>IFERROR(IF(Y84=0,"",ROUNDUP(Y84/H84,0)*0.00502),"")</f>
        <v/>
      </c>
      <c r="AA84" s="81"/>
      <c r="AB84" s="82"/>
      <c r="AC84" s="83" t="s">
        <v>181</v>
      </c>
      <c r="AG84" s="84"/>
      <c r="AJ84" s="85"/>
      <c r="AK84" s="85">
        <v>0</v>
      </c>
      <c r="BB84" s="86" t="s">
        <v>1</v>
      </c>
      <c r="BM84" s="84">
        <f t="shared" si="17"/>
        <v>0</v>
      </c>
      <c r="BN84" s="84">
        <f t="shared" si="18"/>
        <v>0</v>
      </c>
      <c r="BO84" s="84">
        <f t="shared" si="19"/>
        <v>0</v>
      </c>
      <c r="BP84" s="84">
        <f t="shared" si="20"/>
        <v>0</v>
      </c>
    </row>
    <row r="85" spans="1:68" ht="27" customHeight="1" x14ac:dyDescent="0.25">
      <c r="A85" s="71" t="s">
        <v>189</v>
      </c>
      <c r="B85" s="71" t="s">
        <v>190</v>
      </c>
      <c r="C85" s="72">
        <v>4301031316</v>
      </c>
      <c r="D85" s="122">
        <v>4680115885097</v>
      </c>
      <c r="E85" s="122"/>
      <c r="F85" s="73">
        <v>0.3</v>
      </c>
      <c r="G85" s="74">
        <v>6</v>
      </c>
      <c r="H85" s="73">
        <v>1.8</v>
      </c>
      <c r="I85" s="73">
        <v>1.9</v>
      </c>
      <c r="J85" s="74">
        <v>234</v>
      </c>
      <c r="K85" s="74" t="s">
        <v>67</v>
      </c>
      <c r="L85" s="74"/>
      <c r="M85" s="75" t="s">
        <v>68</v>
      </c>
      <c r="N85" s="75"/>
      <c r="O85" s="74">
        <v>40</v>
      </c>
      <c r="P85" s="1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23"/>
      <c r="R85" s="123"/>
      <c r="S85" s="123"/>
      <c r="T85" s="123"/>
      <c r="U85" s="76"/>
      <c r="V85" s="76"/>
      <c r="W85" s="77" t="s">
        <v>69</v>
      </c>
      <c r="X85" s="78">
        <v>0</v>
      </c>
      <c r="Y85" s="79">
        <f t="shared" si="16"/>
        <v>0</v>
      </c>
      <c r="Z85" s="80" t="str">
        <f>IFERROR(IF(Y85=0,"",ROUNDUP(Y85/H85,0)*0.00502),"")</f>
        <v/>
      </c>
      <c r="AA85" s="81"/>
      <c r="AB85" s="82"/>
      <c r="AC85" s="83" t="s">
        <v>184</v>
      </c>
      <c r="AG85" s="84"/>
      <c r="AJ85" s="85"/>
      <c r="AK85" s="85">
        <v>0</v>
      </c>
      <c r="BB85" s="86" t="s">
        <v>1</v>
      </c>
      <c r="BM85" s="84">
        <f t="shared" si="17"/>
        <v>0</v>
      </c>
      <c r="BN85" s="84">
        <f t="shared" si="18"/>
        <v>0</v>
      </c>
      <c r="BO85" s="84">
        <f t="shared" si="19"/>
        <v>0</v>
      </c>
      <c r="BP85" s="84">
        <f t="shared" si="20"/>
        <v>0</v>
      </c>
    </row>
    <row r="86" spans="1:68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5" t="s">
        <v>71</v>
      </c>
      <c r="Q86" s="125"/>
      <c r="R86" s="125"/>
      <c r="S86" s="125"/>
      <c r="T86" s="125"/>
      <c r="U86" s="125"/>
      <c r="V86" s="125"/>
      <c r="W86" s="87" t="s">
        <v>72</v>
      </c>
      <c r="X86" s="88">
        <f>IFERROR(X80/H80,"0")+IFERROR(X81/H81,"0")+IFERROR(X82/H82,"0")+IFERROR(X83/H83,"0")+IFERROR(X84/H84,"0")+IFERROR(X85/H85,"0")</f>
        <v>0</v>
      </c>
      <c r="Y86" s="88">
        <f>IFERROR(Y80/H80,"0")+IFERROR(Y81/H81,"0")+IFERROR(Y82/H82,"0")+IFERROR(Y83/H83,"0")+IFERROR(Y84/H84,"0")+IFERROR(Y85/H85,"0")</f>
        <v>0</v>
      </c>
      <c r="Z86" s="88">
        <f>IFERROR(IF(Z80="",0,Z80),"0")+IFERROR(IF(Z81="",0,Z81),"0")+IFERROR(IF(Z82="",0,Z82),"0")+IFERROR(IF(Z83="",0,Z83),"0")+IFERROR(IF(Z84="",0,Z84),"0")+IFERROR(IF(Z85="",0,Z85),"0")</f>
        <v>0</v>
      </c>
      <c r="AA86" s="89"/>
      <c r="AB86" s="89"/>
      <c r="AC86" s="89"/>
    </row>
    <row r="87" spans="1:68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5" t="s">
        <v>71</v>
      </c>
      <c r="Q87" s="125"/>
      <c r="R87" s="125"/>
      <c r="S87" s="125"/>
      <c r="T87" s="125"/>
      <c r="U87" s="125"/>
      <c r="V87" s="125"/>
      <c r="W87" s="87" t="s">
        <v>69</v>
      </c>
      <c r="X87" s="88">
        <f>IFERROR(SUM(X80:X85),"0")</f>
        <v>0</v>
      </c>
      <c r="Y87" s="88">
        <f>IFERROR(SUM(Y80:Y85),"0")</f>
        <v>0</v>
      </c>
      <c r="Z87" s="87"/>
      <c r="AA87" s="89"/>
      <c r="AB87" s="89"/>
      <c r="AC87" s="89"/>
    </row>
    <row r="88" spans="1:68" ht="14.25" customHeight="1" x14ac:dyDescent="0.25">
      <c r="A88" s="121" t="s">
        <v>73</v>
      </c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70"/>
      <c r="AB88" s="70"/>
      <c r="AC88" s="70"/>
    </row>
    <row r="89" spans="1:68" ht="16.5" customHeight="1" x14ac:dyDescent="0.25">
      <c r="A89" s="71" t="s">
        <v>191</v>
      </c>
      <c r="B89" s="71" t="s">
        <v>192</v>
      </c>
      <c r="C89" s="72">
        <v>4301051838</v>
      </c>
      <c r="D89" s="122">
        <v>4680115881891</v>
      </c>
      <c r="E89" s="122"/>
      <c r="F89" s="73">
        <v>1.4</v>
      </c>
      <c r="G89" s="74">
        <v>6</v>
      </c>
      <c r="H89" s="73">
        <v>8.4</v>
      </c>
      <c r="I89" s="73">
        <v>8.9640000000000004</v>
      </c>
      <c r="J89" s="74">
        <v>56</v>
      </c>
      <c r="K89" s="74" t="s">
        <v>116</v>
      </c>
      <c r="L89" s="74"/>
      <c r="M89" s="75" t="s">
        <v>80</v>
      </c>
      <c r="N89" s="75"/>
      <c r="O89" s="74">
        <v>40</v>
      </c>
      <c r="P89" s="1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23"/>
      <c r="R89" s="123"/>
      <c r="S89" s="123"/>
      <c r="T89" s="123"/>
      <c r="U89" s="76"/>
      <c r="V89" s="76"/>
      <c r="W89" s="77" t="s">
        <v>69</v>
      </c>
      <c r="X89" s="78">
        <v>0</v>
      </c>
      <c r="Y89" s="79">
        <f t="shared" ref="Y89:Y94" si="21">IFERROR(IF(X89="",0,CEILING((X89/$H89),1)*$H89),"")</f>
        <v>0</v>
      </c>
      <c r="Z89" s="80" t="str">
        <f>IFERROR(IF(Y89=0,"",ROUNDUP(Y89/H89,0)*0.02175),"")</f>
        <v/>
      </c>
      <c r="AA89" s="81"/>
      <c r="AB89" s="82"/>
      <c r="AC89" s="83" t="s">
        <v>193</v>
      </c>
      <c r="AG89" s="84"/>
      <c r="AJ89" s="85"/>
      <c r="AK89" s="85">
        <v>0</v>
      </c>
      <c r="BB89" s="86" t="s">
        <v>1</v>
      </c>
      <c r="BM89" s="84">
        <f t="shared" ref="BM89:BM94" si="22">IFERROR(X89*I89/H89,"0")</f>
        <v>0</v>
      </c>
      <c r="BN89" s="84">
        <f t="shared" ref="BN89:BN94" si="23">IFERROR(Y89*I89/H89,"0")</f>
        <v>0</v>
      </c>
      <c r="BO89" s="84">
        <f t="shared" ref="BO89:BO94" si="24">IFERROR(1/J89*(X89/H89),"0")</f>
        <v>0</v>
      </c>
      <c r="BP89" s="84">
        <f t="shared" ref="BP89:BP94" si="25">IFERROR(1/J89*(Y89/H89),"0")</f>
        <v>0</v>
      </c>
    </row>
    <row r="90" spans="1:68" ht="27" customHeight="1" x14ac:dyDescent="0.25">
      <c r="A90" s="71" t="s">
        <v>194</v>
      </c>
      <c r="B90" s="71" t="s">
        <v>195</v>
      </c>
      <c r="C90" s="72">
        <v>4301051846</v>
      </c>
      <c r="D90" s="122">
        <v>4680115885769</v>
      </c>
      <c r="E90" s="122"/>
      <c r="F90" s="73">
        <v>1.4</v>
      </c>
      <c r="G90" s="74">
        <v>6</v>
      </c>
      <c r="H90" s="73">
        <v>8.4</v>
      </c>
      <c r="I90" s="73">
        <v>8.8800000000000008</v>
      </c>
      <c r="J90" s="74">
        <v>56</v>
      </c>
      <c r="K90" s="74" t="s">
        <v>116</v>
      </c>
      <c r="L90" s="74"/>
      <c r="M90" s="75" t="s">
        <v>80</v>
      </c>
      <c r="N90" s="75"/>
      <c r="O90" s="74">
        <v>45</v>
      </c>
      <c r="P90" s="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23"/>
      <c r="R90" s="123"/>
      <c r="S90" s="123"/>
      <c r="T90" s="123"/>
      <c r="U90" s="76"/>
      <c r="V90" s="76"/>
      <c r="W90" s="77" t="s">
        <v>69</v>
      </c>
      <c r="X90" s="78">
        <v>0</v>
      </c>
      <c r="Y90" s="79">
        <f t="shared" si="21"/>
        <v>0</v>
      </c>
      <c r="Z90" s="80" t="str">
        <f>IFERROR(IF(Y90=0,"",ROUNDUP(Y90/H90,0)*0.02175),"")</f>
        <v/>
      </c>
      <c r="AA90" s="81"/>
      <c r="AB90" s="82"/>
      <c r="AC90" s="83" t="s">
        <v>196</v>
      </c>
      <c r="AG90" s="84"/>
      <c r="AJ90" s="85"/>
      <c r="AK90" s="85">
        <v>0</v>
      </c>
      <c r="BB90" s="86" t="s">
        <v>1</v>
      </c>
      <c r="BM90" s="84">
        <f t="shared" si="22"/>
        <v>0</v>
      </c>
      <c r="BN90" s="84">
        <f t="shared" si="23"/>
        <v>0</v>
      </c>
      <c r="BO90" s="84">
        <f t="shared" si="24"/>
        <v>0</v>
      </c>
      <c r="BP90" s="84">
        <f t="shared" si="25"/>
        <v>0</v>
      </c>
    </row>
    <row r="91" spans="1:68" ht="37.5" customHeight="1" x14ac:dyDescent="0.25">
      <c r="A91" s="71" t="s">
        <v>197</v>
      </c>
      <c r="B91" s="71" t="s">
        <v>198</v>
      </c>
      <c r="C91" s="72">
        <v>4301051822</v>
      </c>
      <c r="D91" s="122">
        <v>4680115884410</v>
      </c>
      <c r="E91" s="122"/>
      <c r="F91" s="73">
        <v>1.4</v>
      </c>
      <c r="G91" s="74">
        <v>6</v>
      </c>
      <c r="H91" s="73">
        <v>8.4</v>
      </c>
      <c r="I91" s="73">
        <v>8.952</v>
      </c>
      <c r="J91" s="74">
        <v>56</v>
      </c>
      <c r="K91" s="74" t="s">
        <v>116</v>
      </c>
      <c r="L91" s="74"/>
      <c r="M91" s="75" t="s">
        <v>68</v>
      </c>
      <c r="N91" s="75"/>
      <c r="O91" s="74">
        <v>40</v>
      </c>
      <c r="P91" s="1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23"/>
      <c r="R91" s="123"/>
      <c r="S91" s="123"/>
      <c r="T91" s="123"/>
      <c r="U91" s="76"/>
      <c r="V91" s="76"/>
      <c r="W91" s="77" t="s">
        <v>69</v>
      </c>
      <c r="X91" s="78">
        <v>0</v>
      </c>
      <c r="Y91" s="79">
        <f t="shared" si="21"/>
        <v>0</v>
      </c>
      <c r="Z91" s="80" t="str">
        <f>IFERROR(IF(Y91=0,"",ROUNDUP(Y91/H91,0)*0.02175),"")</f>
        <v/>
      </c>
      <c r="AA91" s="81"/>
      <c r="AB91" s="82"/>
      <c r="AC91" s="83" t="s">
        <v>199</v>
      </c>
      <c r="AG91" s="84"/>
      <c r="AJ91" s="85"/>
      <c r="AK91" s="85">
        <v>0</v>
      </c>
      <c r="BB91" s="86" t="s">
        <v>1</v>
      </c>
      <c r="BM91" s="84">
        <f t="shared" si="22"/>
        <v>0</v>
      </c>
      <c r="BN91" s="84">
        <f t="shared" si="23"/>
        <v>0</v>
      </c>
      <c r="BO91" s="84">
        <f t="shared" si="24"/>
        <v>0</v>
      </c>
      <c r="BP91" s="84">
        <f t="shared" si="25"/>
        <v>0</v>
      </c>
    </row>
    <row r="92" spans="1:68" ht="16.5" customHeight="1" x14ac:dyDescent="0.25">
      <c r="A92" s="71" t="s">
        <v>200</v>
      </c>
      <c r="B92" s="71" t="s">
        <v>201</v>
      </c>
      <c r="C92" s="72">
        <v>4301051837</v>
      </c>
      <c r="D92" s="122">
        <v>4680115884311</v>
      </c>
      <c r="E92" s="122"/>
      <c r="F92" s="73">
        <v>0.3</v>
      </c>
      <c r="G92" s="74">
        <v>6</v>
      </c>
      <c r="H92" s="73">
        <v>1.8</v>
      </c>
      <c r="I92" s="73">
        <v>2.0459999999999998</v>
      </c>
      <c r="J92" s="74">
        <v>182</v>
      </c>
      <c r="K92" s="74" t="s">
        <v>76</v>
      </c>
      <c r="L92" s="74"/>
      <c r="M92" s="75" t="s">
        <v>80</v>
      </c>
      <c r="N92" s="75"/>
      <c r="O92" s="74">
        <v>40</v>
      </c>
      <c r="P92" s="1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23"/>
      <c r="R92" s="123"/>
      <c r="S92" s="123"/>
      <c r="T92" s="123"/>
      <c r="U92" s="76"/>
      <c r="V92" s="76"/>
      <c r="W92" s="77" t="s">
        <v>69</v>
      </c>
      <c r="X92" s="78">
        <v>0</v>
      </c>
      <c r="Y92" s="79">
        <f t="shared" si="21"/>
        <v>0</v>
      </c>
      <c r="Z92" s="80" t="str">
        <f>IFERROR(IF(Y92=0,"",ROUNDUP(Y92/H92,0)*0.00651),"")</f>
        <v/>
      </c>
      <c r="AA92" s="81"/>
      <c r="AB92" s="82"/>
      <c r="AC92" s="83" t="s">
        <v>193</v>
      </c>
      <c r="AG92" s="84"/>
      <c r="AJ92" s="85"/>
      <c r="AK92" s="85">
        <v>0</v>
      </c>
      <c r="BB92" s="86" t="s">
        <v>1</v>
      </c>
      <c r="BM92" s="84">
        <f t="shared" si="22"/>
        <v>0</v>
      </c>
      <c r="BN92" s="84">
        <f t="shared" si="23"/>
        <v>0</v>
      </c>
      <c r="BO92" s="84">
        <f t="shared" si="24"/>
        <v>0</v>
      </c>
      <c r="BP92" s="84">
        <f t="shared" si="25"/>
        <v>0</v>
      </c>
    </row>
    <row r="93" spans="1:68" ht="37.5" customHeight="1" x14ac:dyDescent="0.25">
      <c r="A93" s="71" t="s">
        <v>202</v>
      </c>
      <c r="B93" s="71" t="s">
        <v>203</v>
      </c>
      <c r="C93" s="72">
        <v>4301051844</v>
      </c>
      <c r="D93" s="122">
        <v>4680115885929</v>
      </c>
      <c r="E93" s="122"/>
      <c r="F93" s="73">
        <v>0.42</v>
      </c>
      <c r="G93" s="74">
        <v>6</v>
      </c>
      <c r="H93" s="73">
        <v>2.52</v>
      </c>
      <c r="I93" s="73">
        <v>2.7</v>
      </c>
      <c r="J93" s="74">
        <v>182</v>
      </c>
      <c r="K93" s="74" t="s">
        <v>76</v>
      </c>
      <c r="L93" s="74"/>
      <c r="M93" s="75" t="s">
        <v>80</v>
      </c>
      <c r="N93" s="75"/>
      <c r="O93" s="74">
        <v>45</v>
      </c>
      <c r="P93" s="1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23"/>
      <c r="R93" s="123"/>
      <c r="S93" s="123"/>
      <c r="T93" s="123"/>
      <c r="U93" s="76"/>
      <c r="V93" s="76"/>
      <c r="W93" s="77" t="s">
        <v>69</v>
      </c>
      <c r="X93" s="78">
        <v>0</v>
      </c>
      <c r="Y93" s="79">
        <f t="shared" si="21"/>
        <v>0</v>
      </c>
      <c r="Z93" s="80" t="str">
        <f>IFERROR(IF(Y93=0,"",ROUNDUP(Y93/H93,0)*0.00651),"")</f>
        <v/>
      </c>
      <c r="AA93" s="81"/>
      <c r="AB93" s="82"/>
      <c r="AC93" s="83" t="s">
        <v>204</v>
      </c>
      <c r="AG93" s="84"/>
      <c r="AJ93" s="85"/>
      <c r="AK93" s="85">
        <v>0</v>
      </c>
      <c r="BB93" s="86" t="s">
        <v>1</v>
      </c>
      <c r="BM93" s="84">
        <f t="shared" si="22"/>
        <v>0</v>
      </c>
      <c r="BN93" s="84">
        <f t="shared" si="23"/>
        <v>0</v>
      </c>
      <c r="BO93" s="84">
        <f t="shared" si="24"/>
        <v>0</v>
      </c>
      <c r="BP93" s="84">
        <f t="shared" si="25"/>
        <v>0</v>
      </c>
    </row>
    <row r="94" spans="1:68" ht="37.5" customHeight="1" x14ac:dyDescent="0.25">
      <c r="A94" s="71" t="s">
        <v>205</v>
      </c>
      <c r="B94" s="71" t="s">
        <v>206</v>
      </c>
      <c r="C94" s="72">
        <v>4301051827</v>
      </c>
      <c r="D94" s="122">
        <v>4680115884403</v>
      </c>
      <c r="E94" s="122"/>
      <c r="F94" s="73">
        <v>0.3</v>
      </c>
      <c r="G94" s="74">
        <v>6</v>
      </c>
      <c r="H94" s="73">
        <v>1.8</v>
      </c>
      <c r="I94" s="73">
        <v>1.98</v>
      </c>
      <c r="J94" s="74">
        <v>182</v>
      </c>
      <c r="K94" s="74" t="s">
        <v>76</v>
      </c>
      <c r="L94" s="74"/>
      <c r="M94" s="75" t="s">
        <v>68</v>
      </c>
      <c r="N94" s="75"/>
      <c r="O94" s="74">
        <v>40</v>
      </c>
      <c r="P94" s="1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23"/>
      <c r="R94" s="123"/>
      <c r="S94" s="123"/>
      <c r="T94" s="123"/>
      <c r="U94" s="76"/>
      <c r="V94" s="76"/>
      <c r="W94" s="77" t="s">
        <v>69</v>
      </c>
      <c r="X94" s="78">
        <v>0</v>
      </c>
      <c r="Y94" s="79">
        <f t="shared" si="21"/>
        <v>0</v>
      </c>
      <c r="Z94" s="80" t="str">
        <f>IFERROR(IF(Y94=0,"",ROUNDUP(Y94/H94,0)*0.00651),"")</f>
        <v/>
      </c>
      <c r="AA94" s="81"/>
      <c r="AB94" s="82"/>
      <c r="AC94" s="83" t="s">
        <v>199</v>
      </c>
      <c r="AG94" s="84"/>
      <c r="AJ94" s="85"/>
      <c r="AK94" s="85">
        <v>0</v>
      </c>
      <c r="BB94" s="86" t="s">
        <v>1</v>
      </c>
      <c r="BM94" s="84">
        <f t="shared" si="22"/>
        <v>0</v>
      </c>
      <c r="BN94" s="84">
        <f t="shared" si="23"/>
        <v>0</v>
      </c>
      <c r="BO94" s="84">
        <f t="shared" si="24"/>
        <v>0</v>
      </c>
      <c r="BP94" s="84">
        <f t="shared" si="25"/>
        <v>0</v>
      </c>
    </row>
    <row r="95" spans="1:68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5" t="s">
        <v>71</v>
      </c>
      <c r="Q95" s="125"/>
      <c r="R95" s="125"/>
      <c r="S95" s="125"/>
      <c r="T95" s="125"/>
      <c r="U95" s="125"/>
      <c r="V95" s="125"/>
      <c r="W95" s="87" t="s">
        <v>72</v>
      </c>
      <c r="X95" s="88">
        <f>IFERROR(X89/H89,"0")+IFERROR(X90/H90,"0")+IFERROR(X91/H91,"0")+IFERROR(X92/H92,"0")+IFERROR(X93/H93,"0")+IFERROR(X94/H94,"0")</f>
        <v>0</v>
      </c>
      <c r="Y95" s="88">
        <f>IFERROR(Y89/H89,"0")+IFERROR(Y90/H90,"0")+IFERROR(Y91/H91,"0")+IFERROR(Y92/H92,"0")+IFERROR(Y93/H93,"0")+IFERROR(Y94/H94,"0")</f>
        <v>0</v>
      </c>
      <c r="Z95" s="88">
        <f>IFERROR(IF(Z89="",0,Z89),"0")+IFERROR(IF(Z90="",0,Z90),"0")+IFERROR(IF(Z91="",0,Z91),"0")+IFERROR(IF(Z92="",0,Z92),"0")+IFERROR(IF(Z93="",0,Z93),"0")+IFERROR(IF(Z94="",0,Z94),"0")</f>
        <v>0</v>
      </c>
      <c r="AA95" s="89"/>
      <c r="AB95" s="89"/>
      <c r="AC95" s="89"/>
    </row>
    <row r="96" spans="1:68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5" t="s">
        <v>71</v>
      </c>
      <c r="Q96" s="125"/>
      <c r="R96" s="125"/>
      <c r="S96" s="125"/>
      <c r="T96" s="125"/>
      <c r="U96" s="125"/>
      <c r="V96" s="125"/>
      <c r="W96" s="87" t="s">
        <v>69</v>
      </c>
      <c r="X96" s="88">
        <f>IFERROR(SUM(X89:X94),"0")</f>
        <v>0</v>
      </c>
      <c r="Y96" s="88">
        <f>IFERROR(SUM(Y89:Y94),"0")</f>
        <v>0</v>
      </c>
      <c r="Z96" s="87"/>
      <c r="AA96" s="89"/>
      <c r="AB96" s="89"/>
      <c r="AC96" s="89"/>
    </row>
    <row r="97" spans="1:68" ht="14.25" customHeight="1" x14ac:dyDescent="0.25">
      <c r="A97" s="121" t="s">
        <v>207</v>
      </c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70"/>
      <c r="AB97" s="70"/>
      <c r="AC97" s="70"/>
    </row>
    <row r="98" spans="1:68" ht="37.5" customHeight="1" x14ac:dyDescent="0.25">
      <c r="A98" s="71" t="s">
        <v>208</v>
      </c>
      <c r="B98" s="71" t="s">
        <v>209</v>
      </c>
      <c r="C98" s="72">
        <v>4301060366</v>
      </c>
      <c r="D98" s="122">
        <v>4680115881532</v>
      </c>
      <c r="E98" s="122"/>
      <c r="F98" s="73">
        <v>1.3</v>
      </c>
      <c r="G98" s="74">
        <v>6</v>
      </c>
      <c r="H98" s="73">
        <v>7.8</v>
      </c>
      <c r="I98" s="73">
        <v>8.2799999999999994</v>
      </c>
      <c r="J98" s="74">
        <v>56</v>
      </c>
      <c r="K98" s="74" t="s">
        <v>116</v>
      </c>
      <c r="L98" s="74"/>
      <c r="M98" s="75" t="s">
        <v>68</v>
      </c>
      <c r="N98" s="75"/>
      <c r="O98" s="74">
        <v>30</v>
      </c>
      <c r="P98" s="1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23"/>
      <c r="R98" s="123"/>
      <c r="S98" s="123"/>
      <c r="T98" s="123"/>
      <c r="U98" s="76"/>
      <c r="V98" s="76"/>
      <c r="W98" s="77" t="s">
        <v>69</v>
      </c>
      <c r="X98" s="78">
        <v>0</v>
      </c>
      <c r="Y98" s="79">
        <f>IFERROR(IF(X98="",0,CEILING((X98/$H98),1)*$H98),"")</f>
        <v>0</v>
      </c>
      <c r="Z98" s="80" t="str">
        <f>IFERROR(IF(Y98=0,"",ROUNDUP(Y98/H98,0)*0.02175),"")</f>
        <v/>
      </c>
      <c r="AA98" s="81"/>
      <c r="AB98" s="82"/>
      <c r="AC98" s="83" t="s">
        <v>210</v>
      </c>
      <c r="AG98" s="84"/>
      <c r="AJ98" s="85"/>
      <c r="AK98" s="85">
        <v>0</v>
      </c>
      <c r="BB98" s="86" t="s">
        <v>1</v>
      </c>
      <c r="BM98" s="84">
        <f>IFERROR(X98*I98/H98,"0")</f>
        <v>0</v>
      </c>
      <c r="BN98" s="84">
        <f>IFERROR(Y98*I98/H98,"0")</f>
        <v>0</v>
      </c>
      <c r="BO98" s="84">
        <f>IFERROR(1/J98*(X98/H98),"0")</f>
        <v>0</v>
      </c>
      <c r="BP98" s="84">
        <f>IFERROR(1/J98*(Y98/H98),"0")</f>
        <v>0</v>
      </c>
    </row>
    <row r="99" spans="1:68" ht="37.5" customHeight="1" x14ac:dyDescent="0.25">
      <c r="A99" s="71" t="s">
        <v>208</v>
      </c>
      <c r="B99" s="71" t="s">
        <v>211</v>
      </c>
      <c r="C99" s="72">
        <v>4301060371</v>
      </c>
      <c r="D99" s="122">
        <v>4680115881532</v>
      </c>
      <c r="E99" s="122"/>
      <c r="F99" s="73">
        <v>1.4</v>
      </c>
      <c r="G99" s="74">
        <v>6</v>
      </c>
      <c r="H99" s="73">
        <v>8.4</v>
      </c>
      <c r="I99" s="73">
        <v>8.9640000000000004</v>
      </c>
      <c r="J99" s="74">
        <v>56</v>
      </c>
      <c r="K99" s="74" t="s">
        <v>116</v>
      </c>
      <c r="L99" s="74"/>
      <c r="M99" s="75" t="s">
        <v>68</v>
      </c>
      <c r="N99" s="75"/>
      <c r="O99" s="74">
        <v>30</v>
      </c>
      <c r="P99" s="1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23"/>
      <c r="R99" s="123"/>
      <c r="S99" s="123"/>
      <c r="T99" s="123"/>
      <c r="U99" s="76"/>
      <c r="V99" s="76"/>
      <c r="W99" s="77" t="s">
        <v>69</v>
      </c>
      <c r="X99" s="78">
        <v>0</v>
      </c>
      <c r="Y99" s="79">
        <f>IFERROR(IF(X99="",0,CEILING((X99/$H99),1)*$H99),"")</f>
        <v>0</v>
      </c>
      <c r="Z99" s="80" t="str">
        <f>IFERROR(IF(Y99=0,"",ROUNDUP(Y99/H99,0)*0.02175),"")</f>
        <v/>
      </c>
      <c r="AA99" s="81"/>
      <c r="AB99" s="82"/>
      <c r="AC99" s="83" t="s">
        <v>210</v>
      </c>
      <c r="AG99" s="84"/>
      <c r="AJ99" s="85"/>
      <c r="AK99" s="85">
        <v>0</v>
      </c>
      <c r="BB99" s="86" t="s">
        <v>1</v>
      </c>
      <c r="BM99" s="84">
        <f>IFERROR(X99*I99/H99,"0")</f>
        <v>0</v>
      </c>
      <c r="BN99" s="84">
        <f>IFERROR(Y99*I99/H99,"0")</f>
        <v>0</v>
      </c>
      <c r="BO99" s="84">
        <f>IFERROR(1/J99*(X99/H99),"0")</f>
        <v>0</v>
      </c>
      <c r="BP99" s="84">
        <f>IFERROR(1/J99*(Y99/H99),"0")</f>
        <v>0</v>
      </c>
    </row>
    <row r="100" spans="1:68" ht="27" customHeight="1" x14ac:dyDescent="0.25">
      <c r="A100" s="71" t="s">
        <v>212</v>
      </c>
      <c r="B100" s="71" t="s">
        <v>213</v>
      </c>
      <c r="C100" s="72">
        <v>4301060351</v>
      </c>
      <c r="D100" s="122">
        <v>4680115881464</v>
      </c>
      <c r="E100" s="122"/>
      <c r="F100" s="73">
        <v>0.4</v>
      </c>
      <c r="G100" s="74">
        <v>6</v>
      </c>
      <c r="H100" s="73">
        <v>2.4</v>
      </c>
      <c r="I100" s="73">
        <v>2.61</v>
      </c>
      <c r="J100" s="74">
        <v>132</v>
      </c>
      <c r="K100" s="74" t="s">
        <v>126</v>
      </c>
      <c r="L100" s="74"/>
      <c r="M100" s="75" t="s">
        <v>80</v>
      </c>
      <c r="N100" s="75"/>
      <c r="O100" s="74">
        <v>30</v>
      </c>
      <c r="P100" s="1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23"/>
      <c r="R100" s="123"/>
      <c r="S100" s="123"/>
      <c r="T100" s="123"/>
      <c r="U100" s="76"/>
      <c r="V100" s="76"/>
      <c r="W100" s="77" t="s">
        <v>69</v>
      </c>
      <c r="X100" s="78">
        <v>0</v>
      </c>
      <c r="Y100" s="79">
        <f>IFERROR(IF(X100="",0,CEILING((X100/$H100),1)*$H100),"")</f>
        <v>0</v>
      </c>
      <c r="Z100" s="80" t="str">
        <f>IFERROR(IF(Y100=0,"",ROUNDUP(Y100/H100,0)*0.00902),"")</f>
        <v/>
      </c>
      <c r="AA100" s="81"/>
      <c r="AB100" s="82"/>
      <c r="AC100" s="83" t="s">
        <v>214</v>
      </c>
      <c r="AG100" s="84"/>
      <c r="AJ100" s="85"/>
      <c r="AK100" s="85">
        <v>0</v>
      </c>
      <c r="BB100" s="86" t="s">
        <v>1</v>
      </c>
      <c r="BM100" s="84">
        <f>IFERROR(X100*I100/H100,"0")</f>
        <v>0</v>
      </c>
      <c r="BN100" s="84">
        <f>IFERROR(Y100*I100/H100,"0")</f>
        <v>0</v>
      </c>
      <c r="BO100" s="84">
        <f>IFERROR(1/J100*(X100/H100),"0")</f>
        <v>0</v>
      </c>
      <c r="BP100" s="84">
        <f>IFERROR(1/J100*(Y100/H100),"0")</f>
        <v>0</v>
      </c>
    </row>
    <row r="101" spans="1:68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5" t="s">
        <v>71</v>
      </c>
      <c r="Q101" s="125"/>
      <c r="R101" s="125"/>
      <c r="S101" s="125"/>
      <c r="T101" s="125"/>
      <c r="U101" s="125"/>
      <c r="V101" s="125"/>
      <c r="W101" s="87" t="s">
        <v>72</v>
      </c>
      <c r="X101" s="88">
        <f>IFERROR(X98/H98,"0")+IFERROR(X99/H99,"0")+IFERROR(X100/H100,"0")</f>
        <v>0</v>
      </c>
      <c r="Y101" s="88">
        <f>IFERROR(Y98/H98,"0")+IFERROR(Y99/H99,"0")+IFERROR(Y100/H100,"0")</f>
        <v>0</v>
      </c>
      <c r="Z101" s="88">
        <f>IFERROR(IF(Z98="",0,Z98),"0")+IFERROR(IF(Z99="",0,Z99),"0")+IFERROR(IF(Z100="",0,Z100),"0")</f>
        <v>0</v>
      </c>
      <c r="AA101" s="89"/>
      <c r="AB101" s="89"/>
      <c r="AC101" s="89"/>
    </row>
    <row r="102" spans="1:68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5" t="s">
        <v>71</v>
      </c>
      <c r="Q102" s="125"/>
      <c r="R102" s="125"/>
      <c r="S102" s="125"/>
      <c r="T102" s="125"/>
      <c r="U102" s="125"/>
      <c r="V102" s="125"/>
      <c r="W102" s="87" t="s">
        <v>69</v>
      </c>
      <c r="X102" s="88">
        <f>IFERROR(SUM(X98:X100),"0")</f>
        <v>0</v>
      </c>
      <c r="Y102" s="88">
        <f>IFERROR(SUM(Y98:Y100),"0")</f>
        <v>0</v>
      </c>
      <c r="Z102" s="87"/>
      <c r="AA102" s="89"/>
      <c r="AB102" s="89"/>
      <c r="AC102" s="89"/>
    </row>
    <row r="103" spans="1:68" ht="16.5" customHeight="1" x14ac:dyDescent="0.25">
      <c r="A103" s="120" t="s">
        <v>215</v>
      </c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69"/>
      <c r="AB103" s="69"/>
      <c r="AC103" s="69"/>
    </row>
    <row r="104" spans="1:68" ht="14.25" customHeight="1" x14ac:dyDescent="0.25">
      <c r="A104" s="121" t="s">
        <v>113</v>
      </c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70"/>
      <c r="AB104" s="70"/>
      <c r="AC104" s="70"/>
    </row>
    <row r="105" spans="1:68" ht="27" customHeight="1" x14ac:dyDescent="0.25">
      <c r="A105" s="71" t="s">
        <v>216</v>
      </c>
      <c r="B105" s="71" t="s">
        <v>217</v>
      </c>
      <c r="C105" s="72">
        <v>4301011468</v>
      </c>
      <c r="D105" s="122">
        <v>4680115881327</v>
      </c>
      <c r="E105" s="122"/>
      <c r="F105" s="73">
        <v>1.35</v>
      </c>
      <c r="G105" s="74">
        <v>8</v>
      </c>
      <c r="H105" s="73">
        <v>10.8</v>
      </c>
      <c r="I105" s="73">
        <v>11.28</v>
      </c>
      <c r="J105" s="74">
        <v>56</v>
      </c>
      <c r="K105" s="74" t="s">
        <v>116</v>
      </c>
      <c r="L105" s="74"/>
      <c r="M105" s="75" t="s">
        <v>161</v>
      </c>
      <c r="N105" s="75"/>
      <c r="O105" s="74">
        <v>50</v>
      </c>
      <c r="P105" s="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23"/>
      <c r="R105" s="123"/>
      <c r="S105" s="123"/>
      <c r="T105" s="123"/>
      <c r="U105" s="76"/>
      <c r="V105" s="76"/>
      <c r="W105" s="77" t="s">
        <v>69</v>
      </c>
      <c r="X105" s="78">
        <v>0</v>
      </c>
      <c r="Y105" s="79">
        <f>IFERROR(IF(X105="",0,CEILING((X105/$H105),1)*$H105),"")</f>
        <v>0</v>
      </c>
      <c r="Z105" s="80" t="str">
        <f>IFERROR(IF(Y105=0,"",ROUNDUP(Y105/H105,0)*0.02175),"")</f>
        <v/>
      </c>
      <c r="AA105" s="81"/>
      <c r="AB105" s="82"/>
      <c r="AC105" s="83" t="s">
        <v>218</v>
      </c>
      <c r="AG105" s="84"/>
      <c r="AJ105" s="85"/>
      <c r="AK105" s="85">
        <v>0</v>
      </c>
      <c r="BB105" s="86" t="s">
        <v>1</v>
      </c>
      <c r="BM105" s="84">
        <f>IFERROR(X105*I105/H105,"0")</f>
        <v>0</v>
      </c>
      <c r="BN105" s="84">
        <f>IFERROR(Y105*I105/H105,"0")</f>
        <v>0</v>
      </c>
      <c r="BO105" s="84">
        <f>IFERROR(1/J105*(X105/H105),"0")</f>
        <v>0</v>
      </c>
      <c r="BP105" s="84">
        <f>IFERROR(1/J105*(Y105/H105),"0")</f>
        <v>0</v>
      </c>
    </row>
    <row r="106" spans="1:68" ht="16.5" customHeight="1" x14ac:dyDescent="0.25">
      <c r="A106" s="71" t="s">
        <v>219</v>
      </c>
      <c r="B106" s="71" t="s">
        <v>220</v>
      </c>
      <c r="C106" s="72">
        <v>4301011476</v>
      </c>
      <c r="D106" s="122">
        <v>4680115881518</v>
      </c>
      <c r="E106" s="122"/>
      <c r="F106" s="73">
        <v>0.4</v>
      </c>
      <c r="G106" s="74">
        <v>10</v>
      </c>
      <c r="H106" s="73">
        <v>4</v>
      </c>
      <c r="I106" s="73">
        <v>4.21</v>
      </c>
      <c r="J106" s="74">
        <v>132</v>
      </c>
      <c r="K106" s="74" t="s">
        <v>126</v>
      </c>
      <c r="L106" s="74"/>
      <c r="M106" s="75" t="s">
        <v>80</v>
      </c>
      <c r="N106" s="75"/>
      <c r="O106" s="74">
        <v>50</v>
      </c>
      <c r="P106" s="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23"/>
      <c r="R106" s="123"/>
      <c r="S106" s="123"/>
      <c r="T106" s="123"/>
      <c r="U106" s="76"/>
      <c r="V106" s="76"/>
      <c r="W106" s="77" t="s">
        <v>69</v>
      </c>
      <c r="X106" s="78">
        <v>0</v>
      </c>
      <c r="Y106" s="79">
        <f>IFERROR(IF(X106="",0,CEILING((X106/$H106),1)*$H106),"")</f>
        <v>0</v>
      </c>
      <c r="Z106" s="80" t="str">
        <f>IFERROR(IF(Y106=0,"",ROUNDUP(Y106/H106,0)*0.00902),"")</f>
        <v/>
      </c>
      <c r="AA106" s="81"/>
      <c r="AB106" s="82"/>
      <c r="AC106" s="83" t="s">
        <v>218</v>
      </c>
      <c r="AG106" s="84"/>
      <c r="AJ106" s="85"/>
      <c r="AK106" s="85">
        <v>0</v>
      </c>
      <c r="BB106" s="86" t="s">
        <v>1</v>
      </c>
      <c r="BM106" s="84">
        <f>IFERROR(X106*I106/H106,"0")</f>
        <v>0</v>
      </c>
      <c r="BN106" s="84">
        <f>IFERROR(Y106*I106/H106,"0")</f>
        <v>0</v>
      </c>
      <c r="BO106" s="84">
        <f>IFERROR(1/J106*(X106/H106),"0")</f>
        <v>0</v>
      </c>
      <c r="BP106" s="84">
        <f>IFERROR(1/J106*(Y106/H106),"0")</f>
        <v>0</v>
      </c>
    </row>
    <row r="107" spans="1:68" ht="27" customHeight="1" x14ac:dyDescent="0.25">
      <c r="A107" s="71" t="s">
        <v>221</v>
      </c>
      <c r="B107" s="71" t="s">
        <v>222</v>
      </c>
      <c r="C107" s="72">
        <v>4301011443</v>
      </c>
      <c r="D107" s="122">
        <v>4680115881303</v>
      </c>
      <c r="E107" s="122"/>
      <c r="F107" s="73">
        <v>0.45</v>
      </c>
      <c r="G107" s="74">
        <v>10</v>
      </c>
      <c r="H107" s="73">
        <v>4.5</v>
      </c>
      <c r="I107" s="73">
        <v>4.71</v>
      </c>
      <c r="J107" s="74">
        <v>132</v>
      </c>
      <c r="K107" s="74" t="s">
        <v>126</v>
      </c>
      <c r="L107" s="74" t="s">
        <v>127</v>
      </c>
      <c r="M107" s="75" t="s">
        <v>161</v>
      </c>
      <c r="N107" s="75"/>
      <c r="O107" s="74">
        <v>50</v>
      </c>
      <c r="P107" s="1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23"/>
      <c r="R107" s="123"/>
      <c r="S107" s="123"/>
      <c r="T107" s="123"/>
      <c r="U107" s="76"/>
      <c r="V107" s="76"/>
      <c r="W107" s="77" t="s">
        <v>69</v>
      </c>
      <c r="X107" s="78">
        <v>0</v>
      </c>
      <c r="Y107" s="79">
        <f>IFERROR(IF(X107="",0,CEILING((X107/$H107),1)*$H107),"")</f>
        <v>0</v>
      </c>
      <c r="Z107" s="80" t="str">
        <f>IFERROR(IF(Y107=0,"",ROUNDUP(Y107/H107,0)*0.00902),"")</f>
        <v/>
      </c>
      <c r="AA107" s="81"/>
      <c r="AB107" s="82"/>
      <c r="AC107" s="83" t="s">
        <v>223</v>
      </c>
      <c r="AG107" s="84"/>
      <c r="AJ107" s="85" t="s">
        <v>128</v>
      </c>
      <c r="AK107" s="85">
        <v>54</v>
      </c>
      <c r="BB107" s="86" t="s">
        <v>1</v>
      </c>
      <c r="BM107" s="84">
        <f>IFERROR(X107*I107/H107,"0")</f>
        <v>0</v>
      </c>
      <c r="BN107" s="84">
        <f>IFERROR(Y107*I107/H107,"0")</f>
        <v>0</v>
      </c>
      <c r="BO107" s="84">
        <f>IFERROR(1/J107*(X107/H107),"0")</f>
        <v>0</v>
      </c>
      <c r="BP107" s="84">
        <f>IFERROR(1/J107*(Y107/H107),"0")</f>
        <v>0</v>
      </c>
    </row>
    <row r="108" spans="1:68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5" t="s">
        <v>71</v>
      </c>
      <c r="Q108" s="125"/>
      <c r="R108" s="125"/>
      <c r="S108" s="125"/>
      <c r="T108" s="125"/>
      <c r="U108" s="125"/>
      <c r="V108" s="125"/>
      <c r="W108" s="87" t="s">
        <v>72</v>
      </c>
      <c r="X108" s="88">
        <f>IFERROR(X105/H105,"0")+IFERROR(X106/H106,"0")+IFERROR(X107/H107,"0")</f>
        <v>0</v>
      </c>
      <c r="Y108" s="88">
        <f>IFERROR(Y105/H105,"0")+IFERROR(Y106/H106,"0")+IFERROR(Y107/H107,"0")</f>
        <v>0</v>
      </c>
      <c r="Z108" s="88">
        <f>IFERROR(IF(Z105="",0,Z105),"0")+IFERROR(IF(Z106="",0,Z106),"0")+IFERROR(IF(Z107="",0,Z107),"0")</f>
        <v>0</v>
      </c>
      <c r="AA108" s="89"/>
      <c r="AB108" s="89"/>
      <c r="AC108" s="89"/>
    </row>
    <row r="109" spans="1:68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5" t="s">
        <v>71</v>
      </c>
      <c r="Q109" s="125"/>
      <c r="R109" s="125"/>
      <c r="S109" s="125"/>
      <c r="T109" s="125"/>
      <c r="U109" s="125"/>
      <c r="V109" s="125"/>
      <c r="W109" s="87" t="s">
        <v>69</v>
      </c>
      <c r="X109" s="88">
        <f>IFERROR(SUM(X105:X107),"0")</f>
        <v>0</v>
      </c>
      <c r="Y109" s="88">
        <f>IFERROR(SUM(Y105:Y107),"0")</f>
        <v>0</v>
      </c>
      <c r="Z109" s="87"/>
      <c r="AA109" s="89"/>
      <c r="AB109" s="89"/>
      <c r="AC109" s="89"/>
    </row>
    <row r="110" spans="1:68" ht="14.25" customHeight="1" x14ac:dyDescent="0.25">
      <c r="A110" s="121" t="s">
        <v>73</v>
      </c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70"/>
      <c r="AB110" s="70"/>
      <c r="AC110" s="70"/>
    </row>
    <row r="111" spans="1:68" ht="27" customHeight="1" x14ac:dyDescent="0.25">
      <c r="A111" s="71" t="s">
        <v>224</v>
      </c>
      <c r="B111" s="71" t="s">
        <v>225</v>
      </c>
      <c r="C111" s="72">
        <v>4301051437</v>
      </c>
      <c r="D111" s="122">
        <v>4607091386967</v>
      </c>
      <c r="E111" s="122"/>
      <c r="F111" s="73">
        <v>1.35</v>
      </c>
      <c r="G111" s="74">
        <v>6</v>
      </c>
      <c r="H111" s="73">
        <v>8.1</v>
      </c>
      <c r="I111" s="73">
        <v>8.6639999999999997</v>
      </c>
      <c r="J111" s="74">
        <v>56</v>
      </c>
      <c r="K111" s="74" t="s">
        <v>116</v>
      </c>
      <c r="L111" s="74"/>
      <c r="M111" s="75" t="s">
        <v>80</v>
      </c>
      <c r="N111" s="75"/>
      <c r="O111" s="74">
        <v>45</v>
      </c>
      <c r="P111" s="1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23"/>
      <c r="R111" s="123"/>
      <c r="S111" s="123"/>
      <c r="T111" s="123"/>
      <c r="U111" s="76"/>
      <c r="V111" s="76"/>
      <c r="W111" s="77" t="s">
        <v>69</v>
      </c>
      <c r="X111" s="78">
        <v>0</v>
      </c>
      <c r="Y111" s="79">
        <f t="shared" ref="Y111:Y116" si="26">IFERROR(IF(X111="",0,CEILING((X111/$H111),1)*$H111),"")</f>
        <v>0</v>
      </c>
      <c r="Z111" s="80" t="str">
        <f>IFERROR(IF(Y111=0,"",ROUNDUP(Y111/H111,0)*0.02175),"")</f>
        <v/>
      </c>
      <c r="AA111" s="81"/>
      <c r="AB111" s="82"/>
      <c r="AC111" s="83" t="s">
        <v>226</v>
      </c>
      <c r="AG111" s="84"/>
      <c r="AJ111" s="85"/>
      <c r="AK111" s="85">
        <v>0</v>
      </c>
      <c r="BB111" s="86" t="s">
        <v>1</v>
      </c>
      <c r="BM111" s="84">
        <f t="shared" ref="BM111:BM116" si="27">IFERROR(X111*I111/H111,"0")</f>
        <v>0</v>
      </c>
      <c r="BN111" s="84">
        <f t="shared" ref="BN111:BN116" si="28">IFERROR(Y111*I111/H111,"0")</f>
        <v>0</v>
      </c>
      <c r="BO111" s="84">
        <f t="shared" ref="BO111:BO116" si="29">IFERROR(1/J111*(X111/H111),"0")</f>
        <v>0</v>
      </c>
      <c r="BP111" s="84">
        <f t="shared" ref="BP111:BP116" si="30">IFERROR(1/J111*(Y111/H111),"0")</f>
        <v>0</v>
      </c>
    </row>
    <row r="112" spans="1:68" ht="27" customHeight="1" x14ac:dyDescent="0.25">
      <c r="A112" s="71" t="s">
        <v>224</v>
      </c>
      <c r="B112" s="71" t="s">
        <v>227</v>
      </c>
      <c r="C112" s="72">
        <v>4301051546</v>
      </c>
      <c r="D112" s="122">
        <v>4607091386967</v>
      </c>
      <c r="E112" s="122"/>
      <c r="F112" s="73">
        <v>1.4</v>
      </c>
      <c r="G112" s="74">
        <v>6</v>
      </c>
      <c r="H112" s="73">
        <v>8.4</v>
      </c>
      <c r="I112" s="73">
        <v>8.9640000000000004</v>
      </c>
      <c r="J112" s="74">
        <v>56</v>
      </c>
      <c r="K112" s="74" t="s">
        <v>116</v>
      </c>
      <c r="L112" s="74"/>
      <c r="M112" s="75" t="s">
        <v>80</v>
      </c>
      <c r="N112" s="75"/>
      <c r="O112" s="74">
        <v>45</v>
      </c>
      <c r="P112" s="1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23"/>
      <c r="R112" s="123"/>
      <c r="S112" s="123"/>
      <c r="T112" s="123"/>
      <c r="U112" s="76"/>
      <c r="V112" s="76"/>
      <c r="W112" s="77" t="s">
        <v>69</v>
      </c>
      <c r="X112" s="78">
        <v>0</v>
      </c>
      <c r="Y112" s="79">
        <f t="shared" si="26"/>
        <v>0</v>
      </c>
      <c r="Z112" s="80" t="str">
        <f>IFERROR(IF(Y112=0,"",ROUNDUP(Y112/H112,0)*0.02175),"")</f>
        <v/>
      </c>
      <c r="AA112" s="81"/>
      <c r="AB112" s="82"/>
      <c r="AC112" s="83" t="s">
        <v>226</v>
      </c>
      <c r="AG112" s="84"/>
      <c r="AJ112" s="85"/>
      <c r="AK112" s="85">
        <v>0</v>
      </c>
      <c r="BB112" s="86" t="s">
        <v>1</v>
      </c>
      <c r="BM112" s="84">
        <f t="shared" si="27"/>
        <v>0</v>
      </c>
      <c r="BN112" s="84">
        <f t="shared" si="28"/>
        <v>0</v>
      </c>
      <c r="BO112" s="84">
        <f t="shared" si="29"/>
        <v>0</v>
      </c>
      <c r="BP112" s="84">
        <f t="shared" si="30"/>
        <v>0</v>
      </c>
    </row>
    <row r="113" spans="1:68" ht="27" customHeight="1" x14ac:dyDescent="0.25">
      <c r="A113" s="71" t="s">
        <v>228</v>
      </c>
      <c r="B113" s="71" t="s">
        <v>229</v>
      </c>
      <c r="C113" s="72">
        <v>4301051436</v>
      </c>
      <c r="D113" s="122">
        <v>4607091385731</v>
      </c>
      <c r="E113" s="122"/>
      <c r="F113" s="73">
        <v>0.45</v>
      </c>
      <c r="G113" s="74">
        <v>6</v>
      </c>
      <c r="H113" s="73">
        <v>2.7</v>
      </c>
      <c r="I113" s="73">
        <v>2.952</v>
      </c>
      <c r="J113" s="74">
        <v>182</v>
      </c>
      <c r="K113" s="74" t="s">
        <v>76</v>
      </c>
      <c r="L113" s="74" t="s">
        <v>148</v>
      </c>
      <c r="M113" s="75" t="s">
        <v>80</v>
      </c>
      <c r="N113" s="75"/>
      <c r="O113" s="74">
        <v>45</v>
      </c>
      <c r="P113" s="12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23"/>
      <c r="R113" s="123"/>
      <c r="S113" s="123"/>
      <c r="T113" s="123"/>
      <c r="U113" s="76"/>
      <c r="V113" s="76"/>
      <c r="W113" s="77" t="s">
        <v>69</v>
      </c>
      <c r="X113" s="78">
        <v>0</v>
      </c>
      <c r="Y113" s="79">
        <f t="shared" si="26"/>
        <v>0</v>
      </c>
      <c r="Z113" s="80" t="str">
        <f>IFERROR(IF(Y113=0,"",ROUNDUP(Y113/H113,0)*0.00651),"")</f>
        <v/>
      </c>
      <c r="AA113" s="81"/>
      <c r="AB113" s="82"/>
      <c r="AC113" s="83" t="s">
        <v>226</v>
      </c>
      <c r="AG113" s="84"/>
      <c r="AJ113" s="85" t="s">
        <v>150</v>
      </c>
      <c r="AK113" s="85">
        <v>491.4</v>
      </c>
      <c r="BB113" s="86" t="s">
        <v>1</v>
      </c>
      <c r="BM113" s="84">
        <f t="shared" si="27"/>
        <v>0</v>
      </c>
      <c r="BN113" s="84">
        <f t="shared" si="28"/>
        <v>0</v>
      </c>
      <c r="BO113" s="84">
        <f t="shared" si="29"/>
        <v>0</v>
      </c>
      <c r="BP113" s="84">
        <f t="shared" si="30"/>
        <v>0</v>
      </c>
    </row>
    <row r="114" spans="1:68" ht="16.5" customHeight="1" x14ac:dyDescent="0.25">
      <c r="A114" s="71" t="s">
        <v>230</v>
      </c>
      <c r="B114" s="71" t="s">
        <v>231</v>
      </c>
      <c r="C114" s="72">
        <v>4301051438</v>
      </c>
      <c r="D114" s="122">
        <v>4680115880894</v>
      </c>
      <c r="E114" s="122"/>
      <c r="F114" s="73">
        <v>0.33</v>
      </c>
      <c r="G114" s="74">
        <v>6</v>
      </c>
      <c r="H114" s="73">
        <v>1.98</v>
      </c>
      <c r="I114" s="73">
        <v>2.238</v>
      </c>
      <c r="J114" s="74">
        <v>182</v>
      </c>
      <c r="K114" s="74" t="s">
        <v>76</v>
      </c>
      <c r="L114" s="74"/>
      <c r="M114" s="75" t="s">
        <v>80</v>
      </c>
      <c r="N114" s="75"/>
      <c r="O114" s="74">
        <v>45</v>
      </c>
      <c r="P114" s="1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23"/>
      <c r="R114" s="123"/>
      <c r="S114" s="123"/>
      <c r="T114" s="123"/>
      <c r="U114" s="76"/>
      <c r="V114" s="76"/>
      <c r="W114" s="77" t="s">
        <v>69</v>
      </c>
      <c r="X114" s="78">
        <v>0</v>
      </c>
      <c r="Y114" s="79">
        <f t="shared" si="26"/>
        <v>0</v>
      </c>
      <c r="Z114" s="80" t="str">
        <f>IFERROR(IF(Y114=0,"",ROUNDUP(Y114/H114,0)*0.00651),"")</f>
        <v/>
      </c>
      <c r="AA114" s="81"/>
      <c r="AB114" s="82"/>
      <c r="AC114" s="83" t="s">
        <v>232</v>
      </c>
      <c r="AG114" s="84"/>
      <c r="AJ114" s="85"/>
      <c r="AK114" s="85">
        <v>0</v>
      </c>
      <c r="BB114" s="86" t="s">
        <v>1</v>
      </c>
      <c r="BM114" s="84">
        <f t="shared" si="27"/>
        <v>0</v>
      </c>
      <c r="BN114" s="84">
        <f t="shared" si="28"/>
        <v>0</v>
      </c>
      <c r="BO114" s="84">
        <f t="shared" si="29"/>
        <v>0</v>
      </c>
      <c r="BP114" s="84">
        <f t="shared" si="30"/>
        <v>0</v>
      </c>
    </row>
    <row r="115" spans="1:68" ht="27" customHeight="1" x14ac:dyDescent="0.25">
      <c r="A115" s="71" t="s">
        <v>233</v>
      </c>
      <c r="B115" s="71" t="s">
        <v>234</v>
      </c>
      <c r="C115" s="72">
        <v>4301051687</v>
      </c>
      <c r="D115" s="122">
        <v>4680115880214</v>
      </c>
      <c r="E115" s="122"/>
      <c r="F115" s="73">
        <v>0.45</v>
      </c>
      <c r="G115" s="74">
        <v>4</v>
      </c>
      <c r="H115" s="73">
        <v>1.8</v>
      </c>
      <c r="I115" s="73">
        <v>2.032</v>
      </c>
      <c r="J115" s="74">
        <v>182</v>
      </c>
      <c r="K115" s="74" t="s">
        <v>76</v>
      </c>
      <c r="L115" s="74"/>
      <c r="M115" s="75" t="s">
        <v>80</v>
      </c>
      <c r="N115" s="75"/>
      <c r="O115" s="74">
        <v>45</v>
      </c>
      <c r="P115" s="126" t="s">
        <v>235</v>
      </c>
      <c r="Q115" s="126"/>
      <c r="R115" s="126"/>
      <c r="S115" s="126"/>
      <c r="T115" s="126"/>
      <c r="U115" s="76"/>
      <c r="V115" s="76"/>
      <c r="W115" s="77" t="s">
        <v>69</v>
      </c>
      <c r="X115" s="78">
        <v>0</v>
      </c>
      <c r="Y115" s="79">
        <f t="shared" si="26"/>
        <v>0</v>
      </c>
      <c r="Z115" s="80" t="str">
        <f>IFERROR(IF(Y115=0,"",ROUNDUP(Y115/H115,0)*0.00651),"")</f>
        <v/>
      </c>
      <c r="AA115" s="81"/>
      <c r="AB115" s="82"/>
      <c r="AC115" s="83" t="s">
        <v>232</v>
      </c>
      <c r="AG115" s="84"/>
      <c r="AJ115" s="85"/>
      <c r="AK115" s="85">
        <v>0</v>
      </c>
      <c r="BB115" s="86" t="s">
        <v>1</v>
      </c>
      <c r="BM115" s="84">
        <f t="shared" si="27"/>
        <v>0</v>
      </c>
      <c r="BN115" s="84">
        <f t="shared" si="28"/>
        <v>0</v>
      </c>
      <c r="BO115" s="84">
        <f t="shared" si="29"/>
        <v>0</v>
      </c>
      <c r="BP115" s="84">
        <f t="shared" si="30"/>
        <v>0</v>
      </c>
    </row>
    <row r="116" spans="1:68" ht="27" customHeight="1" x14ac:dyDescent="0.25">
      <c r="A116" s="71" t="s">
        <v>233</v>
      </c>
      <c r="B116" s="71" t="s">
        <v>236</v>
      </c>
      <c r="C116" s="72">
        <v>4301051439</v>
      </c>
      <c r="D116" s="122">
        <v>4680115880214</v>
      </c>
      <c r="E116" s="122"/>
      <c r="F116" s="73">
        <v>0.45</v>
      </c>
      <c r="G116" s="74">
        <v>6</v>
      </c>
      <c r="H116" s="73">
        <v>2.7</v>
      </c>
      <c r="I116" s="73">
        <v>2.988</v>
      </c>
      <c r="J116" s="74">
        <v>132</v>
      </c>
      <c r="K116" s="74" t="s">
        <v>126</v>
      </c>
      <c r="L116" s="74"/>
      <c r="M116" s="75" t="s">
        <v>80</v>
      </c>
      <c r="N116" s="75"/>
      <c r="O116" s="74">
        <v>45</v>
      </c>
      <c r="P116" s="1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23"/>
      <c r="R116" s="123"/>
      <c r="S116" s="123"/>
      <c r="T116" s="123"/>
      <c r="U116" s="76"/>
      <c r="V116" s="76"/>
      <c r="W116" s="77" t="s">
        <v>69</v>
      </c>
      <c r="X116" s="78">
        <v>0</v>
      </c>
      <c r="Y116" s="79">
        <f t="shared" si="26"/>
        <v>0</v>
      </c>
      <c r="Z116" s="80" t="str">
        <f>IFERROR(IF(Y116=0,"",ROUNDUP(Y116/H116,0)*0.00902),"")</f>
        <v/>
      </c>
      <c r="AA116" s="81"/>
      <c r="AB116" s="82"/>
      <c r="AC116" s="83" t="s">
        <v>232</v>
      </c>
      <c r="AG116" s="84"/>
      <c r="AJ116" s="85"/>
      <c r="AK116" s="85">
        <v>0</v>
      </c>
      <c r="BB116" s="86" t="s">
        <v>1</v>
      </c>
      <c r="BM116" s="84">
        <f t="shared" si="27"/>
        <v>0</v>
      </c>
      <c r="BN116" s="84">
        <f t="shared" si="28"/>
        <v>0</v>
      </c>
      <c r="BO116" s="84">
        <f t="shared" si="29"/>
        <v>0</v>
      </c>
      <c r="BP116" s="84">
        <f t="shared" si="30"/>
        <v>0</v>
      </c>
    </row>
    <row r="117" spans="1:68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5" t="s">
        <v>71</v>
      </c>
      <c r="Q117" s="125"/>
      <c r="R117" s="125"/>
      <c r="S117" s="125"/>
      <c r="T117" s="125"/>
      <c r="U117" s="125"/>
      <c r="V117" s="125"/>
      <c r="W117" s="87" t="s">
        <v>72</v>
      </c>
      <c r="X117" s="88">
        <f>IFERROR(X111/H111,"0")+IFERROR(X112/H112,"0")+IFERROR(X113/H113,"0")+IFERROR(X114/H114,"0")+IFERROR(X115/H115,"0")+IFERROR(X116/H116,"0")</f>
        <v>0</v>
      </c>
      <c r="Y117" s="88">
        <f>IFERROR(Y111/H111,"0")+IFERROR(Y112/H112,"0")+IFERROR(Y113/H113,"0")+IFERROR(Y114/H114,"0")+IFERROR(Y115/H115,"0")+IFERROR(Y116/H116,"0")</f>
        <v>0</v>
      </c>
      <c r="Z117" s="88">
        <f>IFERROR(IF(Z111="",0,Z111),"0")+IFERROR(IF(Z112="",0,Z112),"0")+IFERROR(IF(Z113="",0,Z113),"0")+IFERROR(IF(Z114="",0,Z114),"0")+IFERROR(IF(Z115="",0,Z115),"0")+IFERROR(IF(Z116="",0,Z116),"0")</f>
        <v>0</v>
      </c>
      <c r="AA117" s="89"/>
      <c r="AB117" s="89"/>
      <c r="AC117" s="89"/>
    </row>
    <row r="118" spans="1:68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5" t="s">
        <v>71</v>
      </c>
      <c r="Q118" s="125"/>
      <c r="R118" s="125"/>
      <c r="S118" s="125"/>
      <c r="T118" s="125"/>
      <c r="U118" s="125"/>
      <c r="V118" s="125"/>
      <c r="W118" s="87" t="s">
        <v>69</v>
      </c>
      <c r="X118" s="88">
        <f>IFERROR(SUM(X111:X116),"0")</f>
        <v>0</v>
      </c>
      <c r="Y118" s="88">
        <f>IFERROR(SUM(Y111:Y116),"0")</f>
        <v>0</v>
      </c>
      <c r="Z118" s="87"/>
      <c r="AA118" s="89"/>
      <c r="AB118" s="89"/>
      <c r="AC118" s="89"/>
    </row>
    <row r="119" spans="1:68" ht="16.5" customHeight="1" x14ac:dyDescent="0.25">
      <c r="A119" s="120" t="s">
        <v>237</v>
      </c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69"/>
      <c r="AB119" s="69"/>
      <c r="AC119" s="69"/>
    </row>
    <row r="120" spans="1:68" ht="14.25" customHeight="1" x14ac:dyDescent="0.25">
      <c r="A120" s="121" t="s">
        <v>113</v>
      </c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70"/>
      <c r="AB120" s="70"/>
      <c r="AC120" s="70"/>
    </row>
    <row r="121" spans="1:68" ht="16.5" customHeight="1" x14ac:dyDescent="0.25">
      <c r="A121" s="71" t="s">
        <v>238</v>
      </c>
      <c r="B121" s="71" t="s">
        <v>239</v>
      </c>
      <c r="C121" s="72">
        <v>4301011514</v>
      </c>
      <c r="D121" s="122">
        <v>4680115882133</v>
      </c>
      <c r="E121" s="122"/>
      <c r="F121" s="73">
        <v>1.35</v>
      </c>
      <c r="G121" s="74">
        <v>8</v>
      </c>
      <c r="H121" s="73">
        <v>10.8</v>
      </c>
      <c r="I121" s="73">
        <v>11.28</v>
      </c>
      <c r="J121" s="74">
        <v>56</v>
      </c>
      <c r="K121" s="74" t="s">
        <v>116</v>
      </c>
      <c r="L121" s="74"/>
      <c r="M121" s="75" t="s">
        <v>119</v>
      </c>
      <c r="N121" s="75"/>
      <c r="O121" s="74">
        <v>50</v>
      </c>
      <c r="P121" s="1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23"/>
      <c r="R121" s="123"/>
      <c r="S121" s="123"/>
      <c r="T121" s="123"/>
      <c r="U121" s="76"/>
      <c r="V121" s="76"/>
      <c r="W121" s="77" t="s">
        <v>69</v>
      </c>
      <c r="X121" s="78">
        <v>0</v>
      </c>
      <c r="Y121" s="79">
        <f>IFERROR(IF(X121="",0,CEILING((X121/$H121),1)*$H121),"")</f>
        <v>0</v>
      </c>
      <c r="Z121" s="80" t="str">
        <f>IFERROR(IF(Y121=0,"",ROUNDUP(Y121/H121,0)*0.02175),"")</f>
        <v/>
      </c>
      <c r="AA121" s="81"/>
      <c r="AB121" s="82"/>
      <c r="AC121" s="83" t="s">
        <v>240</v>
      </c>
      <c r="AG121" s="84"/>
      <c r="AJ121" s="85"/>
      <c r="AK121" s="85">
        <v>0</v>
      </c>
      <c r="BB121" s="86" t="s">
        <v>1</v>
      </c>
      <c r="BM121" s="84">
        <f>IFERROR(X121*I121/H121,"0")</f>
        <v>0</v>
      </c>
      <c r="BN121" s="84">
        <f>IFERROR(Y121*I121/H121,"0")</f>
        <v>0</v>
      </c>
      <c r="BO121" s="84">
        <f>IFERROR(1/J121*(X121/H121),"0")</f>
        <v>0</v>
      </c>
      <c r="BP121" s="84">
        <f>IFERROR(1/J121*(Y121/H121),"0")</f>
        <v>0</v>
      </c>
    </row>
    <row r="122" spans="1:68" ht="16.5" customHeight="1" x14ac:dyDescent="0.25">
      <c r="A122" s="71" t="s">
        <v>238</v>
      </c>
      <c r="B122" s="71" t="s">
        <v>241</v>
      </c>
      <c r="C122" s="72">
        <v>4301011703</v>
      </c>
      <c r="D122" s="122">
        <v>4680115882133</v>
      </c>
      <c r="E122" s="122"/>
      <c r="F122" s="73">
        <v>1.4</v>
      </c>
      <c r="G122" s="74">
        <v>8</v>
      </c>
      <c r="H122" s="73">
        <v>11.2</v>
      </c>
      <c r="I122" s="73">
        <v>11.68</v>
      </c>
      <c r="J122" s="74">
        <v>56</v>
      </c>
      <c r="K122" s="74" t="s">
        <v>116</v>
      </c>
      <c r="L122" s="74"/>
      <c r="M122" s="75" t="s">
        <v>119</v>
      </c>
      <c r="N122" s="75"/>
      <c r="O122" s="74">
        <v>50</v>
      </c>
      <c r="P122" s="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23"/>
      <c r="R122" s="123"/>
      <c r="S122" s="123"/>
      <c r="T122" s="123"/>
      <c r="U122" s="76"/>
      <c r="V122" s="76"/>
      <c r="W122" s="77" t="s">
        <v>69</v>
      </c>
      <c r="X122" s="78">
        <v>0</v>
      </c>
      <c r="Y122" s="79">
        <f>IFERROR(IF(X122="",0,CEILING((X122/$H122),1)*$H122),"")</f>
        <v>0</v>
      </c>
      <c r="Z122" s="80" t="str">
        <f>IFERROR(IF(Y122=0,"",ROUNDUP(Y122/H122,0)*0.02175),"")</f>
        <v/>
      </c>
      <c r="AA122" s="81"/>
      <c r="AB122" s="82"/>
      <c r="AC122" s="83" t="s">
        <v>240</v>
      </c>
      <c r="AG122" s="84"/>
      <c r="AJ122" s="85"/>
      <c r="AK122" s="85">
        <v>0</v>
      </c>
      <c r="BB122" s="86" t="s">
        <v>1</v>
      </c>
      <c r="BM122" s="84">
        <f>IFERROR(X122*I122/H122,"0")</f>
        <v>0</v>
      </c>
      <c r="BN122" s="84">
        <f>IFERROR(Y122*I122/H122,"0")</f>
        <v>0</v>
      </c>
      <c r="BO122" s="84">
        <f>IFERROR(1/J122*(X122/H122),"0")</f>
        <v>0</v>
      </c>
      <c r="BP122" s="84">
        <f>IFERROR(1/J122*(Y122/H122),"0")</f>
        <v>0</v>
      </c>
    </row>
    <row r="123" spans="1:68" ht="27" customHeight="1" x14ac:dyDescent="0.25">
      <c r="A123" s="71" t="s">
        <v>242</v>
      </c>
      <c r="B123" s="71" t="s">
        <v>243</v>
      </c>
      <c r="C123" s="72">
        <v>4301011417</v>
      </c>
      <c r="D123" s="122">
        <v>4680115880269</v>
      </c>
      <c r="E123" s="122"/>
      <c r="F123" s="73">
        <v>0.375</v>
      </c>
      <c r="G123" s="74">
        <v>10</v>
      </c>
      <c r="H123" s="73">
        <v>3.75</v>
      </c>
      <c r="I123" s="73">
        <v>3.96</v>
      </c>
      <c r="J123" s="74">
        <v>132</v>
      </c>
      <c r="K123" s="74" t="s">
        <v>126</v>
      </c>
      <c r="L123" s="74" t="s">
        <v>127</v>
      </c>
      <c r="M123" s="75" t="s">
        <v>80</v>
      </c>
      <c r="N123" s="75"/>
      <c r="O123" s="74">
        <v>50</v>
      </c>
      <c r="P123" s="1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23"/>
      <c r="R123" s="123"/>
      <c r="S123" s="123"/>
      <c r="T123" s="123"/>
      <c r="U123" s="76"/>
      <c r="V123" s="76"/>
      <c r="W123" s="77" t="s">
        <v>69</v>
      </c>
      <c r="X123" s="78">
        <v>0</v>
      </c>
      <c r="Y123" s="79">
        <f>IFERROR(IF(X123="",0,CEILING((X123/$H123),1)*$H123),"")</f>
        <v>0</v>
      </c>
      <c r="Z123" s="80" t="str">
        <f>IFERROR(IF(Y123=0,"",ROUNDUP(Y123/H123,0)*0.00902),"")</f>
        <v/>
      </c>
      <c r="AA123" s="81"/>
      <c r="AB123" s="82"/>
      <c r="AC123" s="83" t="s">
        <v>244</v>
      </c>
      <c r="AG123" s="84"/>
      <c r="AJ123" s="85" t="s">
        <v>128</v>
      </c>
      <c r="AK123" s="85">
        <v>45</v>
      </c>
      <c r="BB123" s="86" t="s">
        <v>1</v>
      </c>
      <c r="BM123" s="84">
        <f>IFERROR(X123*I123/H123,"0")</f>
        <v>0</v>
      </c>
      <c r="BN123" s="84">
        <f>IFERROR(Y123*I123/H123,"0")</f>
        <v>0</v>
      </c>
      <c r="BO123" s="84">
        <f>IFERROR(1/J123*(X123/H123),"0")</f>
        <v>0</v>
      </c>
      <c r="BP123" s="84">
        <f>IFERROR(1/J123*(Y123/H123),"0")</f>
        <v>0</v>
      </c>
    </row>
    <row r="124" spans="1:68" ht="27" customHeight="1" x14ac:dyDescent="0.25">
      <c r="A124" s="71" t="s">
        <v>245</v>
      </c>
      <c r="B124" s="71" t="s">
        <v>246</v>
      </c>
      <c r="C124" s="72">
        <v>4301011415</v>
      </c>
      <c r="D124" s="122">
        <v>4680115880429</v>
      </c>
      <c r="E124" s="122"/>
      <c r="F124" s="73">
        <v>0.45</v>
      </c>
      <c r="G124" s="74">
        <v>10</v>
      </c>
      <c r="H124" s="73">
        <v>4.5</v>
      </c>
      <c r="I124" s="73">
        <v>4.71</v>
      </c>
      <c r="J124" s="74">
        <v>132</v>
      </c>
      <c r="K124" s="74" t="s">
        <v>126</v>
      </c>
      <c r="L124" s="74"/>
      <c r="M124" s="75" t="s">
        <v>80</v>
      </c>
      <c r="N124" s="75"/>
      <c r="O124" s="74">
        <v>50</v>
      </c>
      <c r="P124" s="1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23"/>
      <c r="R124" s="123"/>
      <c r="S124" s="123"/>
      <c r="T124" s="123"/>
      <c r="U124" s="76"/>
      <c r="V124" s="76"/>
      <c r="W124" s="77" t="s">
        <v>69</v>
      </c>
      <c r="X124" s="78">
        <v>0</v>
      </c>
      <c r="Y124" s="79">
        <f>IFERROR(IF(X124="",0,CEILING((X124/$H124),1)*$H124),"")</f>
        <v>0</v>
      </c>
      <c r="Z124" s="80" t="str">
        <f>IFERROR(IF(Y124=0,"",ROUNDUP(Y124/H124,0)*0.00902),"")</f>
        <v/>
      </c>
      <c r="AA124" s="81"/>
      <c r="AB124" s="82"/>
      <c r="AC124" s="83" t="s">
        <v>244</v>
      </c>
      <c r="AG124" s="84"/>
      <c r="AJ124" s="85"/>
      <c r="AK124" s="85">
        <v>0</v>
      </c>
      <c r="BB124" s="86" t="s">
        <v>1</v>
      </c>
      <c r="BM124" s="84">
        <f>IFERROR(X124*I124/H124,"0")</f>
        <v>0</v>
      </c>
      <c r="BN124" s="84">
        <f>IFERROR(Y124*I124/H124,"0")</f>
        <v>0</v>
      </c>
      <c r="BO124" s="84">
        <f>IFERROR(1/J124*(X124/H124),"0")</f>
        <v>0</v>
      </c>
      <c r="BP124" s="84">
        <f>IFERROR(1/J124*(Y124/H124),"0")</f>
        <v>0</v>
      </c>
    </row>
    <row r="125" spans="1:68" ht="16.5" customHeight="1" x14ac:dyDescent="0.25">
      <c r="A125" s="71" t="s">
        <v>247</v>
      </c>
      <c r="B125" s="71" t="s">
        <v>248</v>
      </c>
      <c r="C125" s="72">
        <v>4301011462</v>
      </c>
      <c r="D125" s="122">
        <v>4680115881457</v>
      </c>
      <c r="E125" s="122"/>
      <c r="F125" s="73">
        <v>0.75</v>
      </c>
      <c r="G125" s="74">
        <v>6</v>
      </c>
      <c r="H125" s="73">
        <v>4.5</v>
      </c>
      <c r="I125" s="73">
        <v>4.71</v>
      </c>
      <c r="J125" s="74">
        <v>132</v>
      </c>
      <c r="K125" s="74" t="s">
        <v>126</v>
      </c>
      <c r="L125" s="74"/>
      <c r="M125" s="75" t="s">
        <v>80</v>
      </c>
      <c r="N125" s="75"/>
      <c r="O125" s="74">
        <v>50</v>
      </c>
      <c r="P125" s="1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23"/>
      <c r="R125" s="123"/>
      <c r="S125" s="123"/>
      <c r="T125" s="123"/>
      <c r="U125" s="76"/>
      <c r="V125" s="76"/>
      <c r="W125" s="77" t="s">
        <v>69</v>
      </c>
      <c r="X125" s="78">
        <v>0</v>
      </c>
      <c r="Y125" s="79">
        <f>IFERROR(IF(X125="",0,CEILING((X125/$H125),1)*$H125),"")</f>
        <v>0</v>
      </c>
      <c r="Z125" s="80" t="str">
        <f>IFERROR(IF(Y125=0,"",ROUNDUP(Y125/H125,0)*0.00902),"")</f>
        <v/>
      </c>
      <c r="AA125" s="81"/>
      <c r="AB125" s="82"/>
      <c r="AC125" s="83" t="s">
        <v>240</v>
      </c>
      <c r="AG125" s="84"/>
      <c r="AJ125" s="85"/>
      <c r="AK125" s="85">
        <v>0</v>
      </c>
      <c r="BB125" s="86" t="s">
        <v>1</v>
      </c>
      <c r="BM125" s="84">
        <f>IFERROR(X125*I125/H125,"0")</f>
        <v>0</v>
      </c>
      <c r="BN125" s="84">
        <f>IFERROR(Y125*I125/H125,"0")</f>
        <v>0</v>
      </c>
      <c r="BO125" s="84">
        <f>IFERROR(1/J125*(X125/H125),"0")</f>
        <v>0</v>
      </c>
      <c r="BP125" s="84">
        <f>IFERROR(1/J125*(Y125/H125),"0")</f>
        <v>0</v>
      </c>
    </row>
    <row r="126" spans="1:68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5" t="s">
        <v>71</v>
      </c>
      <c r="Q126" s="125"/>
      <c r="R126" s="125"/>
      <c r="S126" s="125"/>
      <c r="T126" s="125"/>
      <c r="U126" s="125"/>
      <c r="V126" s="125"/>
      <c r="W126" s="87" t="s">
        <v>72</v>
      </c>
      <c r="X126" s="88">
        <f>IFERROR(X121/H121,"0")+IFERROR(X122/H122,"0")+IFERROR(X123/H123,"0")+IFERROR(X124/H124,"0")+IFERROR(X125/H125,"0")</f>
        <v>0</v>
      </c>
      <c r="Y126" s="88">
        <f>IFERROR(Y121/H121,"0")+IFERROR(Y122/H122,"0")+IFERROR(Y123/H123,"0")+IFERROR(Y124/H124,"0")+IFERROR(Y125/H125,"0")</f>
        <v>0</v>
      </c>
      <c r="Z126" s="88">
        <f>IFERROR(IF(Z121="",0,Z121),"0")+IFERROR(IF(Z122="",0,Z122),"0")+IFERROR(IF(Z123="",0,Z123),"0")+IFERROR(IF(Z124="",0,Z124),"0")+IFERROR(IF(Z125="",0,Z125),"0")</f>
        <v>0</v>
      </c>
      <c r="AA126" s="89"/>
      <c r="AB126" s="89"/>
      <c r="AC126" s="89"/>
    </row>
    <row r="127" spans="1:68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5" t="s">
        <v>71</v>
      </c>
      <c r="Q127" s="125"/>
      <c r="R127" s="125"/>
      <c r="S127" s="125"/>
      <c r="T127" s="125"/>
      <c r="U127" s="125"/>
      <c r="V127" s="125"/>
      <c r="W127" s="87" t="s">
        <v>69</v>
      </c>
      <c r="X127" s="88">
        <f>IFERROR(SUM(X121:X125),"0")</f>
        <v>0</v>
      </c>
      <c r="Y127" s="88">
        <f>IFERROR(SUM(Y121:Y125),"0")</f>
        <v>0</v>
      </c>
      <c r="Z127" s="87"/>
      <c r="AA127" s="89"/>
      <c r="AB127" s="89"/>
      <c r="AC127" s="89"/>
    </row>
    <row r="128" spans="1:68" ht="14.25" customHeight="1" x14ac:dyDescent="0.25">
      <c r="A128" s="121" t="s">
        <v>165</v>
      </c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70"/>
      <c r="AB128" s="70"/>
      <c r="AC128" s="70"/>
    </row>
    <row r="129" spans="1:68" ht="16.5" customHeight="1" x14ac:dyDescent="0.25">
      <c r="A129" s="71" t="s">
        <v>249</v>
      </c>
      <c r="B129" s="71" t="s">
        <v>250</v>
      </c>
      <c r="C129" s="72">
        <v>4301020345</v>
      </c>
      <c r="D129" s="122">
        <v>4680115881488</v>
      </c>
      <c r="E129" s="122"/>
      <c r="F129" s="73">
        <v>1.35</v>
      </c>
      <c r="G129" s="74">
        <v>8</v>
      </c>
      <c r="H129" s="73">
        <v>10.8</v>
      </c>
      <c r="I129" s="73">
        <v>11.28</v>
      </c>
      <c r="J129" s="74">
        <v>56</v>
      </c>
      <c r="K129" s="74" t="s">
        <v>116</v>
      </c>
      <c r="L129" s="74"/>
      <c r="M129" s="75" t="s">
        <v>119</v>
      </c>
      <c r="N129" s="75"/>
      <c r="O129" s="74">
        <v>55</v>
      </c>
      <c r="P129" s="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23"/>
      <c r="R129" s="123"/>
      <c r="S129" s="123"/>
      <c r="T129" s="123"/>
      <c r="U129" s="76"/>
      <c r="V129" s="76"/>
      <c r="W129" s="77" t="s">
        <v>69</v>
      </c>
      <c r="X129" s="78">
        <v>0</v>
      </c>
      <c r="Y129" s="79">
        <f>IFERROR(IF(X129="",0,CEILING((X129/$H129),1)*$H129),"")</f>
        <v>0</v>
      </c>
      <c r="Z129" s="80" t="str">
        <f>IFERROR(IF(Y129=0,"",ROUNDUP(Y129/H129,0)*0.02175),"")</f>
        <v/>
      </c>
      <c r="AA129" s="81"/>
      <c r="AB129" s="82"/>
      <c r="AC129" s="83" t="s">
        <v>251</v>
      </c>
      <c r="AG129" s="84"/>
      <c r="AJ129" s="85"/>
      <c r="AK129" s="85">
        <v>0</v>
      </c>
      <c r="BB129" s="86" t="s">
        <v>1</v>
      </c>
      <c r="BM129" s="84">
        <f>IFERROR(X129*I129/H129,"0")</f>
        <v>0</v>
      </c>
      <c r="BN129" s="84">
        <f>IFERROR(Y129*I129/H129,"0")</f>
        <v>0</v>
      </c>
      <c r="BO129" s="84">
        <f>IFERROR(1/J129*(X129/H129),"0")</f>
        <v>0</v>
      </c>
      <c r="BP129" s="84">
        <f>IFERROR(1/J129*(Y129/H129),"0")</f>
        <v>0</v>
      </c>
    </row>
    <row r="130" spans="1:68" ht="16.5" customHeight="1" x14ac:dyDescent="0.25">
      <c r="A130" s="71" t="s">
        <v>252</v>
      </c>
      <c r="B130" s="71" t="s">
        <v>253</v>
      </c>
      <c r="C130" s="72">
        <v>4301020346</v>
      </c>
      <c r="D130" s="122">
        <v>4680115882775</v>
      </c>
      <c r="E130" s="122"/>
      <c r="F130" s="73">
        <v>0.3</v>
      </c>
      <c r="G130" s="74">
        <v>8</v>
      </c>
      <c r="H130" s="73">
        <v>2.4</v>
      </c>
      <c r="I130" s="73">
        <v>2.5</v>
      </c>
      <c r="J130" s="74">
        <v>234</v>
      </c>
      <c r="K130" s="74" t="s">
        <v>67</v>
      </c>
      <c r="L130" s="74"/>
      <c r="M130" s="75" t="s">
        <v>119</v>
      </c>
      <c r="N130" s="75"/>
      <c r="O130" s="74">
        <v>55</v>
      </c>
      <c r="P130" s="12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23"/>
      <c r="R130" s="123"/>
      <c r="S130" s="123"/>
      <c r="T130" s="123"/>
      <c r="U130" s="76"/>
      <c r="V130" s="76"/>
      <c r="W130" s="77" t="s">
        <v>69</v>
      </c>
      <c r="X130" s="78">
        <v>0</v>
      </c>
      <c r="Y130" s="79">
        <f>IFERROR(IF(X130="",0,CEILING((X130/$H130),1)*$H130),"")</f>
        <v>0</v>
      </c>
      <c r="Z130" s="80" t="str">
        <f>IFERROR(IF(Y130=0,"",ROUNDUP(Y130/H130,0)*0.00502),"")</f>
        <v/>
      </c>
      <c r="AA130" s="81"/>
      <c r="AB130" s="82"/>
      <c r="AC130" s="83" t="s">
        <v>251</v>
      </c>
      <c r="AG130" s="84"/>
      <c r="AJ130" s="85"/>
      <c r="AK130" s="85">
        <v>0</v>
      </c>
      <c r="BB130" s="86" t="s">
        <v>1</v>
      </c>
      <c r="BM130" s="84">
        <f>IFERROR(X130*I130/H130,"0")</f>
        <v>0</v>
      </c>
      <c r="BN130" s="84">
        <f>IFERROR(Y130*I130/H130,"0")</f>
        <v>0</v>
      </c>
      <c r="BO130" s="84">
        <f>IFERROR(1/J130*(X130/H130),"0")</f>
        <v>0</v>
      </c>
      <c r="BP130" s="84">
        <f>IFERROR(1/J130*(Y130/H130),"0")</f>
        <v>0</v>
      </c>
    </row>
    <row r="131" spans="1:68" ht="16.5" customHeight="1" x14ac:dyDescent="0.25">
      <c r="A131" s="71" t="s">
        <v>252</v>
      </c>
      <c r="B131" s="71" t="s">
        <v>254</v>
      </c>
      <c r="C131" s="72">
        <v>4301020258</v>
      </c>
      <c r="D131" s="122">
        <v>4680115882775</v>
      </c>
      <c r="E131" s="122"/>
      <c r="F131" s="73">
        <v>0.3</v>
      </c>
      <c r="G131" s="74">
        <v>8</v>
      </c>
      <c r="H131" s="73">
        <v>2.4</v>
      </c>
      <c r="I131" s="73">
        <v>2.5</v>
      </c>
      <c r="J131" s="74">
        <v>234</v>
      </c>
      <c r="K131" s="74" t="s">
        <v>67</v>
      </c>
      <c r="L131" s="74"/>
      <c r="M131" s="75" t="s">
        <v>80</v>
      </c>
      <c r="N131" s="75"/>
      <c r="O131" s="74">
        <v>50</v>
      </c>
      <c r="P131" s="12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23"/>
      <c r="R131" s="123"/>
      <c r="S131" s="123"/>
      <c r="T131" s="123"/>
      <c r="U131" s="76"/>
      <c r="V131" s="76"/>
      <c r="W131" s="77" t="s">
        <v>69</v>
      </c>
      <c r="X131" s="78">
        <v>0</v>
      </c>
      <c r="Y131" s="79">
        <f>IFERROR(IF(X131="",0,CEILING((X131/$H131),1)*$H131),"")</f>
        <v>0</v>
      </c>
      <c r="Z131" s="80" t="str">
        <f>IFERROR(IF(Y131=0,"",ROUNDUP(Y131/H131,0)*0.00502),"")</f>
        <v/>
      </c>
      <c r="AA131" s="81"/>
      <c r="AB131" s="82"/>
      <c r="AC131" s="83" t="s">
        <v>255</v>
      </c>
      <c r="AG131" s="84"/>
      <c r="AJ131" s="85"/>
      <c r="AK131" s="85">
        <v>0</v>
      </c>
      <c r="BB131" s="86" t="s">
        <v>1</v>
      </c>
      <c r="BM131" s="84">
        <f>IFERROR(X131*I131/H131,"0")</f>
        <v>0</v>
      </c>
      <c r="BN131" s="84">
        <f>IFERROR(Y131*I131/H131,"0")</f>
        <v>0</v>
      </c>
      <c r="BO131" s="84">
        <f>IFERROR(1/J131*(X131/H131),"0")</f>
        <v>0</v>
      </c>
      <c r="BP131" s="84">
        <f>IFERROR(1/J131*(Y131/H131),"0")</f>
        <v>0</v>
      </c>
    </row>
    <row r="132" spans="1:68" ht="16.5" customHeight="1" x14ac:dyDescent="0.25">
      <c r="A132" s="71" t="s">
        <v>256</v>
      </c>
      <c r="B132" s="71" t="s">
        <v>257</v>
      </c>
      <c r="C132" s="72">
        <v>4301020344</v>
      </c>
      <c r="D132" s="122">
        <v>4680115880658</v>
      </c>
      <c r="E132" s="122"/>
      <c r="F132" s="73">
        <v>0.4</v>
      </c>
      <c r="G132" s="74">
        <v>6</v>
      </c>
      <c r="H132" s="73">
        <v>2.4</v>
      </c>
      <c r="I132" s="73">
        <v>2.58</v>
      </c>
      <c r="J132" s="74">
        <v>182</v>
      </c>
      <c r="K132" s="74" t="s">
        <v>76</v>
      </c>
      <c r="L132" s="74"/>
      <c r="M132" s="75" t="s">
        <v>119</v>
      </c>
      <c r="N132" s="75"/>
      <c r="O132" s="74">
        <v>55</v>
      </c>
      <c r="P132" s="1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23"/>
      <c r="R132" s="123"/>
      <c r="S132" s="123"/>
      <c r="T132" s="123"/>
      <c r="U132" s="76"/>
      <c r="V132" s="76"/>
      <c r="W132" s="77" t="s">
        <v>69</v>
      </c>
      <c r="X132" s="78">
        <v>0</v>
      </c>
      <c r="Y132" s="79">
        <f>IFERROR(IF(X132="",0,CEILING((X132/$H132),1)*$H132),"")</f>
        <v>0</v>
      </c>
      <c r="Z132" s="80" t="str">
        <f>IFERROR(IF(Y132=0,"",ROUNDUP(Y132/H132,0)*0.00651),"")</f>
        <v/>
      </c>
      <c r="AA132" s="81"/>
      <c r="AB132" s="82"/>
      <c r="AC132" s="83" t="s">
        <v>251</v>
      </c>
      <c r="AG132" s="84"/>
      <c r="AJ132" s="85"/>
      <c r="AK132" s="85">
        <v>0</v>
      </c>
      <c r="BB132" s="86" t="s">
        <v>1</v>
      </c>
      <c r="BM132" s="84">
        <f>IFERROR(X132*I132/H132,"0")</f>
        <v>0</v>
      </c>
      <c r="BN132" s="84">
        <f>IFERROR(Y132*I132/H132,"0")</f>
        <v>0</v>
      </c>
      <c r="BO132" s="84">
        <f>IFERROR(1/J132*(X132/H132),"0")</f>
        <v>0</v>
      </c>
      <c r="BP132" s="84">
        <f>IFERROR(1/J132*(Y132/H132),"0")</f>
        <v>0</v>
      </c>
    </row>
    <row r="133" spans="1:68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5" t="s">
        <v>71</v>
      </c>
      <c r="Q133" s="125"/>
      <c r="R133" s="125"/>
      <c r="S133" s="125"/>
      <c r="T133" s="125"/>
      <c r="U133" s="125"/>
      <c r="V133" s="125"/>
      <c r="W133" s="87" t="s">
        <v>72</v>
      </c>
      <c r="X133" s="88">
        <f>IFERROR(X129/H129,"0")+IFERROR(X130/H130,"0")+IFERROR(X131/H131,"0")+IFERROR(X132/H132,"0")</f>
        <v>0</v>
      </c>
      <c r="Y133" s="88">
        <f>IFERROR(Y129/H129,"0")+IFERROR(Y130/H130,"0")+IFERROR(Y131/H131,"0")+IFERROR(Y132/H132,"0")</f>
        <v>0</v>
      </c>
      <c r="Z133" s="88">
        <f>IFERROR(IF(Z129="",0,Z129),"0")+IFERROR(IF(Z130="",0,Z130),"0")+IFERROR(IF(Z131="",0,Z131),"0")+IFERROR(IF(Z132="",0,Z132),"0")</f>
        <v>0</v>
      </c>
      <c r="AA133" s="89"/>
      <c r="AB133" s="89"/>
      <c r="AC133" s="89"/>
    </row>
    <row r="134" spans="1:68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5" t="s">
        <v>71</v>
      </c>
      <c r="Q134" s="125"/>
      <c r="R134" s="125"/>
      <c r="S134" s="125"/>
      <c r="T134" s="125"/>
      <c r="U134" s="125"/>
      <c r="V134" s="125"/>
      <c r="W134" s="87" t="s">
        <v>69</v>
      </c>
      <c r="X134" s="88">
        <f>IFERROR(SUM(X129:X132),"0")</f>
        <v>0</v>
      </c>
      <c r="Y134" s="88">
        <f>IFERROR(SUM(Y129:Y132),"0")</f>
        <v>0</v>
      </c>
      <c r="Z134" s="87"/>
      <c r="AA134" s="89"/>
      <c r="AB134" s="89"/>
      <c r="AC134" s="89"/>
    </row>
    <row r="135" spans="1:68" ht="14.25" customHeight="1" x14ac:dyDescent="0.25">
      <c r="A135" s="121" t="s">
        <v>73</v>
      </c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70"/>
      <c r="AB135" s="70"/>
      <c r="AC135" s="70"/>
    </row>
    <row r="136" spans="1:68" ht="27" customHeight="1" x14ac:dyDescent="0.25">
      <c r="A136" s="71" t="s">
        <v>258</v>
      </c>
      <c r="B136" s="71" t="s">
        <v>259</v>
      </c>
      <c r="C136" s="72">
        <v>4301051625</v>
      </c>
      <c r="D136" s="122">
        <v>4607091385168</v>
      </c>
      <c r="E136" s="122"/>
      <c r="F136" s="73">
        <v>1.4</v>
      </c>
      <c r="G136" s="74">
        <v>6</v>
      </c>
      <c r="H136" s="73">
        <v>8.4</v>
      </c>
      <c r="I136" s="73">
        <v>8.9580000000000002</v>
      </c>
      <c r="J136" s="74">
        <v>56</v>
      </c>
      <c r="K136" s="74" t="s">
        <v>116</v>
      </c>
      <c r="L136" s="74"/>
      <c r="M136" s="75" t="s">
        <v>80</v>
      </c>
      <c r="N136" s="75"/>
      <c r="O136" s="74">
        <v>45</v>
      </c>
      <c r="P136" s="1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23"/>
      <c r="R136" s="123"/>
      <c r="S136" s="123"/>
      <c r="T136" s="123"/>
      <c r="U136" s="76"/>
      <c r="V136" s="76"/>
      <c r="W136" s="77" t="s">
        <v>69</v>
      </c>
      <c r="X136" s="78">
        <v>0</v>
      </c>
      <c r="Y136" s="79">
        <f t="shared" ref="Y136:Y142" si="31">IFERROR(IF(X136="",0,CEILING((X136/$H136),1)*$H136),"")</f>
        <v>0</v>
      </c>
      <c r="Z136" s="80" t="str">
        <f>IFERROR(IF(Y136=0,"",ROUNDUP(Y136/H136,0)*0.02175),"")</f>
        <v/>
      </c>
      <c r="AA136" s="81"/>
      <c r="AB136" s="82"/>
      <c r="AC136" s="83" t="s">
        <v>260</v>
      </c>
      <c r="AG136" s="84"/>
      <c r="AJ136" s="85"/>
      <c r="AK136" s="85">
        <v>0</v>
      </c>
      <c r="BB136" s="86" t="s">
        <v>1</v>
      </c>
      <c r="BM136" s="84">
        <f t="shared" ref="BM136:BM142" si="32">IFERROR(X136*I136/H136,"0")</f>
        <v>0</v>
      </c>
      <c r="BN136" s="84">
        <f t="shared" ref="BN136:BN142" si="33">IFERROR(Y136*I136/H136,"0")</f>
        <v>0</v>
      </c>
      <c r="BO136" s="84">
        <f t="shared" ref="BO136:BO142" si="34">IFERROR(1/J136*(X136/H136),"0")</f>
        <v>0</v>
      </c>
      <c r="BP136" s="84">
        <f t="shared" ref="BP136:BP142" si="35">IFERROR(1/J136*(Y136/H136),"0")</f>
        <v>0</v>
      </c>
    </row>
    <row r="137" spans="1:68" ht="37.5" customHeight="1" x14ac:dyDescent="0.25">
      <c r="A137" s="71" t="s">
        <v>258</v>
      </c>
      <c r="B137" s="71" t="s">
        <v>261</v>
      </c>
      <c r="C137" s="72">
        <v>4301051360</v>
      </c>
      <c r="D137" s="122">
        <v>4607091385168</v>
      </c>
      <c r="E137" s="122"/>
      <c r="F137" s="73">
        <v>1.35</v>
      </c>
      <c r="G137" s="74">
        <v>6</v>
      </c>
      <c r="H137" s="73">
        <v>8.1</v>
      </c>
      <c r="I137" s="73">
        <v>8.6579999999999995</v>
      </c>
      <c r="J137" s="74">
        <v>56</v>
      </c>
      <c r="K137" s="74" t="s">
        <v>116</v>
      </c>
      <c r="L137" s="74"/>
      <c r="M137" s="75" t="s">
        <v>80</v>
      </c>
      <c r="N137" s="75"/>
      <c r="O137" s="74">
        <v>45</v>
      </c>
      <c r="P137" s="1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23"/>
      <c r="R137" s="123"/>
      <c r="S137" s="123"/>
      <c r="T137" s="123"/>
      <c r="U137" s="76"/>
      <c r="V137" s="76"/>
      <c r="W137" s="77" t="s">
        <v>69</v>
      </c>
      <c r="X137" s="78">
        <v>0</v>
      </c>
      <c r="Y137" s="79">
        <f t="shared" si="31"/>
        <v>0</v>
      </c>
      <c r="Z137" s="80" t="str">
        <f>IFERROR(IF(Y137=0,"",ROUNDUP(Y137/H137,0)*0.02175),"")</f>
        <v/>
      </c>
      <c r="AA137" s="81"/>
      <c r="AB137" s="82"/>
      <c r="AC137" s="83" t="s">
        <v>262</v>
      </c>
      <c r="AG137" s="84"/>
      <c r="AJ137" s="85"/>
      <c r="AK137" s="85">
        <v>0</v>
      </c>
      <c r="BB137" s="86" t="s">
        <v>1</v>
      </c>
      <c r="BM137" s="84">
        <f t="shared" si="32"/>
        <v>0</v>
      </c>
      <c r="BN137" s="84">
        <f t="shared" si="33"/>
        <v>0</v>
      </c>
      <c r="BO137" s="84">
        <f t="shared" si="34"/>
        <v>0</v>
      </c>
      <c r="BP137" s="84">
        <f t="shared" si="35"/>
        <v>0</v>
      </c>
    </row>
    <row r="138" spans="1:68" ht="27" customHeight="1" x14ac:dyDescent="0.25">
      <c r="A138" s="71" t="s">
        <v>263</v>
      </c>
      <c r="B138" s="71" t="s">
        <v>264</v>
      </c>
      <c r="C138" s="72">
        <v>4301051742</v>
      </c>
      <c r="D138" s="122">
        <v>4680115884540</v>
      </c>
      <c r="E138" s="122"/>
      <c r="F138" s="73">
        <v>1.4</v>
      </c>
      <c r="G138" s="74">
        <v>6</v>
      </c>
      <c r="H138" s="73">
        <v>8.4</v>
      </c>
      <c r="I138" s="73">
        <v>8.8800000000000008</v>
      </c>
      <c r="J138" s="74">
        <v>56</v>
      </c>
      <c r="K138" s="74" t="s">
        <v>116</v>
      </c>
      <c r="L138" s="74"/>
      <c r="M138" s="75" t="s">
        <v>80</v>
      </c>
      <c r="N138" s="75"/>
      <c r="O138" s="74">
        <v>45</v>
      </c>
      <c r="P138" s="12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23"/>
      <c r="R138" s="123"/>
      <c r="S138" s="123"/>
      <c r="T138" s="123"/>
      <c r="U138" s="76"/>
      <c r="V138" s="76"/>
      <c r="W138" s="77" t="s">
        <v>69</v>
      </c>
      <c r="X138" s="78">
        <v>0</v>
      </c>
      <c r="Y138" s="79">
        <f t="shared" si="31"/>
        <v>0</v>
      </c>
      <c r="Z138" s="80" t="str">
        <f>IFERROR(IF(Y138=0,"",ROUNDUP(Y138/H138,0)*0.02175),"")</f>
        <v/>
      </c>
      <c r="AA138" s="81"/>
      <c r="AB138" s="82"/>
      <c r="AC138" s="83" t="s">
        <v>265</v>
      </c>
      <c r="AG138" s="84"/>
      <c r="AJ138" s="85"/>
      <c r="AK138" s="85">
        <v>0</v>
      </c>
      <c r="BB138" s="86" t="s">
        <v>1</v>
      </c>
      <c r="BM138" s="84">
        <f t="shared" si="32"/>
        <v>0</v>
      </c>
      <c r="BN138" s="84">
        <f t="shared" si="33"/>
        <v>0</v>
      </c>
      <c r="BO138" s="84">
        <f t="shared" si="34"/>
        <v>0</v>
      </c>
      <c r="BP138" s="84">
        <f t="shared" si="35"/>
        <v>0</v>
      </c>
    </row>
    <row r="139" spans="1:68" ht="37.5" customHeight="1" x14ac:dyDescent="0.25">
      <c r="A139" s="71" t="s">
        <v>266</v>
      </c>
      <c r="B139" s="71" t="s">
        <v>267</v>
      </c>
      <c r="C139" s="72">
        <v>4301051362</v>
      </c>
      <c r="D139" s="122">
        <v>4607091383256</v>
      </c>
      <c r="E139" s="122"/>
      <c r="F139" s="73">
        <v>0.33</v>
      </c>
      <c r="G139" s="74">
        <v>6</v>
      </c>
      <c r="H139" s="73">
        <v>1.98</v>
      </c>
      <c r="I139" s="73">
        <v>2.226</v>
      </c>
      <c r="J139" s="74">
        <v>182</v>
      </c>
      <c r="K139" s="74" t="s">
        <v>76</v>
      </c>
      <c r="L139" s="74"/>
      <c r="M139" s="75" t="s">
        <v>80</v>
      </c>
      <c r="N139" s="75"/>
      <c r="O139" s="74">
        <v>45</v>
      </c>
      <c r="P139" s="12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23"/>
      <c r="R139" s="123"/>
      <c r="S139" s="123"/>
      <c r="T139" s="123"/>
      <c r="U139" s="76"/>
      <c r="V139" s="76"/>
      <c r="W139" s="77" t="s">
        <v>69</v>
      </c>
      <c r="X139" s="78">
        <v>0</v>
      </c>
      <c r="Y139" s="79">
        <f t="shared" si="31"/>
        <v>0</v>
      </c>
      <c r="Z139" s="80" t="str">
        <f>IFERROR(IF(Y139=0,"",ROUNDUP(Y139/H139,0)*0.00651),"")</f>
        <v/>
      </c>
      <c r="AA139" s="81"/>
      <c r="AB139" s="82"/>
      <c r="AC139" s="83" t="s">
        <v>262</v>
      </c>
      <c r="AG139" s="84"/>
      <c r="AJ139" s="85"/>
      <c r="AK139" s="85">
        <v>0</v>
      </c>
      <c r="BB139" s="86" t="s">
        <v>1</v>
      </c>
      <c r="BM139" s="84">
        <f t="shared" si="32"/>
        <v>0</v>
      </c>
      <c r="BN139" s="84">
        <f t="shared" si="33"/>
        <v>0</v>
      </c>
      <c r="BO139" s="84">
        <f t="shared" si="34"/>
        <v>0</v>
      </c>
      <c r="BP139" s="84">
        <f t="shared" si="35"/>
        <v>0</v>
      </c>
    </row>
    <row r="140" spans="1:68" ht="37.5" customHeight="1" x14ac:dyDescent="0.25">
      <c r="A140" s="71" t="s">
        <v>268</v>
      </c>
      <c r="B140" s="71" t="s">
        <v>269</v>
      </c>
      <c r="C140" s="72">
        <v>4301051358</v>
      </c>
      <c r="D140" s="122">
        <v>4607091385748</v>
      </c>
      <c r="E140" s="122"/>
      <c r="F140" s="73">
        <v>0.45</v>
      </c>
      <c r="G140" s="74">
        <v>6</v>
      </c>
      <c r="H140" s="73">
        <v>2.7</v>
      </c>
      <c r="I140" s="73">
        <v>2.952</v>
      </c>
      <c r="J140" s="74">
        <v>182</v>
      </c>
      <c r="K140" s="74" t="s">
        <v>76</v>
      </c>
      <c r="L140" s="74" t="s">
        <v>148</v>
      </c>
      <c r="M140" s="75" t="s">
        <v>80</v>
      </c>
      <c r="N140" s="75"/>
      <c r="O140" s="74">
        <v>45</v>
      </c>
      <c r="P140" s="1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23"/>
      <c r="R140" s="123"/>
      <c r="S140" s="123"/>
      <c r="T140" s="123"/>
      <c r="U140" s="76"/>
      <c r="V140" s="76"/>
      <c r="W140" s="77" t="s">
        <v>69</v>
      </c>
      <c r="X140" s="78">
        <v>0</v>
      </c>
      <c r="Y140" s="79">
        <f t="shared" si="31"/>
        <v>0</v>
      </c>
      <c r="Z140" s="80" t="str">
        <f>IFERROR(IF(Y140=0,"",ROUNDUP(Y140/H140,0)*0.00651),"")</f>
        <v/>
      </c>
      <c r="AA140" s="81"/>
      <c r="AB140" s="82"/>
      <c r="AC140" s="83" t="s">
        <v>262</v>
      </c>
      <c r="AG140" s="84"/>
      <c r="AJ140" s="85" t="s">
        <v>150</v>
      </c>
      <c r="AK140" s="85">
        <v>491.4</v>
      </c>
      <c r="BB140" s="86" t="s">
        <v>1</v>
      </c>
      <c r="BM140" s="84">
        <f t="shared" si="32"/>
        <v>0</v>
      </c>
      <c r="BN140" s="84">
        <f t="shared" si="33"/>
        <v>0</v>
      </c>
      <c r="BO140" s="84">
        <f t="shared" si="34"/>
        <v>0</v>
      </c>
      <c r="BP140" s="84">
        <f t="shared" si="35"/>
        <v>0</v>
      </c>
    </row>
    <row r="141" spans="1:68" ht="27" customHeight="1" x14ac:dyDescent="0.25">
      <c r="A141" s="71" t="s">
        <v>270</v>
      </c>
      <c r="B141" s="71" t="s">
        <v>271</v>
      </c>
      <c r="C141" s="72">
        <v>4301051740</v>
      </c>
      <c r="D141" s="122">
        <v>4680115884533</v>
      </c>
      <c r="E141" s="122"/>
      <c r="F141" s="73">
        <v>0.3</v>
      </c>
      <c r="G141" s="74">
        <v>6</v>
      </c>
      <c r="H141" s="73">
        <v>1.8</v>
      </c>
      <c r="I141" s="73">
        <v>1.98</v>
      </c>
      <c r="J141" s="74">
        <v>182</v>
      </c>
      <c r="K141" s="74" t="s">
        <v>76</v>
      </c>
      <c r="L141" s="74"/>
      <c r="M141" s="75" t="s">
        <v>80</v>
      </c>
      <c r="N141" s="75"/>
      <c r="O141" s="74">
        <v>45</v>
      </c>
      <c r="P141" s="1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23"/>
      <c r="R141" s="123"/>
      <c r="S141" s="123"/>
      <c r="T141" s="123"/>
      <c r="U141" s="76"/>
      <c r="V141" s="76"/>
      <c r="W141" s="77" t="s">
        <v>69</v>
      </c>
      <c r="X141" s="78">
        <v>0</v>
      </c>
      <c r="Y141" s="79">
        <f t="shared" si="31"/>
        <v>0</v>
      </c>
      <c r="Z141" s="80" t="str">
        <f>IFERROR(IF(Y141=0,"",ROUNDUP(Y141/H141,0)*0.00651),"")</f>
        <v/>
      </c>
      <c r="AA141" s="81"/>
      <c r="AB141" s="82"/>
      <c r="AC141" s="83" t="s">
        <v>265</v>
      </c>
      <c r="AG141" s="84"/>
      <c r="AJ141" s="85"/>
      <c r="AK141" s="85">
        <v>0</v>
      </c>
      <c r="BB141" s="86" t="s">
        <v>1</v>
      </c>
      <c r="BM141" s="84">
        <f t="shared" si="32"/>
        <v>0</v>
      </c>
      <c r="BN141" s="84">
        <f t="shared" si="33"/>
        <v>0</v>
      </c>
      <c r="BO141" s="84">
        <f t="shared" si="34"/>
        <v>0</v>
      </c>
      <c r="BP141" s="84">
        <f t="shared" si="35"/>
        <v>0</v>
      </c>
    </row>
    <row r="142" spans="1:68" ht="37.5" customHeight="1" x14ac:dyDescent="0.25">
      <c r="A142" s="71" t="s">
        <v>272</v>
      </c>
      <c r="B142" s="71" t="s">
        <v>273</v>
      </c>
      <c r="C142" s="72">
        <v>4301051480</v>
      </c>
      <c r="D142" s="122">
        <v>4680115882645</v>
      </c>
      <c r="E142" s="122"/>
      <c r="F142" s="73">
        <v>0.3</v>
      </c>
      <c r="G142" s="74">
        <v>6</v>
      </c>
      <c r="H142" s="73">
        <v>1.8</v>
      </c>
      <c r="I142" s="73">
        <v>2.64</v>
      </c>
      <c r="J142" s="74">
        <v>182</v>
      </c>
      <c r="K142" s="74" t="s">
        <v>76</v>
      </c>
      <c r="L142" s="74"/>
      <c r="M142" s="75" t="s">
        <v>68</v>
      </c>
      <c r="N142" s="75"/>
      <c r="O142" s="74">
        <v>40</v>
      </c>
      <c r="P142" s="1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23"/>
      <c r="R142" s="123"/>
      <c r="S142" s="123"/>
      <c r="T142" s="123"/>
      <c r="U142" s="76"/>
      <c r="V142" s="76"/>
      <c r="W142" s="77" t="s">
        <v>69</v>
      </c>
      <c r="X142" s="78">
        <v>0</v>
      </c>
      <c r="Y142" s="79">
        <f t="shared" si="31"/>
        <v>0</v>
      </c>
      <c r="Z142" s="80" t="str">
        <f>IFERROR(IF(Y142=0,"",ROUNDUP(Y142/H142,0)*0.00651),"")</f>
        <v/>
      </c>
      <c r="AA142" s="81"/>
      <c r="AB142" s="82"/>
      <c r="AC142" s="83" t="s">
        <v>274</v>
      </c>
      <c r="AG142" s="84"/>
      <c r="AJ142" s="85"/>
      <c r="AK142" s="85">
        <v>0</v>
      </c>
      <c r="BB142" s="86" t="s">
        <v>1</v>
      </c>
      <c r="BM142" s="84">
        <f t="shared" si="32"/>
        <v>0</v>
      </c>
      <c r="BN142" s="84">
        <f t="shared" si="33"/>
        <v>0</v>
      </c>
      <c r="BO142" s="84">
        <f t="shared" si="34"/>
        <v>0</v>
      </c>
      <c r="BP142" s="84">
        <f t="shared" si="35"/>
        <v>0</v>
      </c>
    </row>
    <row r="143" spans="1:68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5" t="s">
        <v>71</v>
      </c>
      <c r="Q143" s="125"/>
      <c r="R143" s="125"/>
      <c r="S143" s="125"/>
      <c r="T143" s="125"/>
      <c r="U143" s="125"/>
      <c r="V143" s="125"/>
      <c r="W143" s="87" t="s">
        <v>72</v>
      </c>
      <c r="X143" s="88">
        <f>IFERROR(X136/H136,"0")+IFERROR(X137/H137,"0")+IFERROR(X138/H138,"0")+IFERROR(X139/H139,"0")+IFERROR(X140/H140,"0")+IFERROR(X141/H141,"0")+IFERROR(X142/H142,"0")</f>
        <v>0</v>
      </c>
      <c r="Y143" s="88">
        <f>IFERROR(Y136/H136,"0")+IFERROR(Y137/H137,"0")+IFERROR(Y138/H138,"0")+IFERROR(Y139/H139,"0")+IFERROR(Y140/H140,"0")+IFERROR(Y141/H141,"0")+IFERROR(Y142/H142,"0")</f>
        <v>0</v>
      </c>
      <c r="Z143" s="88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9"/>
      <c r="AB143" s="89"/>
      <c r="AC143" s="89"/>
    </row>
    <row r="144" spans="1:68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5" t="s">
        <v>71</v>
      </c>
      <c r="Q144" s="125"/>
      <c r="R144" s="125"/>
      <c r="S144" s="125"/>
      <c r="T144" s="125"/>
      <c r="U144" s="125"/>
      <c r="V144" s="125"/>
      <c r="W144" s="87" t="s">
        <v>69</v>
      </c>
      <c r="X144" s="88">
        <f>IFERROR(SUM(X136:X142),"0")</f>
        <v>0</v>
      </c>
      <c r="Y144" s="88">
        <f>IFERROR(SUM(Y136:Y142),"0")</f>
        <v>0</v>
      </c>
      <c r="Z144" s="87"/>
      <c r="AA144" s="89"/>
      <c r="AB144" s="89"/>
      <c r="AC144" s="89"/>
    </row>
    <row r="145" spans="1:68" ht="14.25" customHeight="1" x14ac:dyDescent="0.25">
      <c r="A145" s="121" t="s">
        <v>207</v>
      </c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70"/>
      <c r="AB145" s="70"/>
      <c r="AC145" s="70"/>
    </row>
    <row r="146" spans="1:68" ht="37.5" customHeight="1" x14ac:dyDescent="0.25">
      <c r="A146" s="71" t="s">
        <v>275</v>
      </c>
      <c r="B146" s="71" t="s">
        <v>276</v>
      </c>
      <c r="C146" s="72">
        <v>4301060356</v>
      </c>
      <c r="D146" s="122">
        <v>4680115882652</v>
      </c>
      <c r="E146" s="122"/>
      <c r="F146" s="73">
        <v>0.33</v>
      </c>
      <c r="G146" s="74">
        <v>6</v>
      </c>
      <c r="H146" s="73">
        <v>1.98</v>
      </c>
      <c r="I146" s="73">
        <v>2.82</v>
      </c>
      <c r="J146" s="74">
        <v>182</v>
      </c>
      <c r="K146" s="74" t="s">
        <v>76</v>
      </c>
      <c r="L146" s="74"/>
      <c r="M146" s="75" t="s">
        <v>68</v>
      </c>
      <c r="N146" s="75"/>
      <c r="O146" s="74">
        <v>40</v>
      </c>
      <c r="P146" s="12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23"/>
      <c r="R146" s="123"/>
      <c r="S146" s="123"/>
      <c r="T146" s="123"/>
      <c r="U146" s="76"/>
      <c r="V146" s="76"/>
      <c r="W146" s="77" t="s">
        <v>69</v>
      </c>
      <c r="X146" s="78">
        <v>0</v>
      </c>
      <c r="Y146" s="79">
        <f>IFERROR(IF(X146="",0,CEILING((X146/$H146),1)*$H146),"")</f>
        <v>0</v>
      </c>
      <c r="Z146" s="80" t="str">
        <f>IFERROR(IF(Y146=0,"",ROUNDUP(Y146/H146,0)*0.00651),"")</f>
        <v/>
      </c>
      <c r="AA146" s="81"/>
      <c r="AB146" s="82"/>
      <c r="AC146" s="83" t="s">
        <v>277</v>
      </c>
      <c r="AG146" s="84"/>
      <c r="AJ146" s="85"/>
      <c r="AK146" s="85">
        <v>0</v>
      </c>
      <c r="BB146" s="86" t="s">
        <v>1</v>
      </c>
      <c r="BM146" s="84">
        <f>IFERROR(X146*I146/H146,"0")</f>
        <v>0</v>
      </c>
      <c r="BN146" s="84">
        <f>IFERROR(Y146*I146/H146,"0")</f>
        <v>0</v>
      </c>
      <c r="BO146" s="84">
        <f>IFERROR(1/J146*(X146/H146),"0")</f>
        <v>0</v>
      </c>
      <c r="BP146" s="84">
        <f>IFERROR(1/J146*(Y146/H146),"0")</f>
        <v>0</v>
      </c>
    </row>
    <row r="147" spans="1:68" ht="27" customHeight="1" x14ac:dyDescent="0.25">
      <c r="A147" s="71" t="s">
        <v>278</v>
      </c>
      <c r="B147" s="71" t="s">
        <v>279</v>
      </c>
      <c r="C147" s="72">
        <v>4301060309</v>
      </c>
      <c r="D147" s="122">
        <v>4680115880238</v>
      </c>
      <c r="E147" s="122"/>
      <c r="F147" s="73">
        <v>0.33</v>
      </c>
      <c r="G147" s="74">
        <v>6</v>
      </c>
      <c r="H147" s="73">
        <v>1.98</v>
      </c>
      <c r="I147" s="73">
        <v>2.238</v>
      </c>
      <c r="J147" s="74">
        <v>182</v>
      </c>
      <c r="K147" s="74" t="s">
        <v>76</v>
      </c>
      <c r="L147" s="74"/>
      <c r="M147" s="75" t="s">
        <v>68</v>
      </c>
      <c r="N147" s="75"/>
      <c r="O147" s="74">
        <v>40</v>
      </c>
      <c r="P147" s="1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23"/>
      <c r="R147" s="123"/>
      <c r="S147" s="123"/>
      <c r="T147" s="123"/>
      <c r="U147" s="76"/>
      <c r="V147" s="76"/>
      <c r="W147" s="77" t="s">
        <v>69</v>
      </c>
      <c r="X147" s="78">
        <v>0</v>
      </c>
      <c r="Y147" s="79">
        <f>IFERROR(IF(X147="",0,CEILING((X147/$H147),1)*$H147),"")</f>
        <v>0</v>
      </c>
      <c r="Z147" s="80" t="str">
        <f>IFERROR(IF(Y147=0,"",ROUNDUP(Y147/H147,0)*0.00651),"")</f>
        <v/>
      </c>
      <c r="AA147" s="81"/>
      <c r="AB147" s="82"/>
      <c r="AC147" s="83" t="s">
        <v>280</v>
      </c>
      <c r="AG147" s="84"/>
      <c r="AJ147" s="85"/>
      <c r="AK147" s="85">
        <v>0</v>
      </c>
      <c r="BB147" s="86" t="s">
        <v>1</v>
      </c>
      <c r="BM147" s="84">
        <f>IFERROR(X147*I147/H147,"0")</f>
        <v>0</v>
      </c>
      <c r="BN147" s="84">
        <f>IFERROR(Y147*I147/H147,"0")</f>
        <v>0</v>
      </c>
      <c r="BO147" s="84">
        <f>IFERROR(1/J147*(X147/H147),"0")</f>
        <v>0</v>
      </c>
      <c r="BP147" s="84">
        <f>IFERROR(1/J147*(Y147/H147),"0")</f>
        <v>0</v>
      </c>
    </row>
    <row r="148" spans="1:68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5" t="s">
        <v>71</v>
      </c>
      <c r="Q148" s="125"/>
      <c r="R148" s="125"/>
      <c r="S148" s="125"/>
      <c r="T148" s="125"/>
      <c r="U148" s="125"/>
      <c r="V148" s="125"/>
      <c r="W148" s="87" t="s">
        <v>72</v>
      </c>
      <c r="X148" s="88">
        <f>IFERROR(X146/H146,"0")+IFERROR(X147/H147,"0")</f>
        <v>0</v>
      </c>
      <c r="Y148" s="88">
        <f>IFERROR(Y146/H146,"0")+IFERROR(Y147/H147,"0")</f>
        <v>0</v>
      </c>
      <c r="Z148" s="88">
        <f>IFERROR(IF(Z146="",0,Z146),"0")+IFERROR(IF(Z147="",0,Z147),"0")</f>
        <v>0</v>
      </c>
      <c r="AA148" s="89"/>
      <c r="AB148" s="89"/>
      <c r="AC148" s="89"/>
    </row>
    <row r="149" spans="1:68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5" t="s">
        <v>71</v>
      </c>
      <c r="Q149" s="125"/>
      <c r="R149" s="125"/>
      <c r="S149" s="125"/>
      <c r="T149" s="125"/>
      <c r="U149" s="125"/>
      <c r="V149" s="125"/>
      <c r="W149" s="87" t="s">
        <v>69</v>
      </c>
      <c r="X149" s="88">
        <f>IFERROR(SUM(X146:X147),"0")</f>
        <v>0</v>
      </c>
      <c r="Y149" s="88">
        <f>IFERROR(SUM(Y146:Y147),"0")</f>
        <v>0</v>
      </c>
      <c r="Z149" s="87"/>
      <c r="AA149" s="89"/>
      <c r="AB149" s="89"/>
      <c r="AC149" s="89"/>
    </row>
    <row r="150" spans="1:68" ht="16.5" customHeight="1" x14ac:dyDescent="0.25">
      <c r="A150" s="120" t="s">
        <v>281</v>
      </c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69"/>
      <c r="AB150" s="69"/>
      <c r="AC150" s="69"/>
    </row>
    <row r="151" spans="1:68" ht="14.25" customHeight="1" x14ac:dyDescent="0.25">
      <c r="A151" s="121" t="s">
        <v>113</v>
      </c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70"/>
      <c r="AB151" s="70"/>
      <c r="AC151" s="70"/>
    </row>
    <row r="152" spans="1:68" ht="16.5" customHeight="1" x14ac:dyDescent="0.25">
      <c r="A152" s="71" t="s">
        <v>282</v>
      </c>
      <c r="B152" s="71" t="s">
        <v>283</v>
      </c>
      <c r="C152" s="72">
        <v>4301011988</v>
      </c>
      <c r="D152" s="122">
        <v>4680115885561</v>
      </c>
      <c r="E152" s="122"/>
      <c r="F152" s="73">
        <v>1.35</v>
      </c>
      <c r="G152" s="74">
        <v>4</v>
      </c>
      <c r="H152" s="73">
        <v>5.4</v>
      </c>
      <c r="I152" s="73">
        <v>7.24</v>
      </c>
      <c r="J152" s="74">
        <v>104</v>
      </c>
      <c r="K152" s="74" t="s">
        <v>116</v>
      </c>
      <c r="L152" s="74"/>
      <c r="M152" s="75" t="s">
        <v>284</v>
      </c>
      <c r="N152" s="75"/>
      <c r="O152" s="74">
        <v>90</v>
      </c>
      <c r="P152" s="126" t="s">
        <v>285</v>
      </c>
      <c r="Q152" s="126"/>
      <c r="R152" s="126"/>
      <c r="S152" s="126"/>
      <c r="T152" s="126"/>
      <c r="U152" s="76"/>
      <c r="V152" s="76"/>
      <c r="W152" s="77" t="s">
        <v>69</v>
      </c>
      <c r="X152" s="78">
        <v>0</v>
      </c>
      <c r="Y152" s="79">
        <f>IFERROR(IF(X152="",0,CEILING((X152/$H152),1)*$H152),"")</f>
        <v>0</v>
      </c>
      <c r="Z152" s="80" t="str">
        <f>IFERROR(IF(Y152=0,"",ROUNDUP(Y152/H152,0)*0.01196),"")</f>
        <v/>
      </c>
      <c r="AA152" s="81"/>
      <c r="AB152" s="82"/>
      <c r="AC152" s="83" t="s">
        <v>286</v>
      </c>
      <c r="AG152" s="84"/>
      <c r="AJ152" s="85"/>
      <c r="AK152" s="85">
        <v>0</v>
      </c>
      <c r="BB152" s="86" t="s">
        <v>1</v>
      </c>
      <c r="BM152" s="84">
        <f>IFERROR(X152*I152/H152,"0")</f>
        <v>0</v>
      </c>
      <c r="BN152" s="84">
        <f>IFERROR(Y152*I152/H152,"0")</f>
        <v>0</v>
      </c>
      <c r="BO152" s="84">
        <f>IFERROR(1/J152*(X152/H152),"0")</f>
        <v>0</v>
      </c>
      <c r="BP152" s="84">
        <f>IFERROR(1/J152*(Y152/H152),"0")</f>
        <v>0</v>
      </c>
    </row>
    <row r="153" spans="1:68" ht="27" customHeight="1" x14ac:dyDescent="0.25">
      <c r="A153" s="71" t="s">
        <v>287</v>
      </c>
      <c r="B153" s="71" t="s">
        <v>288</v>
      </c>
      <c r="C153" s="72">
        <v>4301011562</v>
      </c>
      <c r="D153" s="122">
        <v>4680115882577</v>
      </c>
      <c r="E153" s="122"/>
      <c r="F153" s="73">
        <v>0.4</v>
      </c>
      <c r="G153" s="74">
        <v>8</v>
      </c>
      <c r="H153" s="73">
        <v>3.2</v>
      </c>
      <c r="I153" s="73">
        <v>3.38</v>
      </c>
      <c r="J153" s="74">
        <v>182</v>
      </c>
      <c r="K153" s="74" t="s">
        <v>76</v>
      </c>
      <c r="L153" s="74"/>
      <c r="M153" s="75" t="s">
        <v>105</v>
      </c>
      <c r="N153" s="75"/>
      <c r="O153" s="74">
        <v>90</v>
      </c>
      <c r="P153" s="1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23"/>
      <c r="R153" s="123"/>
      <c r="S153" s="123"/>
      <c r="T153" s="123"/>
      <c r="U153" s="76"/>
      <c r="V153" s="76"/>
      <c r="W153" s="77" t="s">
        <v>69</v>
      </c>
      <c r="X153" s="78">
        <v>0</v>
      </c>
      <c r="Y153" s="79">
        <f>IFERROR(IF(X153="",0,CEILING((X153/$H153),1)*$H153),"")</f>
        <v>0</v>
      </c>
      <c r="Z153" s="80" t="str">
        <f>IFERROR(IF(Y153=0,"",ROUNDUP(Y153/H153,0)*0.00651),"")</f>
        <v/>
      </c>
      <c r="AA153" s="81"/>
      <c r="AB153" s="82"/>
      <c r="AC153" s="83" t="s">
        <v>289</v>
      </c>
      <c r="AG153" s="84"/>
      <c r="AJ153" s="85"/>
      <c r="AK153" s="85">
        <v>0</v>
      </c>
      <c r="BB153" s="86" t="s">
        <v>1</v>
      </c>
      <c r="BM153" s="84">
        <f>IFERROR(X153*I153/H153,"0")</f>
        <v>0</v>
      </c>
      <c r="BN153" s="84">
        <f>IFERROR(Y153*I153/H153,"0")</f>
        <v>0</v>
      </c>
      <c r="BO153" s="84">
        <f>IFERROR(1/J153*(X153/H153),"0")</f>
        <v>0</v>
      </c>
      <c r="BP153" s="84">
        <f>IFERROR(1/J153*(Y153/H153),"0")</f>
        <v>0</v>
      </c>
    </row>
    <row r="154" spans="1:68" ht="27" customHeight="1" x14ac:dyDescent="0.25">
      <c r="A154" s="71" t="s">
        <v>287</v>
      </c>
      <c r="B154" s="71" t="s">
        <v>290</v>
      </c>
      <c r="C154" s="72">
        <v>4301011564</v>
      </c>
      <c r="D154" s="122">
        <v>4680115882577</v>
      </c>
      <c r="E154" s="122"/>
      <c r="F154" s="73">
        <v>0.4</v>
      </c>
      <c r="G154" s="74">
        <v>8</v>
      </c>
      <c r="H154" s="73">
        <v>3.2</v>
      </c>
      <c r="I154" s="73">
        <v>3.38</v>
      </c>
      <c r="J154" s="74">
        <v>182</v>
      </c>
      <c r="K154" s="74" t="s">
        <v>76</v>
      </c>
      <c r="L154" s="74"/>
      <c r="M154" s="75" t="s">
        <v>105</v>
      </c>
      <c r="N154" s="75"/>
      <c r="O154" s="74">
        <v>90</v>
      </c>
      <c r="P154" s="1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23"/>
      <c r="R154" s="123"/>
      <c r="S154" s="123"/>
      <c r="T154" s="123"/>
      <c r="U154" s="76"/>
      <c r="V154" s="76"/>
      <c r="W154" s="77" t="s">
        <v>69</v>
      </c>
      <c r="X154" s="78">
        <v>0</v>
      </c>
      <c r="Y154" s="79">
        <f>IFERROR(IF(X154="",0,CEILING((X154/$H154),1)*$H154),"")</f>
        <v>0</v>
      </c>
      <c r="Z154" s="80" t="str">
        <f>IFERROR(IF(Y154=0,"",ROUNDUP(Y154/H154,0)*0.00651),"")</f>
        <v/>
      </c>
      <c r="AA154" s="81"/>
      <c r="AB154" s="82"/>
      <c r="AC154" s="83" t="s">
        <v>289</v>
      </c>
      <c r="AG154" s="84"/>
      <c r="AJ154" s="85"/>
      <c r="AK154" s="85">
        <v>0</v>
      </c>
      <c r="BB154" s="86" t="s">
        <v>1</v>
      </c>
      <c r="BM154" s="84">
        <f>IFERROR(X154*I154/H154,"0")</f>
        <v>0</v>
      </c>
      <c r="BN154" s="84">
        <f>IFERROR(Y154*I154/H154,"0")</f>
        <v>0</v>
      </c>
      <c r="BO154" s="84">
        <f>IFERROR(1/J154*(X154/H154),"0")</f>
        <v>0</v>
      </c>
      <c r="BP154" s="84">
        <f>IFERROR(1/J154*(Y154/H154),"0")</f>
        <v>0</v>
      </c>
    </row>
    <row r="155" spans="1:68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5" t="s">
        <v>71</v>
      </c>
      <c r="Q155" s="125"/>
      <c r="R155" s="125"/>
      <c r="S155" s="125"/>
      <c r="T155" s="125"/>
      <c r="U155" s="125"/>
      <c r="V155" s="125"/>
      <c r="W155" s="87" t="s">
        <v>72</v>
      </c>
      <c r="X155" s="88">
        <f>IFERROR(X152/H152,"0")+IFERROR(X153/H153,"0")+IFERROR(X154/H154,"0")</f>
        <v>0</v>
      </c>
      <c r="Y155" s="88">
        <f>IFERROR(Y152/H152,"0")+IFERROR(Y153/H153,"0")+IFERROR(Y154/H154,"0")</f>
        <v>0</v>
      </c>
      <c r="Z155" s="88">
        <f>IFERROR(IF(Z152="",0,Z152),"0")+IFERROR(IF(Z153="",0,Z153),"0")+IFERROR(IF(Z154="",0,Z154),"0")</f>
        <v>0</v>
      </c>
      <c r="AA155" s="89"/>
      <c r="AB155" s="89"/>
      <c r="AC155" s="89"/>
    </row>
    <row r="156" spans="1:68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5" t="s">
        <v>71</v>
      </c>
      <c r="Q156" s="125"/>
      <c r="R156" s="125"/>
      <c r="S156" s="125"/>
      <c r="T156" s="125"/>
      <c r="U156" s="125"/>
      <c r="V156" s="125"/>
      <c r="W156" s="87" t="s">
        <v>69</v>
      </c>
      <c r="X156" s="88">
        <f>IFERROR(SUM(X152:X154),"0")</f>
        <v>0</v>
      </c>
      <c r="Y156" s="88">
        <f>IFERROR(SUM(Y152:Y154),"0")</f>
        <v>0</v>
      </c>
      <c r="Z156" s="87"/>
      <c r="AA156" s="89"/>
      <c r="AB156" s="89"/>
      <c r="AC156" s="89"/>
    </row>
    <row r="157" spans="1:68" ht="14.25" customHeight="1" x14ac:dyDescent="0.25">
      <c r="A157" s="121" t="s">
        <v>64</v>
      </c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70"/>
      <c r="AB157" s="70"/>
      <c r="AC157" s="70"/>
    </row>
    <row r="158" spans="1:68" ht="27" customHeight="1" x14ac:dyDescent="0.25">
      <c r="A158" s="71" t="s">
        <v>291</v>
      </c>
      <c r="B158" s="71" t="s">
        <v>292</v>
      </c>
      <c r="C158" s="72">
        <v>4301031235</v>
      </c>
      <c r="D158" s="122">
        <v>4680115883444</v>
      </c>
      <c r="E158" s="122"/>
      <c r="F158" s="73">
        <v>0.35</v>
      </c>
      <c r="G158" s="74">
        <v>8</v>
      </c>
      <c r="H158" s="73">
        <v>2.8</v>
      </c>
      <c r="I158" s="73">
        <v>3.0680000000000001</v>
      </c>
      <c r="J158" s="74">
        <v>182</v>
      </c>
      <c r="K158" s="74" t="s">
        <v>76</v>
      </c>
      <c r="L158" s="74"/>
      <c r="M158" s="75" t="s">
        <v>105</v>
      </c>
      <c r="N158" s="75"/>
      <c r="O158" s="74">
        <v>90</v>
      </c>
      <c r="P158" s="1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23"/>
      <c r="R158" s="123"/>
      <c r="S158" s="123"/>
      <c r="T158" s="123"/>
      <c r="U158" s="76"/>
      <c r="V158" s="76"/>
      <c r="W158" s="77" t="s">
        <v>69</v>
      </c>
      <c r="X158" s="78">
        <v>0</v>
      </c>
      <c r="Y158" s="79">
        <f>IFERROR(IF(X158="",0,CEILING((X158/$H158),1)*$H158),"")</f>
        <v>0</v>
      </c>
      <c r="Z158" s="80" t="str">
        <f>IFERROR(IF(Y158=0,"",ROUNDUP(Y158/H158,0)*0.00651),"")</f>
        <v/>
      </c>
      <c r="AA158" s="81"/>
      <c r="AB158" s="82"/>
      <c r="AC158" s="83" t="s">
        <v>293</v>
      </c>
      <c r="AG158" s="84"/>
      <c r="AJ158" s="85"/>
      <c r="AK158" s="85">
        <v>0</v>
      </c>
      <c r="BB158" s="86" t="s">
        <v>1</v>
      </c>
      <c r="BM158" s="84">
        <f>IFERROR(X158*I158/H158,"0")</f>
        <v>0</v>
      </c>
      <c r="BN158" s="84">
        <f>IFERROR(Y158*I158/H158,"0")</f>
        <v>0</v>
      </c>
      <c r="BO158" s="84">
        <f>IFERROR(1/J158*(X158/H158),"0")</f>
        <v>0</v>
      </c>
      <c r="BP158" s="84">
        <f>IFERROR(1/J158*(Y158/H158),"0")</f>
        <v>0</v>
      </c>
    </row>
    <row r="159" spans="1:68" ht="27" customHeight="1" x14ac:dyDescent="0.25">
      <c r="A159" s="71" t="s">
        <v>291</v>
      </c>
      <c r="B159" s="71" t="s">
        <v>294</v>
      </c>
      <c r="C159" s="72">
        <v>4301031234</v>
      </c>
      <c r="D159" s="122">
        <v>4680115883444</v>
      </c>
      <c r="E159" s="122"/>
      <c r="F159" s="73">
        <v>0.35</v>
      </c>
      <c r="G159" s="74">
        <v>8</v>
      </c>
      <c r="H159" s="73">
        <v>2.8</v>
      </c>
      <c r="I159" s="73">
        <v>3.0680000000000001</v>
      </c>
      <c r="J159" s="74">
        <v>182</v>
      </c>
      <c r="K159" s="74" t="s">
        <v>76</v>
      </c>
      <c r="L159" s="74"/>
      <c r="M159" s="75" t="s">
        <v>105</v>
      </c>
      <c r="N159" s="75"/>
      <c r="O159" s="74">
        <v>90</v>
      </c>
      <c r="P159" s="1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23"/>
      <c r="R159" s="123"/>
      <c r="S159" s="123"/>
      <c r="T159" s="123"/>
      <c r="U159" s="76"/>
      <c r="V159" s="76"/>
      <c r="W159" s="77" t="s">
        <v>69</v>
      </c>
      <c r="X159" s="78">
        <v>0</v>
      </c>
      <c r="Y159" s="79">
        <f>IFERROR(IF(X159="",0,CEILING((X159/$H159),1)*$H159),"")</f>
        <v>0</v>
      </c>
      <c r="Z159" s="80" t="str">
        <f>IFERROR(IF(Y159=0,"",ROUNDUP(Y159/H159,0)*0.00651),"")</f>
        <v/>
      </c>
      <c r="AA159" s="81"/>
      <c r="AB159" s="82"/>
      <c r="AC159" s="83" t="s">
        <v>293</v>
      </c>
      <c r="AG159" s="84"/>
      <c r="AJ159" s="85"/>
      <c r="AK159" s="85">
        <v>0</v>
      </c>
      <c r="BB159" s="86" t="s">
        <v>1</v>
      </c>
      <c r="BM159" s="84">
        <f>IFERROR(X159*I159/H159,"0")</f>
        <v>0</v>
      </c>
      <c r="BN159" s="84">
        <f>IFERROR(Y159*I159/H159,"0")</f>
        <v>0</v>
      </c>
      <c r="BO159" s="84">
        <f>IFERROR(1/J159*(X159/H159),"0")</f>
        <v>0</v>
      </c>
      <c r="BP159" s="84">
        <f>IFERROR(1/J159*(Y159/H159),"0")</f>
        <v>0</v>
      </c>
    </row>
    <row r="160" spans="1:68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5" t="s">
        <v>71</v>
      </c>
      <c r="Q160" s="125"/>
      <c r="R160" s="125"/>
      <c r="S160" s="125"/>
      <c r="T160" s="125"/>
      <c r="U160" s="125"/>
      <c r="V160" s="125"/>
      <c r="W160" s="87" t="s">
        <v>72</v>
      </c>
      <c r="X160" s="88">
        <f>IFERROR(X158/H158,"0")+IFERROR(X159/H159,"0")</f>
        <v>0</v>
      </c>
      <c r="Y160" s="88">
        <f>IFERROR(Y158/H158,"0")+IFERROR(Y159/H159,"0")</f>
        <v>0</v>
      </c>
      <c r="Z160" s="88">
        <f>IFERROR(IF(Z158="",0,Z158),"0")+IFERROR(IF(Z159="",0,Z159),"0")</f>
        <v>0</v>
      </c>
      <c r="AA160" s="89"/>
      <c r="AB160" s="89"/>
      <c r="AC160" s="89"/>
    </row>
    <row r="161" spans="1:68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5" t="s">
        <v>71</v>
      </c>
      <c r="Q161" s="125"/>
      <c r="R161" s="125"/>
      <c r="S161" s="125"/>
      <c r="T161" s="125"/>
      <c r="U161" s="125"/>
      <c r="V161" s="125"/>
      <c r="W161" s="87" t="s">
        <v>69</v>
      </c>
      <c r="X161" s="88">
        <f>IFERROR(SUM(X158:X159),"0")</f>
        <v>0</v>
      </c>
      <c r="Y161" s="88">
        <f>IFERROR(SUM(Y158:Y159),"0")</f>
        <v>0</v>
      </c>
      <c r="Z161" s="87"/>
      <c r="AA161" s="89"/>
      <c r="AB161" s="89"/>
      <c r="AC161" s="89"/>
    </row>
    <row r="162" spans="1:68" ht="14.25" customHeight="1" x14ac:dyDescent="0.25">
      <c r="A162" s="121" t="s">
        <v>73</v>
      </c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70"/>
      <c r="AB162" s="70"/>
      <c r="AC162" s="70"/>
    </row>
    <row r="163" spans="1:68" ht="16.5" customHeight="1" x14ac:dyDescent="0.25">
      <c r="A163" s="71" t="s">
        <v>295</v>
      </c>
      <c r="B163" s="71" t="s">
        <v>296</v>
      </c>
      <c r="C163" s="72">
        <v>4301051817</v>
      </c>
      <c r="D163" s="122">
        <v>4680115885585</v>
      </c>
      <c r="E163" s="122"/>
      <c r="F163" s="73">
        <v>1</v>
      </c>
      <c r="G163" s="74">
        <v>4</v>
      </c>
      <c r="H163" s="73">
        <v>4</v>
      </c>
      <c r="I163" s="73">
        <v>5.69</v>
      </c>
      <c r="J163" s="74">
        <v>120</v>
      </c>
      <c r="K163" s="74" t="s">
        <v>126</v>
      </c>
      <c r="L163" s="74"/>
      <c r="M163" s="75" t="s">
        <v>284</v>
      </c>
      <c r="N163" s="75"/>
      <c r="O163" s="74">
        <v>45</v>
      </c>
      <c r="P163" s="126" t="s">
        <v>297</v>
      </c>
      <c r="Q163" s="126"/>
      <c r="R163" s="126"/>
      <c r="S163" s="126"/>
      <c r="T163" s="126"/>
      <c r="U163" s="76" t="s">
        <v>298</v>
      </c>
      <c r="V163" s="76"/>
      <c r="W163" s="77" t="s">
        <v>69</v>
      </c>
      <c r="X163" s="78">
        <v>0</v>
      </c>
      <c r="Y163" s="79">
        <f>IFERROR(IF(X163="",0,CEILING((X163/$H163),1)*$H163),"")</f>
        <v>0</v>
      </c>
      <c r="Z163" s="80" t="str">
        <f>IFERROR(IF(Y163=0,"",ROUNDUP(Y163/H163,0)*0.00937),"")</f>
        <v/>
      </c>
      <c r="AA163" s="81"/>
      <c r="AB163" s="82"/>
      <c r="AC163" s="83" t="s">
        <v>286</v>
      </c>
      <c r="AG163" s="84"/>
      <c r="AJ163" s="85"/>
      <c r="AK163" s="85">
        <v>0</v>
      </c>
      <c r="BB163" s="86" t="s">
        <v>1</v>
      </c>
      <c r="BM163" s="84">
        <f>IFERROR(X163*I163/H163,"0")</f>
        <v>0</v>
      </c>
      <c r="BN163" s="84">
        <f>IFERROR(Y163*I163/H163,"0")</f>
        <v>0</v>
      </c>
      <c r="BO163" s="84">
        <f>IFERROR(1/J163*(X163/H163),"0")</f>
        <v>0</v>
      </c>
      <c r="BP163" s="84">
        <f>IFERROR(1/J163*(Y163/H163),"0")</f>
        <v>0</v>
      </c>
    </row>
    <row r="164" spans="1:68" ht="16.5" customHeight="1" x14ac:dyDescent="0.25">
      <c r="A164" s="71" t="s">
        <v>299</v>
      </c>
      <c r="B164" s="71" t="s">
        <v>300</v>
      </c>
      <c r="C164" s="72">
        <v>4301051476</v>
      </c>
      <c r="D164" s="122">
        <v>4680115882584</v>
      </c>
      <c r="E164" s="122"/>
      <c r="F164" s="73">
        <v>0.33</v>
      </c>
      <c r="G164" s="74">
        <v>8</v>
      </c>
      <c r="H164" s="73">
        <v>2.64</v>
      </c>
      <c r="I164" s="73">
        <v>2.9079999999999999</v>
      </c>
      <c r="J164" s="74">
        <v>182</v>
      </c>
      <c r="K164" s="74" t="s">
        <v>76</v>
      </c>
      <c r="L164" s="74"/>
      <c r="M164" s="75" t="s">
        <v>105</v>
      </c>
      <c r="N164" s="75"/>
      <c r="O164" s="74">
        <v>60</v>
      </c>
      <c r="P164" s="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23"/>
      <c r="R164" s="123"/>
      <c r="S164" s="123"/>
      <c r="T164" s="123"/>
      <c r="U164" s="76"/>
      <c r="V164" s="76"/>
      <c r="W164" s="77" t="s">
        <v>69</v>
      </c>
      <c r="X164" s="78">
        <v>0</v>
      </c>
      <c r="Y164" s="79">
        <f>IFERROR(IF(X164="",0,CEILING((X164/$H164),1)*$H164),"")</f>
        <v>0</v>
      </c>
      <c r="Z164" s="80" t="str">
        <f>IFERROR(IF(Y164=0,"",ROUNDUP(Y164/H164,0)*0.00651),"")</f>
        <v/>
      </c>
      <c r="AA164" s="81"/>
      <c r="AB164" s="82"/>
      <c r="AC164" s="83" t="s">
        <v>289</v>
      </c>
      <c r="AG164" s="84"/>
      <c r="AJ164" s="85"/>
      <c r="AK164" s="85">
        <v>0</v>
      </c>
      <c r="BB164" s="86" t="s">
        <v>1</v>
      </c>
      <c r="BM164" s="84">
        <f>IFERROR(X164*I164/H164,"0")</f>
        <v>0</v>
      </c>
      <c r="BN164" s="84">
        <f>IFERROR(Y164*I164/H164,"0")</f>
        <v>0</v>
      </c>
      <c r="BO164" s="84">
        <f>IFERROR(1/J164*(X164/H164),"0")</f>
        <v>0</v>
      </c>
      <c r="BP164" s="84">
        <f>IFERROR(1/J164*(Y164/H164),"0")</f>
        <v>0</v>
      </c>
    </row>
    <row r="165" spans="1:68" ht="16.5" customHeight="1" x14ac:dyDescent="0.25">
      <c r="A165" s="71" t="s">
        <v>299</v>
      </c>
      <c r="B165" s="71" t="s">
        <v>301</v>
      </c>
      <c r="C165" s="72">
        <v>4301051477</v>
      </c>
      <c r="D165" s="122">
        <v>4680115882584</v>
      </c>
      <c r="E165" s="122"/>
      <c r="F165" s="73">
        <v>0.33</v>
      </c>
      <c r="G165" s="74">
        <v>8</v>
      </c>
      <c r="H165" s="73">
        <v>2.64</v>
      </c>
      <c r="I165" s="73">
        <v>2.9079999999999999</v>
      </c>
      <c r="J165" s="74">
        <v>182</v>
      </c>
      <c r="K165" s="74" t="s">
        <v>76</v>
      </c>
      <c r="L165" s="74"/>
      <c r="M165" s="75" t="s">
        <v>105</v>
      </c>
      <c r="N165" s="75"/>
      <c r="O165" s="74">
        <v>60</v>
      </c>
      <c r="P165" s="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23"/>
      <c r="R165" s="123"/>
      <c r="S165" s="123"/>
      <c r="T165" s="123"/>
      <c r="U165" s="76"/>
      <c r="V165" s="76"/>
      <c r="W165" s="77" t="s">
        <v>69</v>
      </c>
      <c r="X165" s="78">
        <v>0</v>
      </c>
      <c r="Y165" s="79">
        <f>IFERROR(IF(X165="",0,CEILING((X165/$H165),1)*$H165),"")</f>
        <v>0</v>
      </c>
      <c r="Z165" s="80" t="str">
        <f>IFERROR(IF(Y165=0,"",ROUNDUP(Y165/H165,0)*0.00651),"")</f>
        <v/>
      </c>
      <c r="AA165" s="81"/>
      <c r="AB165" s="82"/>
      <c r="AC165" s="83" t="s">
        <v>289</v>
      </c>
      <c r="AG165" s="84"/>
      <c r="AJ165" s="85"/>
      <c r="AK165" s="85">
        <v>0</v>
      </c>
      <c r="BB165" s="86" t="s">
        <v>1</v>
      </c>
      <c r="BM165" s="84">
        <f>IFERROR(X165*I165/H165,"0")</f>
        <v>0</v>
      </c>
      <c r="BN165" s="84">
        <f>IFERROR(Y165*I165/H165,"0")</f>
        <v>0</v>
      </c>
      <c r="BO165" s="84">
        <f>IFERROR(1/J165*(X165/H165),"0")</f>
        <v>0</v>
      </c>
      <c r="BP165" s="84">
        <f>IFERROR(1/J165*(Y165/H165),"0")</f>
        <v>0</v>
      </c>
    </row>
    <row r="166" spans="1:68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5" t="s">
        <v>71</v>
      </c>
      <c r="Q166" s="125"/>
      <c r="R166" s="125"/>
      <c r="S166" s="125"/>
      <c r="T166" s="125"/>
      <c r="U166" s="125"/>
      <c r="V166" s="125"/>
      <c r="W166" s="87" t="s">
        <v>72</v>
      </c>
      <c r="X166" s="88">
        <f>IFERROR(X163/H163,"0")+IFERROR(X164/H164,"0")+IFERROR(X165/H165,"0")</f>
        <v>0</v>
      </c>
      <c r="Y166" s="88">
        <f>IFERROR(Y163/H163,"0")+IFERROR(Y164/H164,"0")+IFERROR(Y165/H165,"0")</f>
        <v>0</v>
      </c>
      <c r="Z166" s="88">
        <f>IFERROR(IF(Z163="",0,Z163),"0")+IFERROR(IF(Z164="",0,Z164),"0")+IFERROR(IF(Z165="",0,Z165),"0")</f>
        <v>0</v>
      </c>
      <c r="AA166" s="89"/>
      <c r="AB166" s="89"/>
      <c r="AC166" s="89"/>
    </row>
    <row r="167" spans="1:68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5" t="s">
        <v>71</v>
      </c>
      <c r="Q167" s="125"/>
      <c r="R167" s="125"/>
      <c r="S167" s="125"/>
      <c r="T167" s="125"/>
      <c r="U167" s="125"/>
      <c r="V167" s="125"/>
      <c r="W167" s="87" t="s">
        <v>69</v>
      </c>
      <c r="X167" s="88">
        <f>IFERROR(SUM(X163:X165),"0")</f>
        <v>0</v>
      </c>
      <c r="Y167" s="88">
        <f>IFERROR(SUM(Y163:Y165),"0")</f>
        <v>0</v>
      </c>
      <c r="Z167" s="87"/>
      <c r="AA167" s="89"/>
      <c r="AB167" s="89"/>
      <c r="AC167" s="89"/>
    </row>
    <row r="168" spans="1:68" ht="16.5" customHeight="1" x14ac:dyDescent="0.25">
      <c r="A168" s="120" t="s">
        <v>111</v>
      </c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69"/>
      <c r="AB168" s="69"/>
      <c r="AC168" s="69"/>
    </row>
    <row r="169" spans="1:68" ht="14.25" customHeight="1" x14ac:dyDescent="0.25">
      <c r="A169" s="121" t="s">
        <v>113</v>
      </c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70"/>
      <c r="AB169" s="70"/>
      <c r="AC169" s="70"/>
    </row>
    <row r="170" spans="1:68" ht="27" customHeight="1" x14ac:dyDescent="0.25">
      <c r="A170" s="71" t="s">
        <v>302</v>
      </c>
      <c r="B170" s="71" t="s">
        <v>303</v>
      </c>
      <c r="C170" s="72">
        <v>4301011705</v>
      </c>
      <c r="D170" s="122">
        <v>4607091384604</v>
      </c>
      <c r="E170" s="122"/>
      <c r="F170" s="73">
        <v>0.4</v>
      </c>
      <c r="G170" s="74">
        <v>10</v>
      </c>
      <c r="H170" s="73">
        <v>4</v>
      </c>
      <c r="I170" s="73">
        <v>4.21</v>
      </c>
      <c r="J170" s="74">
        <v>132</v>
      </c>
      <c r="K170" s="74" t="s">
        <v>126</v>
      </c>
      <c r="L170" s="74"/>
      <c r="M170" s="75" t="s">
        <v>119</v>
      </c>
      <c r="N170" s="75"/>
      <c r="O170" s="74">
        <v>50</v>
      </c>
      <c r="P170" s="1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23"/>
      <c r="R170" s="123"/>
      <c r="S170" s="123"/>
      <c r="T170" s="123"/>
      <c r="U170" s="76"/>
      <c r="V170" s="76"/>
      <c r="W170" s="77" t="s">
        <v>69</v>
      </c>
      <c r="X170" s="78">
        <v>0</v>
      </c>
      <c r="Y170" s="79">
        <f>IFERROR(IF(X170="",0,CEILING((X170/$H170),1)*$H170),"")</f>
        <v>0</v>
      </c>
      <c r="Z170" s="80" t="str">
        <f>IFERROR(IF(Y170=0,"",ROUNDUP(Y170/H170,0)*0.00902),"")</f>
        <v/>
      </c>
      <c r="AA170" s="81"/>
      <c r="AB170" s="82"/>
      <c r="AC170" s="83" t="s">
        <v>304</v>
      </c>
      <c r="AG170" s="84"/>
      <c r="AJ170" s="85"/>
      <c r="AK170" s="85">
        <v>0</v>
      </c>
      <c r="BB170" s="86" t="s">
        <v>1</v>
      </c>
      <c r="BM170" s="84">
        <f>IFERROR(X170*I170/H170,"0")</f>
        <v>0</v>
      </c>
      <c r="BN170" s="84">
        <f>IFERROR(Y170*I170/H170,"0")</f>
        <v>0</v>
      </c>
      <c r="BO170" s="84">
        <f>IFERROR(1/J170*(X170/H170),"0")</f>
        <v>0</v>
      </c>
      <c r="BP170" s="84">
        <f>IFERROR(1/J170*(Y170/H170),"0")</f>
        <v>0</v>
      </c>
    </row>
    <row r="171" spans="1:68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5" t="s">
        <v>71</v>
      </c>
      <c r="Q171" s="125"/>
      <c r="R171" s="125"/>
      <c r="S171" s="125"/>
      <c r="T171" s="125"/>
      <c r="U171" s="125"/>
      <c r="V171" s="125"/>
      <c r="W171" s="87" t="s">
        <v>72</v>
      </c>
      <c r="X171" s="88">
        <f>IFERROR(X170/H170,"0")</f>
        <v>0</v>
      </c>
      <c r="Y171" s="88">
        <f>IFERROR(Y170/H170,"0")</f>
        <v>0</v>
      </c>
      <c r="Z171" s="88">
        <f>IFERROR(IF(Z170="",0,Z170),"0")</f>
        <v>0</v>
      </c>
      <c r="AA171" s="89"/>
      <c r="AB171" s="89"/>
      <c r="AC171" s="89"/>
    </row>
    <row r="172" spans="1:68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5" t="s">
        <v>71</v>
      </c>
      <c r="Q172" s="125"/>
      <c r="R172" s="125"/>
      <c r="S172" s="125"/>
      <c r="T172" s="125"/>
      <c r="U172" s="125"/>
      <c r="V172" s="125"/>
      <c r="W172" s="87" t="s">
        <v>69</v>
      </c>
      <c r="X172" s="88">
        <f>IFERROR(SUM(X170:X170),"0")</f>
        <v>0</v>
      </c>
      <c r="Y172" s="88">
        <f>IFERROR(SUM(Y170:Y170),"0")</f>
        <v>0</v>
      </c>
      <c r="Z172" s="87"/>
      <c r="AA172" s="89"/>
      <c r="AB172" s="89"/>
      <c r="AC172" s="89"/>
    </row>
    <row r="173" spans="1:68" ht="14.25" customHeight="1" x14ac:dyDescent="0.25">
      <c r="A173" s="121" t="s">
        <v>64</v>
      </c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70"/>
      <c r="AB173" s="70"/>
      <c r="AC173" s="70"/>
    </row>
    <row r="174" spans="1:68" ht="16.5" customHeight="1" x14ac:dyDescent="0.25">
      <c r="A174" s="71" t="s">
        <v>305</v>
      </c>
      <c r="B174" s="71" t="s">
        <v>306</v>
      </c>
      <c r="C174" s="72">
        <v>4301030895</v>
      </c>
      <c r="D174" s="122">
        <v>4607091387667</v>
      </c>
      <c r="E174" s="122"/>
      <c r="F174" s="73">
        <v>0.9</v>
      </c>
      <c r="G174" s="74">
        <v>10</v>
      </c>
      <c r="H174" s="73">
        <v>9</v>
      </c>
      <c r="I174" s="73">
        <v>9.6300000000000008</v>
      </c>
      <c r="J174" s="74">
        <v>56</v>
      </c>
      <c r="K174" s="74" t="s">
        <v>116</v>
      </c>
      <c r="L174" s="74"/>
      <c r="M174" s="75" t="s">
        <v>119</v>
      </c>
      <c r="N174" s="75"/>
      <c r="O174" s="74">
        <v>40</v>
      </c>
      <c r="P174" s="1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23"/>
      <c r="R174" s="123"/>
      <c r="S174" s="123"/>
      <c r="T174" s="123"/>
      <c r="U174" s="76"/>
      <c r="V174" s="76"/>
      <c r="W174" s="77" t="s">
        <v>69</v>
      </c>
      <c r="X174" s="78">
        <v>0</v>
      </c>
      <c r="Y174" s="79">
        <f>IFERROR(IF(X174="",0,CEILING((X174/$H174),1)*$H174),"")</f>
        <v>0</v>
      </c>
      <c r="Z174" s="80" t="str">
        <f>IFERROR(IF(Y174=0,"",ROUNDUP(Y174/H174,0)*0.02175),"")</f>
        <v/>
      </c>
      <c r="AA174" s="81"/>
      <c r="AB174" s="82"/>
      <c r="AC174" s="83" t="s">
        <v>307</v>
      </c>
      <c r="AG174" s="84"/>
      <c r="AJ174" s="85"/>
      <c r="AK174" s="85">
        <v>0</v>
      </c>
      <c r="BB174" s="86" t="s">
        <v>1</v>
      </c>
      <c r="BM174" s="84">
        <f>IFERROR(X174*I174/H174,"0")</f>
        <v>0</v>
      </c>
      <c r="BN174" s="84">
        <f>IFERROR(Y174*I174/H174,"0")</f>
        <v>0</v>
      </c>
      <c r="BO174" s="84">
        <f>IFERROR(1/J174*(X174/H174),"0")</f>
        <v>0</v>
      </c>
      <c r="BP174" s="84">
        <f>IFERROR(1/J174*(Y174/H174),"0")</f>
        <v>0</v>
      </c>
    </row>
    <row r="175" spans="1:68" ht="27" customHeight="1" x14ac:dyDescent="0.25">
      <c r="A175" s="71" t="s">
        <v>308</v>
      </c>
      <c r="B175" s="71" t="s">
        <v>309</v>
      </c>
      <c r="C175" s="72">
        <v>4301030961</v>
      </c>
      <c r="D175" s="122">
        <v>4607091387636</v>
      </c>
      <c r="E175" s="122"/>
      <c r="F175" s="73">
        <v>0.7</v>
      </c>
      <c r="G175" s="74">
        <v>6</v>
      </c>
      <c r="H175" s="73">
        <v>4.2</v>
      </c>
      <c r="I175" s="73">
        <v>4.5</v>
      </c>
      <c r="J175" s="74">
        <v>132</v>
      </c>
      <c r="K175" s="74" t="s">
        <v>126</v>
      </c>
      <c r="L175" s="74"/>
      <c r="M175" s="75" t="s">
        <v>68</v>
      </c>
      <c r="N175" s="75"/>
      <c r="O175" s="74">
        <v>40</v>
      </c>
      <c r="P175" s="1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23"/>
      <c r="R175" s="123"/>
      <c r="S175" s="123"/>
      <c r="T175" s="123"/>
      <c r="U175" s="76"/>
      <c r="V175" s="76"/>
      <c r="W175" s="77" t="s">
        <v>69</v>
      </c>
      <c r="X175" s="78">
        <v>0</v>
      </c>
      <c r="Y175" s="79">
        <f>IFERROR(IF(X175="",0,CEILING((X175/$H175),1)*$H175),"")</f>
        <v>0</v>
      </c>
      <c r="Z175" s="80" t="str">
        <f>IFERROR(IF(Y175=0,"",ROUNDUP(Y175/H175,0)*0.00902),"")</f>
        <v/>
      </c>
      <c r="AA175" s="81"/>
      <c r="AB175" s="82"/>
      <c r="AC175" s="83" t="s">
        <v>310</v>
      </c>
      <c r="AG175" s="84"/>
      <c r="AJ175" s="85"/>
      <c r="AK175" s="85">
        <v>0</v>
      </c>
      <c r="BB175" s="86" t="s">
        <v>1</v>
      </c>
      <c r="BM175" s="84">
        <f>IFERROR(X175*I175/H175,"0")</f>
        <v>0</v>
      </c>
      <c r="BN175" s="84">
        <f>IFERROR(Y175*I175/H175,"0")</f>
        <v>0</v>
      </c>
      <c r="BO175" s="84">
        <f>IFERROR(1/J175*(X175/H175),"0")</f>
        <v>0</v>
      </c>
      <c r="BP175" s="84">
        <f>IFERROR(1/J175*(Y175/H175),"0")</f>
        <v>0</v>
      </c>
    </row>
    <row r="176" spans="1:68" ht="16.5" customHeight="1" x14ac:dyDescent="0.25">
      <c r="A176" s="71" t="s">
        <v>311</v>
      </c>
      <c r="B176" s="71" t="s">
        <v>312</v>
      </c>
      <c r="C176" s="72">
        <v>4301030963</v>
      </c>
      <c r="D176" s="122">
        <v>4607091382426</v>
      </c>
      <c r="E176" s="122"/>
      <c r="F176" s="73">
        <v>0.9</v>
      </c>
      <c r="G176" s="74">
        <v>10</v>
      </c>
      <c r="H176" s="73">
        <v>9</v>
      </c>
      <c r="I176" s="73">
        <v>9.6300000000000008</v>
      </c>
      <c r="J176" s="74">
        <v>56</v>
      </c>
      <c r="K176" s="74" t="s">
        <v>116</v>
      </c>
      <c r="L176" s="74"/>
      <c r="M176" s="75" t="s">
        <v>68</v>
      </c>
      <c r="N176" s="75"/>
      <c r="O176" s="74">
        <v>40</v>
      </c>
      <c r="P176" s="1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23"/>
      <c r="R176" s="123"/>
      <c r="S176" s="123"/>
      <c r="T176" s="123"/>
      <c r="U176" s="76"/>
      <c r="V176" s="76"/>
      <c r="W176" s="77" t="s">
        <v>69</v>
      </c>
      <c r="X176" s="78">
        <v>0</v>
      </c>
      <c r="Y176" s="79">
        <f>IFERROR(IF(X176="",0,CEILING((X176/$H176),1)*$H176),"")</f>
        <v>0</v>
      </c>
      <c r="Z176" s="80" t="str">
        <f>IFERROR(IF(Y176=0,"",ROUNDUP(Y176/H176,0)*0.02175),"")</f>
        <v/>
      </c>
      <c r="AA176" s="81"/>
      <c r="AB176" s="82"/>
      <c r="AC176" s="83" t="s">
        <v>313</v>
      </c>
      <c r="AG176" s="84"/>
      <c r="AJ176" s="85"/>
      <c r="AK176" s="85">
        <v>0</v>
      </c>
      <c r="BB176" s="86" t="s">
        <v>1</v>
      </c>
      <c r="BM176" s="84">
        <f>IFERROR(X176*I176/H176,"0")</f>
        <v>0</v>
      </c>
      <c r="BN176" s="84">
        <f>IFERROR(Y176*I176/H176,"0")</f>
        <v>0</v>
      </c>
      <c r="BO176" s="84">
        <f>IFERROR(1/J176*(X176/H176),"0")</f>
        <v>0</v>
      </c>
      <c r="BP176" s="84">
        <f>IFERROR(1/J176*(Y176/H176),"0")</f>
        <v>0</v>
      </c>
    </row>
    <row r="177" spans="1:68" ht="27" customHeight="1" x14ac:dyDescent="0.25">
      <c r="A177" s="71" t="s">
        <v>314</v>
      </c>
      <c r="B177" s="71" t="s">
        <v>315</v>
      </c>
      <c r="C177" s="72">
        <v>4301030962</v>
      </c>
      <c r="D177" s="122">
        <v>4607091386547</v>
      </c>
      <c r="E177" s="122"/>
      <c r="F177" s="73">
        <v>0.35</v>
      </c>
      <c r="G177" s="74">
        <v>8</v>
      </c>
      <c r="H177" s="73">
        <v>2.8</v>
      </c>
      <c r="I177" s="73">
        <v>2.94</v>
      </c>
      <c r="J177" s="74">
        <v>234</v>
      </c>
      <c r="K177" s="74" t="s">
        <v>67</v>
      </c>
      <c r="L177" s="74"/>
      <c r="M177" s="75" t="s">
        <v>68</v>
      </c>
      <c r="N177" s="75"/>
      <c r="O177" s="74">
        <v>40</v>
      </c>
      <c r="P177" s="1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23"/>
      <c r="R177" s="123"/>
      <c r="S177" s="123"/>
      <c r="T177" s="123"/>
      <c r="U177" s="76"/>
      <c r="V177" s="76"/>
      <c r="W177" s="77" t="s">
        <v>69</v>
      </c>
      <c r="X177" s="78">
        <v>0</v>
      </c>
      <c r="Y177" s="79">
        <f>IFERROR(IF(X177="",0,CEILING((X177/$H177),1)*$H177),"")</f>
        <v>0</v>
      </c>
      <c r="Z177" s="80" t="str">
        <f>IFERROR(IF(Y177=0,"",ROUNDUP(Y177/H177,0)*0.00502),"")</f>
        <v/>
      </c>
      <c r="AA177" s="81"/>
      <c r="AB177" s="82"/>
      <c r="AC177" s="83" t="s">
        <v>310</v>
      </c>
      <c r="AG177" s="84"/>
      <c r="AJ177" s="85"/>
      <c r="AK177" s="85">
        <v>0</v>
      </c>
      <c r="BB177" s="86" t="s">
        <v>1</v>
      </c>
      <c r="BM177" s="84">
        <f>IFERROR(X177*I177/H177,"0")</f>
        <v>0</v>
      </c>
      <c r="BN177" s="84">
        <f>IFERROR(Y177*I177/H177,"0")</f>
        <v>0</v>
      </c>
      <c r="BO177" s="84">
        <f>IFERROR(1/J177*(X177/H177),"0")</f>
        <v>0</v>
      </c>
      <c r="BP177" s="84">
        <f>IFERROR(1/J177*(Y177/H177),"0")</f>
        <v>0</v>
      </c>
    </row>
    <row r="178" spans="1:68" ht="27" customHeight="1" x14ac:dyDescent="0.25">
      <c r="A178" s="71" t="s">
        <v>316</v>
      </c>
      <c r="B178" s="71" t="s">
        <v>317</v>
      </c>
      <c r="C178" s="72">
        <v>4301030964</v>
      </c>
      <c r="D178" s="122">
        <v>4607091382464</v>
      </c>
      <c r="E178" s="122"/>
      <c r="F178" s="73">
        <v>0.35</v>
      </c>
      <c r="G178" s="74">
        <v>8</v>
      </c>
      <c r="H178" s="73">
        <v>2.8</v>
      </c>
      <c r="I178" s="73">
        <v>2.964</v>
      </c>
      <c r="J178" s="74">
        <v>234</v>
      </c>
      <c r="K178" s="74" t="s">
        <v>67</v>
      </c>
      <c r="L178" s="74"/>
      <c r="M178" s="75" t="s">
        <v>68</v>
      </c>
      <c r="N178" s="75"/>
      <c r="O178" s="74">
        <v>40</v>
      </c>
      <c r="P178" s="1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23"/>
      <c r="R178" s="123"/>
      <c r="S178" s="123"/>
      <c r="T178" s="123"/>
      <c r="U178" s="76"/>
      <c r="V178" s="76"/>
      <c r="W178" s="77" t="s">
        <v>69</v>
      </c>
      <c r="X178" s="78">
        <v>0</v>
      </c>
      <c r="Y178" s="79">
        <f>IFERROR(IF(X178="",0,CEILING((X178/$H178),1)*$H178),"")</f>
        <v>0</v>
      </c>
      <c r="Z178" s="80" t="str">
        <f>IFERROR(IF(Y178=0,"",ROUNDUP(Y178/H178,0)*0.00502),"")</f>
        <v/>
      </c>
      <c r="AA178" s="81"/>
      <c r="AB178" s="82"/>
      <c r="AC178" s="83" t="s">
        <v>313</v>
      </c>
      <c r="AG178" s="84"/>
      <c r="AJ178" s="85"/>
      <c r="AK178" s="85">
        <v>0</v>
      </c>
      <c r="BB178" s="86" t="s">
        <v>1</v>
      </c>
      <c r="BM178" s="84">
        <f>IFERROR(X178*I178/H178,"0")</f>
        <v>0</v>
      </c>
      <c r="BN178" s="84">
        <f>IFERROR(Y178*I178/H178,"0")</f>
        <v>0</v>
      </c>
      <c r="BO178" s="84">
        <f>IFERROR(1/J178*(X178/H178),"0")</f>
        <v>0</v>
      </c>
      <c r="BP178" s="84">
        <f>IFERROR(1/J178*(Y178/H178),"0")</f>
        <v>0</v>
      </c>
    </row>
    <row r="179" spans="1:68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5" t="s">
        <v>71</v>
      </c>
      <c r="Q179" s="125"/>
      <c r="R179" s="125"/>
      <c r="S179" s="125"/>
      <c r="T179" s="125"/>
      <c r="U179" s="125"/>
      <c r="V179" s="125"/>
      <c r="W179" s="87" t="s">
        <v>72</v>
      </c>
      <c r="X179" s="88">
        <f>IFERROR(X174/H174,"0")+IFERROR(X175/H175,"0")+IFERROR(X176/H176,"0")+IFERROR(X177/H177,"0")+IFERROR(X178/H178,"0")</f>
        <v>0</v>
      </c>
      <c r="Y179" s="88">
        <f>IFERROR(Y174/H174,"0")+IFERROR(Y175/H175,"0")+IFERROR(Y176/H176,"0")+IFERROR(Y177/H177,"0")+IFERROR(Y178/H178,"0")</f>
        <v>0</v>
      </c>
      <c r="Z179" s="88">
        <f>IFERROR(IF(Z174="",0,Z174),"0")+IFERROR(IF(Z175="",0,Z175),"0")+IFERROR(IF(Z176="",0,Z176),"0")+IFERROR(IF(Z177="",0,Z177),"0")+IFERROR(IF(Z178="",0,Z178),"0")</f>
        <v>0</v>
      </c>
      <c r="AA179" s="89"/>
      <c r="AB179" s="89"/>
      <c r="AC179" s="89"/>
    </row>
    <row r="180" spans="1:68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5" t="s">
        <v>71</v>
      </c>
      <c r="Q180" s="125"/>
      <c r="R180" s="125"/>
      <c r="S180" s="125"/>
      <c r="T180" s="125"/>
      <c r="U180" s="125"/>
      <c r="V180" s="125"/>
      <c r="W180" s="87" t="s">
        <v>69</v>
      </c>
      <c r="X180" s="88">
        <f>IFERROR(SUM(X174:X178),"0")</f>
        <v>0</v>
      </c>
      <c r="Y180" s="88">
        <f>IFERROR(SUM(Y174:Y178),"0")</f>
        <v>0</v>
      </c>
      <c r="Z180" s="87"/>
      <c r="AA180" s="89"/>
      <c r="AB180" s="89"/>
      <c r="AC180" s="89"/>
    </row>
    <row r="181" spans="1:68" ht="14.25" customHeight="1" x14ac:dyDescent="0.25">
      <c r="A181" s="121" t="s">
        <v>73</v>
      </c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70"/>
      <c r="AB181" s="70"/>
      <c r="AC181" s="70"/>
    </row>
    <row r="182" spans="1:68" ht="16.5" customHeight="1" x14ac:dyDescent="0.25">
      <c r="A182" s="71" t="s">
        <v>318</v>
      </c>
      <c r="B182" s="71" t="s">
        <v>319</v>
      </c>
      <c r="C182" s="72">
        <v>4301051653</v>
      </c>
      <c r="D182" s="122">
        <v>4607091386264</v>
      </c>
      <c r="E182" s="122"/>
      <c r="F182" s="73">
        <v>0.5</v>
      </c>
      <c r="G182" s="74">
        <v>6</v>
      </c>
      <c r="H182" s="73">
        <v>3</v>
      </c>
      <c r="I182" s="73">
        <v>3.258</v>
      </c>
      <c r="J182" s="74">
        <v>182</v>
      </c>
      <c r="K182" s="74" t="s">
        <v>76</v>
      </c>
      <c r="L182" s="74"/>
      <c r="M182" s="75" t="s">
        <v>80</v>
      </c>
      <c r="N182" s="75"/>
      <c r="O182" s="74">
        <v>31</v>
      </c>
      <c r="P182" s="1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23"/>
      <c r="R182" s="123"/>
      <c r="S182" s="123"/>
      <c r="T182" s="123"/>
      <c r="U182" s="76"/>
      <c r="V182" s="76"/>
      <c r="W182" s="77" t="s">
        <v>69</v>
      </c>
      <c r="X182" s="78">
        <v>0</v>
      </c>
      <c r="Y182" s="79">
        <f>IFERROR(IF(X182="",0,CEILING((X182/$H182),1)*$H182),"")</f>
        <v>0</v>
      </c>
      <c r="Z182" s="80" t="str">
        <f>IFERROR(IF(Y182=0,"",ROUNDUP(Y182/H182,0)*0.00651),"")</f>
        <v/>
      </c>
      <c r="AA182" s="81"/>
      <c r="AB182" s="82"/>
      <c r="AC182" s="83" t="s">
        <v>320</v>
      </c>
      <c r="AG182" s="84"/>
      <c r="AJ182" s="85"/>
      <c r="AK182" s="85">
        <v>0</v>
      </c>
      <c r="BB182" s="86" t="s">
        <v>1</v>
      </c>
      <c r="BM182" s="84">
        <f>IFERROR(X182*I182/H182,"0")</f>
        <v>0</v>
      </c>
      <c r="BN182" s="84">
        <f>IFERROR(Y182*I182/H182,"0")</f>
        <v>0</v>
      </c>
      <c r="BO182" s="84">
        <f>IFERROR(1/J182*(X182/H182),"0")</f>
        <v>0</v>
      </c>
      <c r="BP182" s="84">
        <f>IFERROR(1/J182*(Y182/H182),"0")</f>
        <v>0</v>
      </c>
    </row>
    <row r="183" spans="1:68" ht="27" customHeight="1" x14ac:dyDescent="0.25">
      <c r="A183" s="71" t="s">
        <v>321</v>
      </c>
      <c r="B183" s="71" t="s">
        <v>322</v>
      </c>
      <c r="C183" s="72">
        <v>4301051313</v>
      </c>
      <c r="D183" s="122">
        <v>4607091385427</v>
      </c>
      <c r="E183" s="122"/>
      <c r="F183" s="73">
        <v>0.5</v>
      </c>
      <c r="G183" s="74">
        <v>6</v>
      </c>
      <c r="H183" s="73">
        <v>3</v>
      </c>
      <c r="I183" s="73">
        <v>3.2519999999999998</v>
      </c>
      <c r="J183" s="74">
        <v>182</v>
      </c>
      <c r="K183" s="74" t="s">
        <v>76</v>
      </c>
      <c r="L183" s="74"/>
      <c r="M183" s="75" t="s">
        <v>68</v>
      </c>
      <c r="N183" s="75"/>
      <c r="O183" s="74">
        <v>40</v>
      </c>
      <c r="P183" s="1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23"/>
      <c r="R183" s="123"/>
      <c r="S183" s="123"/>
      <c r="T183" s="123"/>
      <c r="U183" s="76"/>
      <c r="V183" s="76"/>
      <c r="W183" s="77" t="s">
        <v>69</v>
      </c>
      <c r="X183" s="78">
        <v>0</v>
      </c>
      <c r="Y183" s="79">
        <f>IFERROR(IF(X183="",0,CEILING((X183/$H183),1)*$H183),"")</f>
        <v>0</v>
      </c>
      <c r="Z183" s="80" t="str">
        <f>IFERROR(IF(Y183=0,"",ROUNDUP(Y183/H183,0)*0.00651),"")</f>
        <v/>
      </c>
      <c r="AA183" s="81"/>
      <c r="AB183" s="82"/>
      <c r="AC183" s="83" t="s">
        <v>323</v>
      </c>
      <c r="AG183" s="84"/>
      <c r="AJ183" s="85"/>
      <c r="AK183" s="85">
        <v>0</v>
      </c>
      <c r="BB183" s="86" t="s">
        <v>1</v>
      </c>
      <c r="BM183" s="84">
        <f>IFERROR(X183*I183/H183,"0")</f>
        <v>0</v>
      </c>
      <c r="BN183" s="84">
        <f>IFERROR(Y183*I183/H183,"0")</f>
        <v>0</v>
      </c>
      <c r="BO183" s="84">
        <f>IFERROR(1/J183*(X183/H183),"0")</f>
        <v>0</v>
      </c>
      <c r="BP183" s="84">
        <f>IFERROR(1/J183*(Y183/H183),"0")</f>
        <v>0</v>
      </c>
    </row>
    <row r="184" spans="1:68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5" t="s">
        <v>71</v>
      </c>
      <c r="Q184" s="125"/>
      <c r="R184" s="125"/>
      <c r="S184" s="125"/>
      <c r="T184" s="125"/>
      <c r="U184" s="125"/>
      <c r="V184" s="125"/>
      <c r="W184" s="87" t="s">
        <v>72</v>
      </c>
      <c r="X184" s="88">
        <f>IFERROR(X182/H182,"0")+IFERROR(X183/H183,"0")</f>
        <v>0</v>
      </c>
      <c r="Y184" s="88">
        <f>IFERROR(Y182/H182,"0")+IFERROR(Y183/H183,"0")</f>
        <v>0</v>
      </c>
      <c r="Z184" s="88">
        <f>IFERROR(IF(Z182="",0,Z182),"0")+IFERROR(IF(Z183="",0,Z183),"0")</f>
        <v>0</v>
      </c>
      <c r="AA184" s="89"/>
      <c r="AB184" s="89"/>
      <c r="AC184" s="89"/>
    </row>
    <row r="185" spans="1:68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5" t="s">
        <v>71</v>
      </c>
      <c r="Q185" s="125"/>
      <c r="R185" s="125"/>
      <c r="S185" s="125"/>
      <c r="T185" s="125"/>
      <c r="U185" s="125"/>
      <c r="V185" s="125"/>
      <c r="W185" s="87" t="s">
        <v>69</v>
      </c>
      <c r="X185" s="88">
        <f>IFERROR(SUM(X182:X183),"0")</f>
        <v>0</v>
      </c>
      <c r="Y185" s="88">
        <f>IFERROR(SUM(Y182:Y183),"0")</f>
        <v>0</v>
      </c>
      <c r="Z185" s="87"/>
      <c r="AA185" s="89"/>
      <c r="AB185" s="89"/>
      <c r="AC185" s="89"/>
    </row>
    <row r="186" spans="1:68" ht="27.75" customHeight="1" x14ac:dyDescent="0.2">
      <c r="A186" s="119" t="s">
        <v>324</v>
      </c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68"/>
      <c r="AB186" s="68"/>
      <c r="AC186" s="68"/>
    </row>
    <row r="187" spans="1:68" ht="16.5" customHeight="1" x14ac:dyDescent="0.25">
      <c r="A187" s="120" t="s">
        <v>325</v>
      </c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69"/>
      <c r="AB187" s="69"/>
      <c r="AC187" s="69"/>
    </row>
    <row r="188" spans="1:68" ht="14.25" customHeight="1" x14ac:dyDescent="0.25">
      <c r="A188" s="121" t="s">
        <v>165</v>
      </c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70"/>
      <c r="AB188" s="70"/>
      <c r="AC188" s="70"/>
    </row>
    <row r="189" spans="1:68" ht="27" customHeight="1" x14ac:dyDescent="0.25">
      <c r="A189" s="71" t="s">
        <v>326</v>
      </c>
      <c r="B189" s="71" t="s">
        <v>327</v>
      </c>
      <c r="C189" s="72">
        <v>4301020323</v>
      </c>
      <c r="D189" s="122">
        <v>4680115886223</v>
      </c>
      <c r="E189" s="122"/>
      <c r="F189" s="73">
        <v>0.33</v>
      </c>
      <c r="G189" s="74">
        <v>6</v>
      </c>
      <c r="H189" s="73">
        <v>1.98</v>
      </c>
      <c r="I189" s="73">
        <v>2.08</v>
      </c>
      <c r="J189" s="74">
        <v>234</v>
      </c>
      <c r="K189" s="74" t="s">
        <v>67</v>
      </c>
      <c r="L189" s="74"/>
      <c r="M189" s="75" t="s">
        <v>68</v>
      </c>
      <c r="N189" s="75"/>
      <c r="O189" s="74">
        <v>40</v>
      </c>
      <c r="P189" s="1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23"/>
      <c r="R189" s="123"/>
      <c r="S189" s="123"/>
      <c r="T189" s="123"/>
      <c r="U189" s="76"/>
      <c r="V189" s="76"/>
      <c r="W189" s="77" t="s">
        <v>69</v>
      </c>
      <c r="X189" s="78">
        <v>0</v>
      </c>
      <c r="Y189" s="79">
        <f>IFERROR(IF(X189="",0,CEILING((X189/$H189),1)*$H189),"")</f>
        <v>0</v>
      </c>
      <c r="Z189" s="80" t="str">
        <f>IFERROR(IF(Y189=0,"",ROUNDUP(Y189/H189,0)*0.00502),"")</f>
        <v/>
      </c>
      <c r="AA189" s="81"/>
      <c r="AB189" s="82"/>
      <c r="AC189" s="83" t="s">
        <v>328</v>
      </c>
      <c r="AG189" s="84"/>
      <c r="AJ189" s="85"/>
      <c r="AK189" s="85">
        <v>0</v>
      </c>
      <c r="BB189" s="86" t="s">
        <v>1</v>
      </c>
      <c r="BM189" s="84">
        <f>IFERROR(X189*I189/H189,"0")</f>
        <v>0</v>
      </c>
      <c r="BN189" s="84">
        <f>IFERROR(Y189*I189/H189,"0")</f>
        <v>0</v>
      </c>
      <c r="BO189" s="84">
        <f>IFERROR(1/J189*(X189/H189),"0")</f>
        <v>0</v>
      </c>
      <c r="BP189" s="84">
        <f>IFERROR(1/J189*(Y189/H189),"0")</f>
        <v>0</v>
      </c>
    </row>
    <row r="190" spans="1:68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5" t="s">
        <v>71</v>
      </c>
      <c r="Q190" s="125"/>
      <c r="R190" s="125"/>
      <c r="S190" s="125"/>
      <c r="T190" s="125"/>
      <c r="U190" s="125"/>
      <c r="V190" s="125"/>
      <c r="W190" s="87" t="s">
        <v>72</v>
      </c>
      <c r="X190" s="88">
        <f>IFERROR(X189/H189,"0")</f>
        <v>0</v>
      </c>
      <c r="Y190" s="88">
        <f>IFERROR(Y189/H189,"0")</f>
        <v>0</v>
      </c>
      <c r="Z190" s="88">
        <f>IFERROR(IF(Z189="",0,Z189),"0")</f>
        <v>0</v>
      </c>
      <c r="AA190" s="89"/>
      <c r="AB190" s="89"/>
      <c r="AC190" s="89"/>
    </row>
    <row r="191" spans="1:68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5" t="s">
        <v>71</v>
      </c>
      <c r="Q191" s="125"/>
      <c r="R191" s="125"/>
      <c r="S191" s="125"/>
      <c r="T191" s="125"/>
      <c r="U191" s="125"/>
      <c r="V191" s="125"/>
      <c r="W191" s="87" t="s">
        <v>69</v>
      </c>
      <c r="X191" s="88">
        <f>IFERROR(SUM(X189:X189),"0")</f>
        <v>0</v>
      </c>
      <c r="Y191" s="88">
        <f>IFERROR(SUM(Y189:Y189),"0")</f>
        <v>0</v>
      </c>
      <c r="Z191" s="87"/>
      <c r="AA191" s="89"/>
      <c r="AB191" s="89"/>
      <c r="AC191" s="89"/>
    </row>
    <row r="192" spans="1:68" ht="14.25" customHeight="1" x14ac:dyDescent="0.25">
      <c r="A192" s="121" t="s">
        <v>64</v>
      </c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70"/>
      <c r="AB192" s="70"/>
      <c r="AC192" s="70"/>
    </row>
    <row r="193" spans="1:68" ht="27" customHeight="1" x14ac:dyDescent="0.25">
      <c r="A193" s="71" t="s">
        <v>329</v>
      </c>
      <c r="B193" s="71" t="s">
        <v>330</v>
      </c>
      <c r="C193" s="72">
        <v>4301031191</v>
      </c>
      <c r="D193" s="122">
        <v>4680115880993</v>
      </c>
      <c r="E193" s="122"/>
      <c r="F193" s="73">
        <v>0.7</v>
      </c>
      <c r="G193" s="74">
        <v>6</v>
      </c>
      <c r="H193" s="73">
        <v>4.2</v>
      </c>
      <c r="I193" s="73">
        <v>4.47</v>
      </c>
      <c r="J193" s="74">
        <v>132</v>
      </c>
      <c r="K193" s="74" t="s">
        <v>126</v>
      </c>
      <c r="L193" s="74"/>
      <c r="M193" s="75" t="s">
        <v>68</v>
      </c>
      <c r="N193" s="75"/>
      <c r="O193" s="74">
        <v>40</v>
      </c>
      <c r="P193" s="1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23"/>
      <c r="R193" s="123"/>
      <c r="S193" s="123"/>
      <c r="T193" s="123"/>
      <c r="U193" s="76"/>
      <c r="V193" s="76"/>
      <c r="W193" s="77" t="s">
        <v>69</v>
      </c>
      <c r="X193" s="78">
        <v>0</v>
      </c>
      <c r="Y193" s="79">
        <f t="shared" ref="Y193:Y200" si="36">IFERROR(IF(X193="",0,CEILING((X193/$H193),1)*$H193),"")</f>
        <v>0</v>
      </c>
      <c r="Z193" s="80" t="str">
        <f>IFERROR(IF(Y193=0,"",ROUNDUP(Y193/H193,0)*0.00902),"")</f>
        <v/>
      </c>
      <c r="AA193" s="81"/>
      <c r="AB193" s="82"/>
      <c r="AC193" s="83" t="s">
        <v>331</v>
      </c>
      <c r="AG193" s="84"/>
      <c r="AJ193" s="85"/>
      <c r="AK193" s="85">
        <v>0</v>
      </c>
      <c r="BB193" s="86" t="s">
        <v>1</v>
      </c>
      <c r="BM193" s="84">
        <f t="shared" ref="BM193:BM200" si="37">IFERROR(X193*I193/H193,"0")</f>
        <v>0</v>
      </c>
      <c r="BN193" s="84">
        <f t="shared" ref="BN193:BN200" si="38">IFERROR(Y193*I193/H193,"0")</f>
        <v>0</v>
      </c>
      <c r="BO193" s="84">
        <f t="shared" ref="BO193:BO200" si="39">IFERROR(1/J193*(X193/H193),"0")</f>
        <v>0</v>
      </c>
      <c r="BP193" s="84">
        <f t="shared" ref="BP193:BP200" si="40">IFERROR(1/J193*(Y193/H193),"0")</f>
        <v>0</v>
      </c>
    </row>
    <row r="194" spans="1:68" ht="27" customHeight="1" x14ac:dyDescent="0.25">
      <c r="A194" s="71" t="s">
        <v>332</v>
      </c>
      <c r="B194" s="71" t="s">
        <v>333</v>
      </c>
      <c r="C194" s="72">
        <v>4301031204</v>
      </c>
      <c r="D194" s="122">
        <v>4680115881761</v>
      </c>
      <c r="E194" s="122"/>
      <c r="F194" s="73">
        <v>0.7</v>
      </c>
      <c r="G194" s="74">
        <v>6</v>
      </c>
      <c r="H194" s="73">
        <v>4.2</v>
      </c>
      <c r="I194" s="73">
        <v>4.47</v>
      </c>
      <c r="J194" s="74">
        <v>132</v>
      </c>
      <c r="K194" s="74" t="s">
        <v>126</v>
      </c>
      <c r="L194" s="74"/>
      <c r="M194" s="75" t="s">
        <v>68</v>
      </c>
      <c r="N194" s="75"/>
      <c r="O194" s="74">
        <v>40</v>
      </c>
      <c r="P194" s="1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23"/>
      <c r="R194" s="123"/>
      <c r="S194" s="123"/>
      <c r="T194" s="123"/>
      <c r="U194" s="76"/>
      <c r="V194" s="76"/>
      <c r="W194" s="77" t="s">
        <v>69</v>
      </c>
      <c r="X194" s="78">
        <v>0</v>
      </c>
      <c r="Y194" s="79">
        <f t="shared" si="36"/>
        <v>0</v>
      </c>
      <c r="Z194" s="80" t="str">
        <f>IFERROR(IF(Y194=0,"",ROUNDUP(Y194/H194,0)*0.00902),"")</f>
        <v/>
      </c>
      <c r="AA194" s="81"/>
      <c r="AB194" s="82"/>
      <c r="AC194" s="83" t="s">
        <v>334</v>
      </c>
      <c r="AG194" s="84"/>
      <c r="AJ194" s="85"/>
      <c r="AK194" s="85">
        <v>0</v>
      </c>
      <c r="BB194" s="86" t="s">
        <v>1</v>
      </c>
      <c r="BM194" s="84">
        <f t="shared" si="37"/>
        <v>0</v>
      </c>
      <c r="BN194" s="84">
        <f t="shared" si="38"/>
        <v>0</v>
      </c>
      <c r="BO194" s="84">
        <f t="shared" si="39"/>
        <v>0</v>
      </c>
      <c r="BP194" s="84">
        <f t="shared" si="40"/>
        <v>0</v>
      </c>
    </row>
    <row r="195" spans="1:68" ht="27" customHeight="1" x14ac:dyDescent="0.25">
      <c r="A195" s="71" t="s">
        <v>335</v>
      </c>
      <c r="B195" s="71" t="s">
        <v>336</v>
      </c>
      <c r="C195" s="72">
        <v>4301031201</v>
      </c>
      <c r="D195" s="122">
        <v>4680115881563</v>
      </c>
      <c r="E195" s="122"/>
      <c r="F195" s="73">
        <v>0.7</v>
      </c>
      <c r="G195" s="74">
        <v>6</v>
      </c>
      <c r="H195" s="73">
        <v>4.2</v>
      </c>
      <c r="I195" s="73">
        <v>4.41</v>
      </c>
      <c r="J195" s="74">
        <v>132</v>
      </c>
      <c r="K195" s="74" t="s">
        <v>126</v>
      </c>
      <c r="L195" s="74"/>
      <c r="M195" s="75" t="s">
        <v>68</v>
      </c>
      <c r="N195" s="75"/>
      <c r="O195" s="74">
        <v>40</v>
      </c>
      <c r="P195" s="1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23"/>
      <c r="R195" s="123"/>
      <c r="S195" s="123"/>
      <c r="T195" s="123"/>
      <c r="U195" s="76"/>
      <c r="V195" s="76"/>
      <c r="W195" s="77" t="s">
        <v>69</v>
      </c>
      <c r="X195" s="78">
        <v>0</v>
      </c>
      <c r="Y195" s="79">
        <f t="shared" si="36"/>
        <v>0</v>
      </c>
      <c r="Z195" s="80" t="str">
        <f>IFERROR(IF(Y195=0,"",ROUNDUP(Y195/H195,0)*0.00902),"")</f>
        <v/>
      </c>
      <c r="AA195" s="81"/>
      <c r="AB195" s="82"/>
      <c r="AC195" s="83" t="s">
        <v>337</v>
      </c>
      <c r="AG195" s="84"/>
      <c r="AJ195" s="85"/>
      <c r="AK195" s="85">
        <v>0</v>
      </c>
      <c r="BB195" s="86" t="s">
        <v>1</v>
      </c>
      <c r="BM195" s="84">
        <f t="shared" si="37"/>
        <v>0</v>
      </c>
      <c r="BN195" s="84">
        <f t="shared" si="38"/>
        <v>0</v>
      </c>
      <c r="BO195" s="84">
        <f t="shared" si="39"/>
        <v>0</v>
      </c>
      <c r="BP195" s="84">
        <f t="shared" si="40"/>
        <v>0</v>
      </c>
    </row>
    <row r="196" spans="1:68" ht="27" customHeight="1" x14ac:dyDescent="0.25">
      <c r="A196" s="71" t="s">
        <v>338</v>
      </c>
      <c r="B196" s="71" t="s">
        <v>339</v>
      </c>
      <c r="C196" s="72">
        <v>4301031199</v>
      </c>
      <c r="D196" s="122">
        <v>4680115880986</v>
      </c>
      <c r="E196" s="122"/>
      <c r="F196" s="73">
        <v>0.35</v>
      </c>
      <c r="G196" s="74">
        <v>6</v>
      </c>
      <c r="H196" s="73">
        <v>2.1</v>
      </c>
      <c r="I196" s="73">
        <v>2.23</v>
      </c>
      <c r="J196" s="74">
        <v>234</v>
      </c>
      <c r="K196" s="74" t="s">
        <v>67</v>
      </c>
      <c r="L196" s="74"/>
      <c r="M196" s="75" t="s">
        <v>68</v>
      </c>
      <c r="N196" s="75"/>
      <c r="O196" s="74">
        <v>40</v>
      </c>
      <c r="P196" s="1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23"/>
      <c r="R196" s="123"/>
      <c r="S196" s="123"/>
      <c r="T196" s="123"/>
      <c r="U196" s="76"/>
      <c r="V196" s="76"/>
      <c r="W196" s="77" t="s">
        <v>69</v>
      </c>
      <c r="X196" s="78">
        <v>0</v>
      </c>
      <c r="Y196" s="79">
        <f t="shared" si="36"/>
        <v>0</v>
      </c>
      <c r="Z196" s="80" t="str">
        <f>IFERROR(IF(Y196=0,"",ROUNDUP(Y196/H196,0)*0.00502),"")</f>
        <v/>
      </c>
      <c r="AA196" s="81"/>
      <c r="AB196" s="82"/>
      <c r="AC196" s="83" t="s">
        <v>331</v>
      </c>
      <c r="AG196" s="84"/>
      <c r="AJ196" s="85"/>
      <c r="AK196" s="85">
        <v>0</v>
      </c>
      <c r="BB196" s="86" t="s">
        <v>1</v>
      </c>
      <c r="BM196" s="84">
        <f t="shared" si="37"/>
        <v>0</v>
      </c>
      <c r="BN196" s="84">
        <f t="shared" si="38"/>
        <v>0</v>
      </c>
      <c r="BO196" s="84">
        <f t="shared" si="39"/>
        <v>0</v>
      </c>
      <c r="BP196" s="84">
        <f t="shared" si="40"/>
        <v>0</v>
      </c>
    </row>
    <row r="197" spans="1:68" ht="27" customHeight="1" x14ac:dyDescent="0.25">
      <c r="A197" s="71" t="s">
        <v>340</v>
      </c>
      <c r="B197" s="71" t="s">
        <v>341</v>
      </c>
      <c r="C197" s="72">
        <v>4301031205</v>
      </c>
      <c r="D197" s="122">
        <v>4680115881785</v>
      </c>
      <c r="E197" s="122"/>
      <c r="F197" s="73">
        <v>0.35</v>
      </c>
      <c r="G197" s="74">
        <v>6</v>
      </c>
      <c r="H197" s="73">
        <v>2.1</v>
      </c>
      <c r="I197" s="73">
        <v>2.23</v>
      </c>
      <c r="J197" s="74">
        <v>234</v>
      </c>
      <c r="K197" s="74" t="s">
        <v>67</v>
      </c>
      <c r="L197" s="74"/>
      <c r="M197" s="75" t="s">
        <v>68</v>
      </c>
      <c r="N197" s="75"/>
      <c r="O197" s="74">
        <v>40</v>
      </c>
      <c r="P197" s="1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23"/>
      <c r="R197" s="123"/>
      <c r="S197" s="123"/>
      <c r="T197" s="123"/>
      <c r="U197" s="76"/>
      <c r="V197" s="76"/>
      <c r="W197" s="77" t="s">
        <v>69</v>
      </c>
      <c r="X197" s="78">
        <v>0</v>
      </c>
      <c r="Y197" s="79">
        <f t="shared" si="36"/>
        <v>0</v>
      </c>
      <c r="Z197" s="80" t="str">
        <f>IFERROR(IF(Y197=0,"",ROUNDUP(Y197/H197,0)*0.00502),"")</f>
        <v/>
      </c>
      <c r="AA197" s="81"/>
      <c r="AB197" s="82"/>
      <c r="AC197" s="83" t="s">
        <v>334</v>
      </c>
      <c r="AG197" s="84"/>
      <c r="AJ197" s="85"/>
      <c r="AK197" s="85">
        <v>0</v>
      </c>
      <c r="BB197" s="86" t="s">
        <v>1</v>
      </c>
      <c r="BM197" s="84">
        <f t="shared" si="37"/>
        <v>0</v>
      </c>
      <c r="BN197" s="84">
        <f t="shared" si="38"/>
        <v>0</v>
      </c>
      <c r="BO197" s="84">
        <f t="shared" si="39"/>
        <v>0</v>
      </c>
      <c r="BP197" s="84">
        <f t="shared" si="40"/>
        <v>0</v>
      </c>
    </row>
    <row r="198" spans="1:68" ht="27" customHeight="1" x14ac:dyDescent="0.25">
      <c r="A198" s="71" t="s">
        <v>342</v>
      </c>
      <c r="B198" s="71" t="s">
        <v>343</v>
      </c>
      <c r="C198" s="72">
        <v>4301031202</v>
      </c>
      <c r="D198" s="122">
        <v>4680115881679</v>
      </c>
      <c r="E198" s="122"/>
      <c r="F198" s="73">
        <v>0.35</v>
      </c>
      <c r="G198" s="74">
        <v>6</v>
      </c>
      <c r="H198" s="73">
        <v>2.1</v>
      </c>
      <c r="I198" s="73">
        <v>2.2000000000000002</v>
      </c>
      <c r="J198" s="74">
        <v>234</v>
      </c>
      <c r="K198" s="74" t="s">
        <v>67</v>
      </c>
      <c r="L198" s="74"/>
      <c r="M198" s="75" t="s">
        <v>68</v>
      </c>
      <c r="N198" s="75"/>
      <c r="O198" s="74">
        <v>40</v>
      </c>
      <c r="P198" s="1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23"/>
      <c r="R198" s="123"/>
      <c r="S198" s="123"/>
      <c r="T198" s="123"/>
      <c r="U198" s="76"/>
      <c r="V198" s="76"/>
      <c r="W198" s="77" t="s">
        <v>69</v>
      </c>
      <c r="X198" s="78">
        <v>0</v>
      </c>
      <c r="Y198" s="79">
        <f t="shared" si="36"/>
        <v>0</v>
      </c>
      <c r="Z198" s="80" t="str">
        <f>IFERROR(IF(Y198=0,"",ROUNDUP(Y198/H198,0)*0.00502),"")</f>
        <v/>
      </c>
      <c r="AA198" s="81"/>
      <c r="AB198" s="82"/>
      <c r="AC198" s="83" t="s">
        <v>337</v>
      </c>
      <c r="AG198" s="84"/>
      <c r="AJ198" s="85"/>
      <c r="AK198" s="85">
        <v>0</v>
      </c>
      <c r="BB198" s="86" t="s">
        <v>1</v>
      </c>
      <c r="BM198" s="84">
        <f t="shared" si="37"/>
        <v>0</v>
      </c>
      <c r="BN198" s="84">
        <f t="shared" si="38"/>
        <v>0</v>
      </c>
      <c r="BO198" s="84">
        <f t="shared" si="39"/>
        <v>0</v>
      </c>
      <c r="BP198" s="84">
        <f t="shared" si="40"/>
        <v>0</v>
      </c>
    </row>
    <row r="199" spans="1:68" ht="27" customHeight="1" x14ac:dyDescent="0.25">
      <c r="A199" s="71" t="s">
        <v>344</v>
      </c>
      <c r="B199" s="71" t="s">
        <v>345</v>
      </c>
      <c r="C199" s="72">
        <v>4301031158</v>
      </c>
      <c r="D199" s="122">
        <v>4680115880191</v>
      </c>
      <c r="E199" s="122"/>
      <c r="F199" s="73">
        <v>0.4</v>
      </c>
      <c r="G199" s="74">
        <v>6</v>
      </c>
      <c r="H199" s="73">
        <v>2.4</v>
      </c>
      <c r="I199" s="73">
        <v>2.58</v>
      </c>
      <c r="J199" s="74">
        <v>182</v>
      </c>
      <c r="K199" s="74" t="s">
        <v>76</v>
      </c>
      <c r="L199" s="74"/>
      <c r="M199" s="75" t="s">
        <v>68</v>
      </c>
      <c r="N199" s="75"/>
      <c r="O199" s="74">
        <v>40</v>
      </c>
      <c r="P199" s="1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23"/>
      <c r="R199" s="123"/>
      <c r="S199" s="123"/>
      <c r="T199" s="123"/>
      <c r="U199" s="76"/>
      <c r="V199" s="76"/>
      <c r="W199" s="77" t="s">
        <v>69</v>
      </c>
      <c r="X199" s="78">
        <v>0</v>
      </c>
      <c r="Y199" s="79">
        <f t="shared" si="36"/>
        <v>0</v>
      </c>
      <c r="Z199" s="80" t="str">
        <f>IFERROR(IF(Y199=0,"",ROUNDUP(Y199/H199,0)*0.00651),"")</f>
        <v/>
      </c>
      <c r="AA199" s="81"/>
      <c r="AB199" s="82"/>
      <c r="AC199" s="83" t="s">
        <v>337</v>
      </c>
      <c r="AG199" s="84"/>
      <c r="AJ199" s="85"/>
      <c r="AK199" s="85">
        <v>0</v>
      </c>
      <c r="BB199" s="86" t="s">
        <v>1</v>
      </c>
      <c r="BM199" s="84">
        <f t="shared" si="37"/>
        <v>0</v>
      </c>
      <c r="BN199" s="84">
        <f t="shared" si="38"/>
        <v>0</v>
      </c>
      <c r="BO199" s="84">
        <f t="shared" si="39"/>
        <v>0</v>
      </c>
      <c r="BP199" s="84">
        <f t="shared" si="40"/>
        <v>0</v>
      </c>
    </row>
    <row r="200" spans="1:68" ht="27" customHeight="1" x14ac:dyDescent="0.25">
      <c r="A200" s="71" t="s">
        <v>346</v>
      </c>
      <c r="B200" s="71" t="s">
        <v>347</v>
      </c>
      <c r="C200" s="72">
        <v>4301031245</v>
      </c>
      <c r="D200" s="122">
        <v>4680115883963</v>
      </c>
      <c r="E200" s="122"/>
      <c r="F200" s="73">
        <v>0.28000000000000003</v>
      </c>
      <c r="G200" s="74">
        <v>6</v>
      </c>
      <c r="H200" s="73">
        <v>1.68</v>
      </c>
      <c r="I200" s="73">
        <v>1.78</v>
      </c>
      <c r="J200" s="74">
        <v>234</v>
      </c>
      <c r="K200" s="74" t="s">
        <v>67</v>
      </c>
      <c r="L200" s="74"/>
      <c r="M200" s="75" t="s">
        <v>68</v>
      </c>
      <c r="N200" s="75"/>
      <c r="O200" s="74">
        <v>40</v>
      </c>
      <c r="P200" s="1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23"/>
      <c r="R200" s="123"/>
      <c r="S200" s="123"/>
      <c r="T200" s="123"/>
      <c r="U200" s="76"/>
      <c r="V200" s="76"/>
      <c r="W200" s="77" t="s">
        <v>69</v>
      </c>
      <c r="X200" s="78">
        <v>0</v>
      </c>
      <c r="Y200" s="79">
        <f t="shared" si="36"/>
        <v>0</v>
      </c>
      <c r="Z200" s="80" t="str">
        <f>IFERROR(IF(Y200=0,"",ROUNDUP(Y200/H200,0)*0.00502),"")</f>
        <v/>
      </c>
      <c r="AA200" s="81"/>
      <c r="AB200" s="82"/>
      <c r="AC200" s="83" t="s">
        <v>348</v>
      </c>
      <c r="AG200" s="84"/>
      <c r="AJ200" s="85"/>
      <c r="AK200" s="85">
        <v>0</v>
      </c>
      <c r="BB200" s="86" t="s">
        <v>1</v>
      </c>
      <c r="BM200" s="84">
        <f t="shared" si="37"/>
        <v>0</v>
      </c>
      <c r="BN200" s="84">
        <f t="shared" si="38"/>
        <v>0</v>
      </c>
      <c r="BO200" s="84">
        <f t="shared" si="39"/>
        <v>0</v>
      </c>
      <c r="BP200" s="84">
        <f t="shared" si="40"/>
        <v>0</v>
      </c>
    </row>
    <row r="201" spans="1:68" x14ac:dyDescent="0.2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5" t="s">
        <v>71</v>
      </c>
      <c r="Q201" s="125"/>
      <c r="R201" s="125"/>
      <c r="S201" s="125"/>
      <c r="T201" s="125"/>
      <c r="U201" s="125"/>
      <c r="V201" s="125"/>
      <c r="W201" s="87" t="s">
        <v>72</v>
      </c>
      <c r="X201" s="88">
        <f>IFERROR(X193/H193,"0")+IFERROR(X194/H194,"0")+IFERROR(X195/H195,"0")+IFERROR(X196/H196,"0")+IFERROR(X197/H197,"0")+IFERROR(X198/H198,"0")+IFERROR(X199/H199,"0")+IFERROR(X200/H200,"0")</f>
        <v>0</v>
      </c>
      <c r="Y201" s="88">
        <f>IFERROR(Y193/H193,"0")+IFERROR(Y194/H194,"0")+IFERROR(Y195/H195,"0")+IFERROR(Y196/H196,"0")+IFERROR(Y197/H197,"0")+IFERROR(Y198/H198,"0")+IFERROR(Y199/H199,"0")+IFERROR(Y200/H200,"0")</f>
        <v>0</v>
      </c>
      <c r="Z201" s="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9"/>
      <c r="AB201" s="89"/>
      <c r="AC201" s="89"/>
    </row>
    <row r="202" spans="1:68" x14ac:dyDescent="0.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5" t="s">
        <v>71</v>
      </c>
      <c r="Q202" s="125"/>
      <c r="R202" s="125"/>
      <c r="S202" s="125"/>
      <c r="T202" s="125"/>
      <c r="U202" s="125"/>
      <c r="V202" s="125"/>
      <c r="W202" s="87" t="s">
        <v>69</v>
      </c>
      <c r="X202" s="88">
        <f>IFERROR(SUM(X193:X200),"0")</f>
        <v>0</v>
      </c>
      <c r="Y202" s="88">
        <f>IFERROR(SUM(Y193:Y200),"0")</f>
        <v>0</v>
      </c>
      <c r="Z202" s="87"/>
      <c r="AA202" s="89"/>
      <c r="AB202" s="89"/>
      <c r="AC202" s="89"/>
    </row>
    <row r="203" spans="1:68" ht="16.5" customHeight="1" x14ac:dyDescent="0.25">
      <c r="A203" s="120" t="s">
        <v>349</v>
      </c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69"/>
      <c r="AB203" s="69"/>
      <c r="AC203" s="69"/>
    </row>
    <row r="204" spans="1:68" ht="14.25" customHeight="1" x14ac:dyDescent="0.25">
      <c r="A204" s="121" t="s">
        <v>113</v>
      </c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70"/>
      <c r="AB204" s="70"/>
      <c r="AC204" s="70"/>
    </row>
    <row r="205" spans="1:68" ht="16.5" customHeight="1" x14ac:dyDescent="0.25">
      <c r="A205" s="71" t="s">
        <v>350</v>
      </c>
      <c r="B205" s="71" t="s">
        <v>351</v>
      </c>
      <c r="C205" s="72">
        <v>4301011450</v>
      </c>
      <c r="D205" s="122">
        <v>4680115881402</v>
      </c>
      <c r="E205" s="122"/>
      <c r="F205" s="73">
        <v>1.35</v>
      </c>
      <c r="G205" s="74">
        <v>8</v>
      </c>
      <c r="H205" s="73">
        <v>10.8</v>
      </c>
      <c r="I205" s="73">
        <v>11.28</v>
      </c>
      <c r="J205" s="74">
        <v>56</v>
      </c>
      <c r="K205" s="74" t="s">
        <v>116</v>
      </c>
      <c r="L205" s="74"/>
      <c r="M205" s="75" t="s">
        <v>119</v>
      </c>
      <c r="N205" s="75"/>
      <c r="O205" s="74">
        <v>55</v>
      </c>
      <c r="P205" s="1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23"/>
      <c r="R205" s="123"/>
      <c r="S205" s="123"/>
      <c r="T205" s="123"/>
      <c r="U205" s="76"/>
      <c r="V205" s="76"/>
      <c r="W205" s="77" t="s">
        <v>69</v>
      </c>
      <c r="X205" s="78">
        <v>0</v>
      </c>
      <c r="Y205" s="79">
        <f>IFERROR(IF(X205="",0,CEILING((X205/$H205),1)*$H205),"")</f>
        <v>0</v>
      </c>
      <c r="Z205" s="80" t="str">
        <f>IFERROR(IF(Y205=0,"",ROUNDUP(Y205/H205,0)*0.02175),"")</f>
        <v/>
      </c>
      <c r="AA205" s="81"/>
      <c r="AB205" s="82"/>
      <c r="AC205" s="83" t="s">
        <v>352</v>
      </c>
      <c r="AG205" s="84"/>
      <c r="AJ205" s="85"/>
      <c r="AK205" s="85">
        <v>0</v>
      </c>
      <c r="BB205" s="86" t="s">
        <v>1</v>
      </c>
      <c r="BM205" s="84">
        <f>IFERROR(X205*I205/H205,"0")</f>
        <v>0</v>
      </c>
      <c r="BN205" s="84">
        <f>IFERROR(Y205*I205/H205,"0")</f>
        <v>0</v>
      </c>
      <c r="BO205" s="84">
        <f>IFERROR(1/J205*(X205/H205),"0")</f>
        <v>0</v>
      </c>
      <c r="BP205" s="84">
        <f>IFERROR(1/J205*(Y205/H205),"0")</f>
        <v>0</v>
      </c>
    </row>
    <row r="206" spans="1:68" ht="27" customHeight="1" x14ac:dyDescent="0.25">
      <c r="A206" s="71" t="s">
        <v>353</v>
      </c>
      <c r="B206" s="71" t="s">
        <v>354</v>
      </c>
      <c r="C206" s="72">
        <v>4301011767</v>
      </c>
      <c r="D206" s="122">
        <v>4680115881396</v>
      </c>
      <c r="E206" s="122"/>
      <c r="F206" s="73">
        <v>0.45</v>
      </c>
      <c r="G206" s="74">
        <v>6</v>
      </c>
      <c r="H206" s="73">
        <v>2.7</v>
      </c>
      <c r="I206" s="73">
        <v>2.88</v>
      </c>
      <c r="J206" s="74">
        <v>182</v>
      </c>
      <c r="K206" s="74" t="s">
        <v>76</v>
      </c>
      <c r="L206" s="74"/>
      <c r="M206" s="75" t="s">
        <v>68</v>
      </c>
      <c r="N206" s="75"/>
      <c r="O206" s="74">
        <v>55</v>
      </c>
      <c r="P206" s="1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23"/>
      <c r="R206" s="123"/>
      <c r="S206" s="123"/>
      <c r="T206" s="123"/>
      <c r="U206" s="76"/>
      <c r="V206" s="76"/>
      <c r="W206" s="77" t="s">
        <v>69</v>
      </c>
      <c r="X206" s="78">
        <v>0</v>
      </c>
      <c r="Y206" s="79">
        <f>IFERROR(IF(X206="",0,CEILING((X206/$H206),1)*$H206),"")</f>
        <v>0</v>
      </c>
      <c r="Z206" s="80" t="str">
        <f>IFERROR(IF(Y206=0,"",ROUNDUP(Y206/H206,0)*0.00651),"")</f>
        <v/>
      </c>
      <c r="AA206" s="81"/>
      <c r="AB206" s="82"/>
      <c r="AC206" s="83" t="s">
        <v>355</v>
      </c>
      <c r="AG206" s="84"/>
      <c r="AJ206" s="85"/>
      <c r="AK206" s="85">
        <v>0</v>
      </c>
      <c r="BB206" s="86" t="s">
        <v>1</v>
      </c>
      <c r="BM206" s="84">
        <f>IFERROR(X206*I206/H206,"0")</f>
        <v>0</v>
      </c>
      <c r="BN206" s="84">
        <f>IFERROR(Y206*I206/H206,"0")</f>
        <v>0</v>
      </c>
      <c r="BO206" s="84">
        <f>IFERROR(1/J206*(X206/H206),"0")</f>
        <v>0</v>
      </c>
      <c r="BP206" s="84">
        <f>IFERROR(1/J206*(Y206/H206),"0")</f>
        <v>0</v>
      </c>
    </row>
    <row r="207" spans="1:68" x14ac:dyDescent="0.2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5" t="s">
        <v>71</v>
      </c>
      <c r="Q207" s="125"/>
      <c r="R207" s="125"/>
      <c r="S207" s="125"/>
      <c r="T207" s="125"/>
      <c r="U207" s="125"/>
      <c r="V207" s="125"/>
      <c r="W207" s="87" t="s">
        <v>72</v>
      </c>
      <c r="X207" s="88">
        <f>IFERROR(X205/H205,"0")+IFERROR(X206/H206,"0")</f>
        <v>0</v>
      </c>
      <c r="Y207" s="88">
        <f>IFERROR(Y205/H205,"0")+IFERROR(Y206/H206,"0")</f>
        <v>0</v>
      </c>
      <c r="Z207" s="88">
        <f>IFERROR(IF(Z205="",0,Z205),"0")+IFERROR(IF(Z206="",0,Z206),"0")</f>
        <v>0</v>
      </c>
      <c r="AA207" s="89"/>
      <c r="AB207" s="89"/>
      <c r="AC207" s="89"/>
    </row>
    <row r="208" spans="1:68" x14ac:dyDescent="0.2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5" t="s">
        <v>71</v>
      </c>
      <c r="Q208" s="125"/>
      <c r="R208" s="125"/>
      <c r="S208" s="125"/>
      <c r="T208" s="125"/>
      <c r="U208" s="125"/>
      <c r="V208" s="125"/>
      <c r="W208" s="87" t="s">
        <v>69</v>
      </c>
      <c r="X208" s="88">
        <f>IFERROR(SUM(X205:X206),"0")</f>
        <v>0</v>
      </c>
      <c r="Y208" s="88">
        <f>IFERROR(SUM(Y205:Y206),"0")</f>
        <v>0</v>
      </c>
      <c r="Z208" s="87"/>
      <c r="AA208" s="89"/>
      <c r="AB208" s="89"/>
      <c r="AC208" s="89"/>
    </row>
    <row r="209" spans="1:68" ht="14.25" customHeight="1" x14ac:dyDescent="0.25">
      <c r="A209" s="121" t="s">
        <v>165</v>
      </c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70"/>
      <c r="AB209" s="70"/>
      <c r="AC209" s="70"/>
    </row>
    <row r="210" spans="1:68" ht="16.5" customHeight="1" x14ac:dyDescent="0.25">
      <c r="A210" s="71" t="s">
        <v>356</v>
      </c>
      <c r="B210" s="71" t="s">
        <v>357</v>
      </c>
      <c r="C210" s="72">
        <v>4301020262</v>
      </c>
      <c r="D210" s="122">
        <v>4680115882935</v>
      </c>
      <c r="E210" s="122"/>
      <c r="F210" s="73">
        <v>1.35</v>
      </c>
      <c r="G210" s="74">
        <v>8</v>
      </c>
      <c r="H210" s="73">
        <v>10.8</v>
      </c>
      <c r="I210" s="73">
        <v>11.28</v>
      </c>
      <c r="J210" s="74">
        <v>56</v>
      </c>
      <c r="K210" s="74" t="s">
        <v>116</v>
      </c>
      <c r="L210" s="74"/>
      <c r="M210" s="75" t="s">
        <v>80</v>
      </c>
      <c r="N210" s="75"/>
      <c r="O210" s="74">
        <v>50</v>
      </c>
      <c r="P210" s="1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23"/>
      <c r="R210" s="123"/>
      <c r="S210" s="123"/>
      <c r="T210" s="123"/>
      <c r="U210" s="76"/>
      <c r="V210" s="76"/>
      <c r="W210" s="77" t="s">
        <v>69</v>
      </c>
      <c r="X210" s="78">
        <v>0</v>
      </c>
      <c r="Y210" s="79">
        <f>IFERROR(IF(X210="",0,CEILING((X210/$H210),1)*$H210),"")</f>
        <v>0</v>
      </c>
      <c r="Z210" s="80" t="str">
        <f>IFERROR(IF(Y210=0,"",ROUNDUP(Y210/H210,0)*0.02175),"")</f>
        <v/>
      </c>
      <c r="AA210" s="81"/>
      <c r="AB210" s="82"/>
      <c r="AC210" s="83" t="s">
        <v>358</v>
      </c>
      <c r="AG210" s="84"/>
      <c r="AJ210" s="85"/>
      <c r="AK210" s="85">
        <v>0</v>
      </c>
      <c r="BB210" s="86" t="s">
        <v>1</v>
      </c>
      <c r="BM210" s="84">
        <f>IFERROR(X210*I210/H210,"0")</f>
        <v>0</v>
      </c>
      <c r="BN210" s="84">
        <f>IFERROR(Y210*I210/H210,"0")</f>
        <v>0</v>
      </c>
      <c r="BO210" s="84">
        <f>IFERROR(1/J210*(X210/H210),"0")</f>
        <v>0</v>
      </c>
      <c r="BP210" s="84">
        <f>IFERROR(1/J210*(Y210/H210),"0")</f>
        <v>0</v>
      </c>
    </row>
    <row r="211" spans="1:68" ht="16.5" customHeight="1" x14ac:dyDescent="0.25">
      <c r="A211" s="71" t="s">
        <v>359</v>
      </c>
      <c r="B211" s="71" t="s">
        <v>360</v>
      </c>
      <c r="C211" s="72">
        <v>4301020220</v>
      </c>
      <c r="D211" s="122">
        <v>4680115880764</v>
      </c>
      <c r="E211" s="122"/>
      <c r="F211" s="73">
        <v>0.35</v>
      </c>
      <c r="G211" s="74">
        <v>6</v>
      </c>
      <c r="H211" s="73">
        <v>2.1</v>
      </c>
      <c r="I211" s="73">
        <v>2.2799999999999998</v>
      </c>
      <c r="J211" s="74">
        <v>182</v>
      </c>
      <c r="K211" s="74" t="s">
        <v>76</v>
      </c>
      <c r="L211" s="74"/>
      <c r="M211" s="75" t="s">
        <v>119</v>
      </c>
      <c r="N211" s="75"/>
      <c r="O211" s="74">
        <v>50</v>
      </c>
      <c r="P211" s="1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23"/>
      <c r="R211" s="123"/>
      <c r="S211" s="123"/>
      <c r="T211" s="123"/>
      <c r="U211" s="76"/>
      <c r="V211" s="76"/>
      <c r="W211" s="77" t="s">
        <v>69</v>
      </c>
      <c r="X211" s="78">
        <v>0</v>
      </c>
      <c r="Y211" s="79">
        <f>IFERROR(IF(X211="",0,CEILING((X211/$H211),1)*$H211),"")</f>
        <v>0</v>
      </c>
      <c r="Z211" s="80" t="str">
        <f>IFERROR(IF(Y211=0,"",ROUNDUP(Y211/H211,0)*0.00651),"")</f>
        <v/>
      </c>
      <c r="AA211" s="81"/>
      <c r="AB211" s="82"/>
      <c r="AC211" s="83" t="s">
        <v>358</v>
      </c>
      <c r="AG211" s="84"/>
      <c r="AJ211" s="85"/>
      <c r="AK211" s="85">
        <v>0</v>
      </c>
      <c r="BB211" s="86" t="s">
        <v>1</v>
      </c>
      <c r="BM211" s="84">
        <f>IFERROR(X211*I211/H211,"0")</f>
        <v>0</v>
      </c>
      <c r="BN211" s="84">
        <f>IFERROR(Y211*I211/H211,"0")</f>
        <v>0</v>
      </c>
      <c r="BO211" s="84">
        <f>IFERROR(1/J211*(X211/H211),"0")</f>
        <v>0</v>
      </c>
      <c r="BP211" s="84">
        <f>IFERROR(1/J211*(Y211/H211),"0")</f>
        <v>0</v>
      </c>
    </row>
    <row r="212" spans="1:68" x14ac:dyDescent="0.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5" t="s">
        <v>71</v>
      </c>
      <c r="Q212" s="125"/>
      <c r="R212" s="125"/>
      <c r="S212" s="125"/>
      <c r="T212" s="125"/>
      <c r="U212" s="125"/>
      <c r="V212" s="125"/>
      <c r="W212" s="87" t="s">
        <v>72</v>
      </c>
      <c r="X212" s="88">
        <f>IFERROR(X210/H210,"0")+IFERROR(X211/H211,"0")</f>
        <v>0</v>
      </c>
      <c r="Y212" s="88">
        <f>IFERROR(Y210/H210,"0")+IFERROR(Y211/H211,"0")</f>
        <v>0</v>
      </c>
      <c r="Z212" s="88">
        <f>IFERROR(IF(Z210="",0,Z210),"0")+IFERROR(IF(Z211="",0,Z211),"0")</f>
        <v>0</v>
      </c>
      <c r="AA212" s="89"/>
      <c r="AB212" s="89"/>
      <c r="AC212" s="89"/>
    </row>
    <row r="213" spans="1:68" x14ac:dyDescent="0.2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5" t="s">
        <v>71</v>
      </c>
      <c r="Q213" s="125"/>
      <c r="R213" s="125"/>
      <c r="S213" s="125"/>
      <c r="T213" s="125"/>
      <c r="U213" s="125"/>
      <c r="V213" s="125"/>
      <c r="W213" s="87" t="s">
        <v>69</v>
      </c>
      <c r="X213" s="88">
        <f>IFERROR(SUM(X210:X211),"0")</f>
        <v>0</v>
      </c>
      <c r="Y213" s="88">
        <f>IFERROR(SUM(Y210:Y211),"0")</f>
        <v>0</v>
      </c>
      <c r="Z213" s="87"/>
      <c r="AA213" s="89"/>
      <c r="AB213" s="89"/>
      <c r="AC213" s="89"/>
    </row>
    <row r="214" spans="1:68" ht="14.25" customHeight="1" x14ac:dyDescent="0.25">
      <c r="A214" s="121" t="s">
        <v>64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70"/>
      <c r="AB214" s="70"/>
      <c r="AC214" s="70"/>
    </row>
    <row r="215" spans="1:68" ht="27" customHeight="1" x14ac:dyDescent="0.25">
      <c r="A215" s="71" t="s">
        <v>361</v>
      </c>
      <c r="B215" s="71" t="s">
        <v>362</v>
      </c>
      <c r="C215" s="72">
        <v>4301031224</v>
      </c>
      <c r="D215" s="122">
        <v>4680115882683</v>
      </c>
      <c r="E215" s="122"/>
      <c r="F215" s="73">
        <v>0.9</v>
      </c>
      <c r="G215" s="74">
        <v>6</v>
      </c>
      <c r="H215" s="73">
        <v>5.4</v>
      </c>
      <c r="I215" s="73">
        <v>5.61</v>
      </c>
      <c r="J215" s="74">
        <v>132</v>
      </c>
      <c r="K215" s="74" t="s">
        <v>126</v>
      </c>
      <c r="L215" s="74"/>
      <c r="M215" s="75" t="s">
        <v>68</v>
      </c>
      <c r="N215" s="75"/>
      <c r="O215" s="74">
        <v>40</v>
      </c>
      <c r="P215" s="1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23"/>
      <c r="R215" s="123"/>
      <c r="S215" s="123"/>
      <c r="T215" s="123"/>
      <c r="U215" s="76"/>
      <c r="V215" s="76"/>
      <c r="W215" s="77" t="s">
        <v>69</v>
      </c>
      <c r="X215" s="78">
        <v>0</v>
      </c>
      <c r="Y215" s="79">
        <f t="shared" ref="Y215:Y222" si="41">IFERROR(IF(X215="",0,CEILING((X215/$H215),1)*$H215),"")</f>
        <v>0</v>
      </c>
      <c r="Z215" s="80" t="str">
        <f>IFERROR(IF(Y215=0,"",ROUNDUP(Y215/H215,0)*0.00902),"")</f>
        <v/>
      </c>
      <c r="AA215" s="81"/>
      <c r="AB215" s="82"/>
      <c r="AC215" s="83" t="s">
        <v>363</v>
      </c>
      <c r="AG215" s="84"/>
      <c r="AJ215" s="85"/>
      <c r="AK215" s="85">
        <v>0</v>
      </c>
      <c r="BB215" s="86" t="s">
        <v>1</v>
      </c>
      <c r="BM215" s="84">
        <f t="shared" ref="BM215:BM222" si="42">IFERROR(X215*I215/H215,"0")</f>
        <v>0</v>
      </c>
      <c r="BN215" s="84">
        <f t="shared" ref="BN215:BN222" si="43">IFERROR(Y215*I215/H215,"0")</f>
        <v>0</v>
      </c>
      <c r="BO215" s="84">
        <f t="shared" ref="BO215:BO222" si="44">IFERROR(1/J215*(X215/H215),"0")</f>
        <v>0</v>
      </c>
      <c r="BP215" s="84">
        <f t="shared" ref="BP215:BP222" si="45">IFERROR(1/J215*(Y215/H215),"0")</f>
        <v>0</v>
      </c>
    </row>
    <row r="216" spans="1:68" ht="27" customHeight="1" x14ac:dyDescent="0.25">
      <c r="A216" s="71" t="s">
        <v>364</v>
      </c>
      <c r="B216" s="71" t="s">
        <v>365</v>
      </c>
      <c r="C216" s="72">
        <v>4301031230</v>
      </c>
      <c r="D216" s="122">
        <v>4680115882690</v>
      </c>
      <c r="E216" s="122"/>
      <c r="F216" s="73">
        <v>0.9</v>
      </c>
      <c r="G216" s="74">
        <v>6</v>
      </c>
      <c r="H216" s="73">
        <v>5.4</v>
      </c>
      <c r="I216" s="73">
        <v>5.61</v>
      </c>
      <c r="J216" s="74">
        <v>132</v>
      </c>
      <c r="K216" s="74" t="s">
        <v>126</v>
      </c>
      <c r="L216" s="74"/>
      <c r="M216" s="75" t="s">
        <v>68</v>
      </c>
      <c r="N216" s="75"/>
      <c r="O216" s="74">
        <v>40</v>
      </c>
      <c r="P216" s="1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23"/>
      <c r="R216" s="123"/>
      <c r="S216" s="123"/>
      <c r="T216" s="123"/>
      <c r="U216" s="76"/>
      <c r="V216" s="76"/>
      <c r="W216" s="77" t="s">
        <v>69</v>
      </c>
      <c r="X216" s="78">
        <v>0</v>
      </c>
      <c r="Y216" s="79">
        <f t="shared" si="41"/>
        <v>0</v>
      </c>
      <c r="Z216" s="80" t="str">
        <f>IFERROR(IF(Y216=0,"",ROUNDUP(Y216/H216,0)*0.00902),"")</f>
        <v/>
      </c>
      <c r="AA216" s="81"/>
      <c r="AB216" s="82"/>
      <c r="AC216" s="83" t="s">
        <v>366</v>
      </c>
      <c r="AG216" s="84"/>
      <c r="AJ216" s="85"/>
      <c r="AK216" s="85">
        <v>0</v>
      </c>
      <c r="BB216" s="86" t="s">
        <v>1</v>
      </c>
      <c r="BM216" s="84">
        <f t="shared" si="42"/>
        <v>0</v>
      </c>
      <c r="BN216" s="84">
        <f t="shared" si="43"/>
        <v>0</v>
      </c>
      <c r="BO216" s="84">
        <f t="shared" si="44"/>
        <v>0</v>
      </c>
      <c r="BP216" s="84">
        <f t="shared" si="45"/>
        <v>0</v>
      </c>
    </row>
    <row r="217" spans="1:68" ht="27" customHeight="1" x14ac:dyDescent="0.25">
      <c r="A217" s="71" t="s">
        <v>367</v>
      </c>
      <c r="B217" s="71" t="s">
        <v>368</v>
      </c>
      <c r="C217" s="72">
        <v>4301031220</v>
      </c>
      <c r="D217" s="122">
        <v>4680115882669</v>
      </c>
      <c r="E217" s="122"/>
      <c r="F217" s="73">
        <v>0.9</v>
      </c>
      <c r="G217" s="74">
        <v>6</v>
      </c>
      <c r="H217" s="73">
        <v>5.4</v>
      </c>
      <c r="I217" s="73">
        <v>5.61</v>
      </c>
      <c r="J217" s="74">
        <v>132</v>
      </c>
      <c r="K217" s="74" t="s">
        <v>126</v>
      </c>
      <c r="L217" s="74"/>
      <c r="M217" s="75" t="s">
        <v>68</v>
      </c>
      <c r="N217" s="75"/>
      <c r="O217" s="74">
        <v>40</v>
      </c>
      <c r="P217" s="1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23"/>
      <c r="R217" s="123"/>
      <c r="S217" s="123"/>
      <c r="T217" s="123"/>
      <c r="U217" s="76"/>
      <c r="V217" s="76"/>
      <c r="W217" s="77" t="s">
        <v>69</v>
      </c>
      <c r="X217" s="78">
        <v>0</v>
      </c>
      <c r="Y217" s="79">
        <f t="shared" si="41"/>
        <v>0</v>
      </c>
      <c r="Z217" s="80" t="str">
        <f>IFERROR(IF(Y217=0,"",ROUNDUP(Y217/H217,0)*0.00902),"")</f>
        <v/>
      </c>
      <c r="AA217" s="81"/>
      <c r="AB217" s="82"/>
      <c r="AC217" s="83" t="s">
        <v>369</v>
      </c>
      <c r="AG217" s="84"/>
      <c r="AJ217" s="85"/>
      <c r="AK217" s="85">
        <v>0</v>
      </c>
      <c r="BB217" s="86" t="s">
        <v>1</v>
      </c>
      <c r="BM217" s="84">
        <f t="shared" si="42"/>
        <v>0</v>
      </c>
      <c r="BN217" s="84">
        <f t="shared" si="43"/>
        <v>0</v>
      </c>
      <c r="BO217" s="84">
        <f t="shared" si="44"/>
        <v>0</v>
      </c>
      <c r="BP217" s="84">
        <f t="shared" si="45"/>
        <v>0</v>
      </c>
    </row>
    <row r="218" spans="1:68" ht="27" customHeight="1" x14ac:dyDescent="0.25">
      <c r="A218" s="71" t="s">
        <v>370</v>
      </c>
      <c r="B218" s="71" t="s">
        <v>371</v>
      </c>
      <c r="C218" s="72">
        <v>4301031221</v>
      </c>
      <c r="D218" s="122">
        <v>4680115882676</v>
      </c>
      <c r="E218" s="122"/>
      <c r="F218" s="73">
        <v>0.9</v>
      </c>
      <c r="G218" s="74">
        <v>6</v>
      </c>
      <c r="H218" s="73">
        <v>5.4</v>
      </c>
      <c r="I218" s="73">
        <v>5.61</v>
      </c>
      <c r="J218" s="74">
        <v>132</v>
      </c>
      <c r="K218" s="74" t="s">
        <v>126</v>
      </c>
      <c r="L218" s="74"/>
      <c r="M218" s="75" t="s">
        <v>68</v>
      </c>
      <c r="N218" s="75"/>
      <c r="O218" s="74">
        <v>40</v>
      </c>
      <c r="P218" s="1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23"/>
      <c r="R218" s="123"/>
      <c r="S218" s="123"/>
      <c r="T218" s="123"/>
      <c r="U218" s="76"/>
      <c r="V218" s="76"/>
      <c r="W218" s="77" t="s">
        <v>69</v>
      </c>
      <c r="X218" s="78">
        <v>0</v>
      </c>
      <c r="Y218" s="79">
        <f t="shared" si="41"/>
        <v>0</v>
      </c>
      <c r="Z218" s="80" t="str">
        <f>IFERROR(IF(Y218=0,"",ROUNDUP(Y218/H218,0)*0.00902),"")</f>
        <v/>
      </c>
      <c r="AA218" s="81"/>
      <c r="AB218" s="82"/>
      <c r="AC218" s="83" t="s">
        <v>372</v>
      </c>
      <c r="AG218" s="84"/>
      <c r="AJ218" s="85"/>
      <c r="AK218" s="85">
        <v>0</v>
      </c>
      <c r="BB218" s="86" t="s">
        <v>1</v>
      </c>
      <c r="BM218" s="84">
        <f t="shared" si="42"/>
        <v>0</v>
      </c>
      <c r="BN218" s="84">
        <f t="shared" si="43"/>
        <v>0</v>
      </c>
      <c r="BO218" s="84">
        <f t="shared" si="44"/>
        <v>0</v>
      </c>
      <c r="BP218" s="84">
        <f t="shared" si="45"/>
        <v>0</v>
      </c>
    </row>
    <row r="219" spans="1:68" ht="27" customHeight="1" x14ac:dyDescent="0.25">
      <c r="A219" s="71" t="s">
        <v>373</v>
      </c>
      <c r="B219" s="71" t="s">
        <v>374</v>
      </c>
      <c r="C219" s="72">
        <v>4301031223</v>
      </c>
      <c r="D219" s="122">
        <v>4680115884014</v>
      </c>
      <c r="E219" s="122"/>
      <c r="F219" s="73">
        <v>0.3</v>
      </c>
      <c r="G219" s="74">
        <v>6</v>
      </c>
      <c r="H219" s="73">
        <v>1.8</v>
      </c>
      <c r="I219" s="73">
        <v>1.93</v>
      </c>
      <c r="J219" s="74">
        <v>234</v>
      </c>
      <c r="K219" s="74" t="s">
        <v>67</v>
      </c>
      <c r="L219" s="74"/>
      <c r="M219" s="75" t="s">
        <v>68</v>
      </c>
      <c r="N219" s="75"/>
      <c r="O219" s="74">
        <v>40</v>
      </c>
      <c r="P219" s="1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23"/>
      <c r="R219" s="123"/>
      <c r="S219" s="123"/>
      <c r="T219" s="123"/>
      <c r="U219" s="76"/>
      <c r="V219" s="76"/>
      <c r="W219" s="77" t="s">
        <v>69</v>
      </c>
      <c r="X219" s="78">
        <v>0</v>
      </c>
      <c r="Y219" s="79">
        <f t="shared" si="41"/>
        <v>0</v>
      </c>
      <c r="Z219" s="80" t="str">
        <f>IFERROR(IF(Y219=0,"",ROUNDUP(Y219/H219,0)*0.00502),"")</f>
        <v/>
      </c>
      <c r="AA219" s="81"/>
      <c r="AB219" s="82"/>
      <c r="AC219" s="83" t="s">
        <v>363</v>
      </c>
      <c r="AG219" s="84"/>
      <c r="AJ219" s="85"/>
      <c r="AK219" s="85">
        <v>0</v>
      </c>
      <c r="BB219" s="86" t="s">
        <v>1</v>
      </c>
      <c r="BM219" s="84">
        <f t="shared" si="42"/>
        <v>0</v>
      </c>
      <c r="BN219" s="84">
        <f t="shared" si="43"/>
        <v>0</v>
      </c>
      <c r="BO219" s="84">
        <f t="shared" si="44"/>
        <v>0</v>
      </c>
      <c r="BP219" s="84">
        <f t="shared" si="45"/>
        <v>0</v>
      </c>
    </row>
    <row r="220" spans="1:68" ht="27" customHeight="1" x14ac:dyDescent="0.25">
      <c r="A220" s="71" t="s">
        <v>375</v>
      </c>
      <c r="B220" s="71" t="s">
        <v>376</v>
      </c>
      <c r="C220" s="72">
        <v>4301031222</v>
      </c>
      <c r="D220" s="122">
        <v>4680115884007</v>
      </c>
      <c r="E220" s="122"/>
      <c r="F220" s="73">
        <v>0.3</v>
      </c>
      <c r="G220" s="74">
        <v>6</v>
      </c>
      <c r="H220" s="73">
        <v>1.8</v>
      </c>
      <c r="I220" s="73">
        <v>1.9</v>
      </c>
      <c r="J220" s="74">
        <v>234</v>
      </c>
      <c r="K220" s="74" t="s">
        <v>67</v>
      </c>
      <c r="L220" s="74"/>
      <c r="M220" s="75" t="s">
        <v>68</v>
      </c>
      <c r="N220" s="75"/>
      <c r="O220" s="74">
        <v>40</v>
      </c>
      <c r="P220" s="1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23"/>
      <c r="R220" s="123"/>
      <c r="S220" s="123"/>
      <c r="T220" s="123"/>
      <c r="U220" s="76"/>
      <c r="V220" s="76"/>
      <c r="W220" s="77" t="s">
        <v>69</v>
      </c>
      <c r="X220" s="78">
        <v>0</v>
      </c>
      <c r="Y220" s="79">
        <f t="shared" si="41"/>
        <v>0</v>
      </c>
      <c r="Z220" s="80" t="str">
        <f>IFERROR(IF(Y220=0,"",ROUNDUP(Y220/H220,0)*0.00502),"")</f>
        <v/>
      </c>
      <c r="AA220" s="81"/>
      <c r="AB220" s="82"/>
      <c r="AC220" s="83" t="s">
        <v>366</v>
      </c>
      <c r="AG220" s="84"/>
      <c r="AJ220" s="85"/>
      <c r="AK220" s="85">
        <v>0</v>
      </c>
      <c r="BB220" s="86" t="s">
        <v>1</v>
      </c>
      <c r="BM220" s="84">
        <f t="shared" si="42"/>
        <v>0</v>
      </c>
      <c r="BN220" s="84">
        <f t="shared" si="43"/>
        <v>0</v>
      </c>
      <c r="BO220" s="84">
        <f t="shared" si="44"/>
        <v>0</v>
      </c>
      <c r="BP220" s="84">
        <f t="shared" si="45"/>
        <v>0</v>
      </c>
    </row>
    <row r="221" spans="1:68" ht="27" customHeight="1" x14ac:dyDescent="0.25">
      <c r="A221" s="71" t="s">
        <v>377</v>
      </c>
      <c r="B221" s="71" t="s">
        <v>378</v>
      </c>
      <c r="C221" s="72">
        <v>4301031229</v>
      </c>
      <c r="D221" s="122">
        <v>4680115884038</v>
      </c>
      <c r="E221" s="122"/>
      <c r="F221" s="73">
        <v>0.3</v>
      </c>
      <c r="G221" s="74">
        <v>6</v>
      </c>
      <c r="H221" s="73">
        <v>1.8</v>
      </c>
      <c r="I221" s="73">
        <v>1.9</v>
      </c>
      <c r="J221" s="74">
        <v>234</v>
      </c>
      <c r="K221" s="74" t="s">
        <v>67</v>
      </c>
      <c r="L221" s="74"/>
      <c r="M221" s="75" t="s">
        <v>68</v>
      </c>
      <c r="N221" s="75"/>
      <c r="O221" s="74">
        <v>40</v>
      </c>
      <c r="P221" s="1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23"/>
      <c r="R221" s="123"/>
      <c r="S221" s="123"/>
      <c r="T221" s="123"/>
      <c r="U221" s="76"/>
      <c r="V221" s="76"/>
      <c r="W221" s="77" t="s">
        <v>69</v>
      </c>
      <c r="X221" s="78">
        <v>0</v>
      </c>
      <c r="Y221" s="79">
        <f t="shared" si="41"/>
        <v>0</v>
      </c>
      <c r="Z221" s="80" t="str">
        <f>IFERROR(IF(Y221=0,"",ROUNDUP(Y221/H221,0)*0.00502),"")</f>
        <v/>
      </c>
      <c r="AA221" s="81"/>
      <c r="AB221" s="82"/>
      <c r="AC221" s="83" t="s">
        <v>369</v>
      </c>
      <c r="AG221" s="84"/>
      <c r="AJ221" s="85"/>
      <c r="AK221" s="85">
        <v>0</v>
      </c>
      <c r="BB221" s="86" t="s">
        <v>1</v>
      </c>
      <c r="BM221" s="84">
        <f t="shared" si="42"/>
        <v>0</v>
      </c>
      <c r="BN221" s="84">
        <f t="shared" si="43"/>
        <v>0</v>
      </c>
      <c r="BO221" s="84">
        <f t="shared" si="44"/>
        <v>0</v>
      </c>
      <c r="BP221" s="84">
        <f t="shared" si="45"/>
        <v>0</v>
      </c>
    </row>
    <row r="222" spans="1:68" ht="27" customHeight="1" x14ac:dyDescent="0.25">
      <c r="A222" s="71" t="s">
        <v>379</v>
      </c>
      <c r="B222" s="71" t="s">
        <v>380</v>
      </c>
      <c r="C222" s="72">
        <v>4301031225</v>
      </c>
      <c r="D222" s="122">
        <v>4680115884021</v>
      </c>
      <c r="E222" s="122"/>
      <c r="F222" s="73">
        <v>0.3</v>
      </c>
      <c r="G222" s="74">
        <v>6</v>
      </c>
      <c r="H222" s="73">
        <v>1.8</v>
      </c>
      <c r="I222" s="73">
        <v>1.9</v>
      </c>
      <c r="J222" s="74">
        <v>234</v>
      </c>
      <c r="K222" s="74" t="s">
        <v>67</v>
      </c>
      <c r="L222" s="74"/>
      <c r="M222" s="75" t="s">
        <v>68</v>
      </c>
      <c r="N222" s="75"/>
      <c r="O222" s="74">
        <v>40</v>
      </c>
      <c r="P222" s="1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23"/>
      <c r="R222" s="123"/>
      <c r="S222" s="123"/>
      <c r="T222" s="123"/>
      <c r="U222" s="76"/>
      <c r="V222" s="76"/>
      <c r="W222" s="77" t="s">
        <v>69</v>
      </c>
      <c r="X222" s="78">
        <v>0</v>
      </c>
      <c r="Y222" s="79">
        <f t="shared" si="41"/>
        <v>0</v>
      </c>
      <c r="Z222" s="80" t="str">
        <f>IFERROR(IF(Y222=0,"",ROUNDUP(Y222/H222,0)*0.00502),"")</f>
        <v/>
      </c>
      <c r="AA222" s="81"/>
      <c r="AB222" s="82"/>
      <c r="AC222" s="83" t="s">
        <v>372</v>
      </c>
      <c r="AG222" s="84"/>
      <c r="AJ222" s="85"/>
      <c r="AK222" s="85">
        <v>0</v>
      </c>
      <c r="BB222" s="86" t="s">
        <v>1</v>
      </c>
      <c r="BM222" s="84">
        <f t="shared" si="42"/>
        <v>0</v>
      </c>
      <c r="BN222" s="84">
        <f t="shared" si="43"/>
        <v>0</v>
      </c>
      <c r="BO222" s="84">
        <f t="shared" si="44"/>
        <v>0</v>
      </c>
      <c r="BP222" s="84">
        <f t="shared" si="45"/>
        <v>0</v>
      </c>
    </row>
    <row r="223" spans="1:68" x14ac:dyDescent="0.2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5" t="s">
        <v>71</v>
      </c>
      <c r="Q223" s="125"/>
      <c r="R223" s="125"/>
      <c r="S223" s="125"/>
      <c r="T223" s="125"/>
      <c r="U223" s="125"/>
      <c r="V223" s="125"/>
      <c r="W223" s="87" t="s">
        <v>72</v>
      </c>
      <c r="X223" s="88">
        <f>IFERROR(X215/H215,"0")+IFERROR(X216/H216,"0")+IFERROR(X217/H217,"0")+IFERROR(X218/H218,"0")+IFERROR(X219/H219,"0")+IFERROR(X220/H220,"0")+IFERROR(X221/H221,"0")+IFERROR(X222/H222,"0")</f>
        <v>0</v>
      </c>
      <c r="Y223" s="88">
        <f>IFERROR(Y215/H215,"0")+IFERROR(Y216/H216,"0")+IFERROR(Y217/H217,"0")+IFERROR(Y218/H218,"0")+IFERROR(Y219/H219,"0")+IFERROR(Y220/H220,"0")+IFERROR(Y221/H221,"0")+IFERROR(Y222/H222,"0")</f>
        <v>0</v>
      </c>
      <c r="Z223" s="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9"/>
      <c r="AB223" s="89"/>
      <c r="AC223" s="89"/>
    </row>
    <row r="224" spans="1:68" x14ac:dyDescent="0.2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5" t="s">
        <v>71</v>
      </c>
      <c r="Q224" s="125"/>
      <c r="R224" s="125"/>
      <c r="S224" s="125"/>
      <c r="T224" s="125"/>
      <c r="U224" s="125"/>
      <c r="V224" s="125"/>
      <c r="W224" s="87" t="s">
        <v>69</v>
      </c>
      <c r="X224" s="88">
        <f>IFERROR(SUM(X215:X222),"0")</f>
        <v>0</v>
      </c>
      <c r="Y224" s="88">
        <f>IFERROR(SUM(Y215:Y222),"0")</f>
        <v>0</v>
      </c>
      <c r="Z224" s="87"/>
      <c r="AA224" s="89"/>
      <c r="AB224" s="89"/>
      <c r="AC224" s="89"/>
    </row>
    <row r="225" spans="1:68" ht="14.25" customHeight="1" x14ac:dyDescent="0.25">
      <c r="A225" s="121" t="s">
        <v>73</v>
      </c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70"/>
      <c r="AB225" s="70"/>
      <c r="AC225" s="70"/>
    </row>
    <row r="226" spans="1:68" ht="37.5" customHeight="1" x14ac:dyDescent="0.25">
      <c r="A226" s="71" t="s">
        <v>381</v>
      </c>
      <c r="B226" s="71" t="s">
        <v>382</v>
      </c>
      <c r="C226" s="72">
        <v>4301051408</v>
      </c>
      <c r="D226" s="122">
        <v>4680115881594</v>
      </c>
      <c r="E226" s="122"/>
      <c r="F226" s="73">
        <v>1.35</v>
      </c>
      <c r="G226" s="74">
        <v>6</v>
      </c>
      <c r="H226" s="73">
        <v>8.1</v>
      </c>
      <c r="I226" s="73">
        <v>8.6639999999999997</v>
      </c>
      <c r="J226" s="74">
        <v>56</v>
      </c>
      <c r="K226" s="74" t="s">
        <v>116</v>
      </c>
      <c r="L226" s="74"/>
      <c r="M226" s="75" t="s">
        <v>80</v>
      </c>
      <c r="N226" s="75"/>
      <c r="O226" s="74">
        <v>40</v>
      </c>
      <c r="P226" s="1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23"/>
      <c r="R226" s="123"/>
      <c r="S226" s="123"/>
      <c r="T226" s="123"/>
      <c r="U226" s="76"/>
      <c r="V226" s="76"/>
      <c r="W226" s="77" t="s">
        <v>69</v>
      </c>
      <c r="X226" s="78">
        <v>0</v>
      </c>
      <c r="Y226" s="79">
        <f t="shared" ref="Y226:Y236" si="46">IFERROR(IF(X226="",0,CEILING((X226/$H226),1)*$H226),"")</f>
        <v>0</v>
      </c>
      <c r="Z226" s="80" t="str">
        <f>IFERROR(IF(Y226=0,"",ROUNDUP(Y226/H226,0)*0.02175),"")</f>
        <v/>
      </c>
      <c r="AA226" s="81"/>
      <c r="AB226" s="82"/>
      <c r="AC226" s="83" t="s">
        <v>383</v>
      </c>
      <c r="AG226" s="84"/>
      <c r="AJ226" s="85"/>
      <c r="AK226" s="85">
        <v>0</v>
      </c>
      <c r="BB226" s="86" t="s">
        <v>1</v>
      </c>
      <c r="BM226" s="84">
        <f t="shared" ref="BM226:BM236" si="47">IFERROR(X226*I226/H226,"0")</f>
        <v>0</v>
      </c>
      <c r="BN226" s="84">
        <f t="shared" ref="BN226:BN236" si="48">IFERROR(Y226*I226/H226,"0")</f>
        <v>0</v>
      </c>
      <c r="BO226" s="84">
        <f t="shared" ref="BO226:BO236" si="49">IFERROR(1/J226*(X226/H226),"0")</f>
        <v>0</v>
      </c>
      <c r="BP226" s="84">
        <f t="shared" ref="BP226:BP236" si="50">IFERROR(1/J226*(Y226/H226),"0")</f>
        <v>0</v>
      </c>
    </row>
    <row r="227" spans="1:68" ht="27" customHeight="1" x14ac:dyDescent="0.25">
      <c r="A227" s="71" t="s">
        <v>384</v>
      </c>
      <c r="B227" s="71" t="s">
        <v>385</v>
      </c>
      <c r="C227" s="72">
        <v>4301051754</v>
      </c>
      <c r="D227" s="122">
        <v>4680115880962</v>
      </c>
      <c r="E227" s="122"/>
      <c r="F227" s="73">
        <v>1.3</v>
      </c>
      <c r="G227" s="74">
        <v>6</v>
      </c>
      <c r="H227" s="73">
        <v>7.8</v>
      </c>
      <c r="I227" s="73">
        <v>8.3640000000000008</v>
      </c>
      <c r="J227" s="74">
        <v>56</v>
      </c>
      <c r="K227" s="74" t="s">
        <v>116</v>
      </c>
      <c r="L227" s="74"/>
      <c r="M227" s="75" t="s">
        <v>68</v>
      </c>
      <c r="N227" s="75"/>
      <c r="O227" s="74">
        <v>40</v>
      </c>
      <c r="P227" s="1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23"/>
      <c r="R227" s="123"/>
      <c r="S227" s="123"/>
      <c r="T227" s="123"/>
      <c r="U227" s="76"/>
      <c r="V227" s="76"/>
      <c r="W227" s="77" t="s">
        <v>69</v>
      </c>
      <c r="X227" s="78">
        <v>0</v>
      </c>
      <c r="Y227" s="79">
        <f t="shared" si="46"/>
        <v>0</v>
      </c>
      <c r="Z227" s="80" t="str">
        <f>IFERROR(IF(Y227=0,"",ROUNDUP(Y227/H227,0)*0.02175),"")</f>
        <v/>
      </c>
      <c r="AA227" s="81"/>
      <c r="AB227" s="82"/>
      <c r="AC227" s="83" t="s">
        <v>386</v>
      </c>
      <c r="AG227" s="84"/>
      <c r="AJ227" s="85"/>
      <c r="AK227" s="85">
        <v>0</v>
      </c>
      <c r="BB227" s="86" t="s">
        <v>1</v>
      </c>
      <c r="BM227" s="84">
        <f t="shared" si="47"/>
        <v>0</v>
      </c>
      <c r="BN227" s="84">
        <f t="shared" si="48"/>
        <v>0</v>
      </c>
      <c r="BO227" s="84">
        <f t="shared" si="49"/>
        <v>0</v>
      </c>
      <c r="BP227" s="84">
        <f t="shared" si="50"/>
        <v>0</v>
      </c>
    </row>
    <row r="228" spans="1:68" ht="37.5" customHeight="1" x14ac:dyDescent="0.25">
      <c r="A228" s="71" t="s">
        <v>387</v>
      </c>
      <c r="B228" s="71" t="s">
        <v>388</v>
      </c>
      <c r="C228" s="72">
        <v>4301051411</v>
      </c>
      <c r="D228" s="122">
        <v>4680115881617</v>
      </c>
      <c r="E228" s="122"/>
      <c r="F228" s="73">
        <v>1.35</v>
      </c>
      <c r="G228" s="74">
        <v>6</v>
      </c>
      <c r="H228" s="73">
        <v>8.1</v>
      </c>
      <c r="I228" s="73">
        <v>8.6460000000000008</v>
      </c>
      <c r="J228" s="74">
        <v>56</v>
      </c>
      <c r="K228" s="74" t="s">
        <v>116</v>
      </c>
      <c r="L228" s="74"/>
      <c r="M228" s="75" t="s">
        <v>80</v>
      </c>
      <c r="N228" s="75"/>
      <c r="O228" s="74">
        <v>40</v>
      </c>
      <c r="P228" s="1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23"/>
      <c r="R228" s="123"/>
      <c r="S228" s="123"/>
      <c r="T228" s="123"/>
      <c r="U228" s="76"/>
      <c r="V228" s="76"/>
      <c r="W228" s="77" t="s">
        <v>69</v>
      </c>
      <c r="X228" s="78">
        <v>0</v>
      </c>
      <c r="Y228" s="79">
        <f t="shared" si="46"/>
        <v>0</v>
      </c>
      <c r="Z228" s="80" t="str">
        <f>IFERROR(IF(Y228=0,"",ROUNDUP(Y228/H228,0)*0.02175),"")</f>
        <v/>
      </c>
      <c r="AA228" s="81"/>
      <c r="AB228" s="82"/>
      <c r="AC228" s="83" t="s">
        <v>389</v>
      </c>
      <c r="AG228" s="84"/>
      <c r="AJ228" s="85"/>
      <c r="AK228" s="85">
        <v>0</v>
      </c>
      <c r="BB228" s="86" t="s">
        <v>1</v>
      </c>
      <c r="BM228" s="84">
        <f t="shared" si="47"/>
        <v>0</v>
      </c>
      <c r="BN228" s="84">
        <f t="shared" si="48"/>
        <v>0</v>
      </c>
      <c r="BO228" s="84">
        <f t="shared" si="49"/>
        <v>0</v>
      </c>
      <c r="BP228" s="84">
        <f t="shared" si="50"/>
        <v>0</v>
      </c>
    </row>
    <row r="229" spans="1:68" ht="27" customHeight="1" x14ac:dyDescent="0.25">
      <c r="A229" s="71" t="s">
        <v>390</v>
      </c>
      <c r="B229" s="71" t="s">
        <v>391</v>
      </c>
      <c r="C229" s="72">
        <v>4301051632</v>
      </c>
      <c r="D229" s="122">
        <v>4680115880573</v>
      </c>
      <c r="E229" s="122"/>
      <c r="F229" s="73">
        <v>1.45</v>
      </c>
      <c r="G229" s="74">
        <v>6</v>
      </c>
      <c r="H229" s="73">
        <v>8.6999999999999993</v>
      </c>
      <c r="I229" s="73">
        <v>9.2639999999999993</v>
      </c>
      <c r="J229" s="74">
        <v>56</v>
      </c>
      <c r="K229" s="74" t="s">
        <v>116</v>
      </c>
      <c r="L229" s="74"/>
      <c r="M229" s="75" t="s">
        <v>68</v>
      </c>
      <c r="N229" s="75"/>
      <c r="O229" s="74">
        <v>45</v>
      </c>
      <c r="P229" s="1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23"/>
      <c r="R229" s="123"/>
      <c r="S229" s="123"/>
      <c r="T229" s="123"/>
      <c r="U229" s="76"/>
      <c r="V229" s="76"/>
      <c r="W229" s="77" t="s">
        <v>69</v>
      </c>
      <c r="X229" s="78">
        <v>0</v>
      </c>
      <c r="Y229" s="79">
        <f t="shared" si="46"/>
        <v>0</v>
      </c>
      <c r="Z229" s="80" t="str">
        <f>IFERROR(IF(Y229=0,"",ROUNDUP(Y229/H229,0)*0.02175),"")</f>
        <v/>
      </c>
      <c r="AA229" s="81"/>
      <c r="AB229" s="82"/>
      <c r="AC229" s="83" t="s">
        <v>392</v>
      </c>
      <c r="AG229" s="84"/>
      <c r="AJ229" s="85"/>
      <c r="AK229" s="85">
        <v>0</v>
      </c>
      <c r="BB229" s="86" t="s">
        <v>1</v>
      </c>
      <c r="BM229" s="84">
        <f t="shared" si="47"/>
        <v>0</v>
      </c>
      <c r="BN229" s="84">
        <f t="shared" si="48"/>
        <v>0</v>
      </c>
      <c r="BO229" s="84">
        <f t="shared" si="49"/>
        <v>0</v>
      </c>
      <c r="BP229" s="84">
        <f t="shared" si="50"/>
        <v>0</v>
      </c>
    </row>
    <row r="230" spans="1:68" ht="37.5" customHeight="1" x14ac:dyDescent="0.25">
      <c r="A230" s="71" t="s">
        <v>393</v>
      </c>
      <c r="B230" s="71" t="s">
        <v>394</v>
      </c>
      <c r="C230" s="72">
        <v>4301051407</v>
      </c>
      <c r="D230" s="122">
        <v>4680115882195</v>
      </c>
      <c r="E230" s="122"/>
      <c r="F230" s="73">
        <v>0.4</v>
      </c>
      <c r="G230" s="74">
        <v>6</v>
      </c>
      <c r="H230" s="73">
        <v>2.4</v>
      </c>
      <c r="I230" s="73">
        <v>2.67</v>
      </c>
      <c r="J230" s="74">
        <v>182</v>
      </c>
      <c r="K230" s="74" t="s">
        <v>76</v>
      </c>
      <c r="L230" s="74"/>
      <c r="M230" s="75" t="s">
        <v>80</v>
      </c>
      <c r="N230" s="75"/>
      <c r="O230" s="74">
        <v>40</v>
      </c>
      <c r="P230" s="1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23"/>
      <c r="R230" s="123"/>
      <c r="S230" s="123"/>
      <c r="T230" s="123"/>
      <c r="U230" s="76"/>
      <c r="V230" s="76"/>
      <c r="W230" s="77" t="s">
        <v>69</v>
      </c>
      <c r="X230" s="78">
        <v>0</v>
      </c>
      <c r="Y230" s="79">
        <f t="shared" si="46"/>
        <v>0</v>
      </c>
      <c r="Z230" s="80" t="str">
        <f t="shared" ref="Z230:Z236" si="51">IFERROR(IF(Y230=0,"",ROUNDUP(Y230/H230,0)*0.00651),"")</f>
        <v/>
      </c>
      <c r="AA230" s="81"/>
      <c r="AB230" s="82"/>
      <c r="AC230" s="83" t="s">
        <v>383</v>
      </c>
      <c r="AG230" s="84"/>
      <c r="AJ230" s="85"/>
      <c r="AK230" s="85">
        <v>0</v>
      </c>
      <c r="BB230" s="86" t="s">
        <v>1</v>
      </c>
      <c r="BM230" s="84">
        <f t="shared" si="47"/>
        <v>0</v>
      </c>
      <c r="BN230" s="84">
        <f t="shared" si="48"/>
        <v>0</v>
      </c>
      <c r="BO230" s="84">
        <f t="shared" si="49"/>
        <v>0</v>
      </c>
      <c r="BP230" s="84">
        <f t="shared" si="50"/>
        <v>0</v>
      </c>
    </row>
    <row r="231" spans="1:68" ht="37.5" customHeight="1" x14ac:dyDescent="0.25">
      <c r="A231" s="71" t="s">
        <v>395</v>
      </c>
      <c r="B231" s="71" t="s">
        <v>396</v>
      </c>
      <c r="C231" s="72">
        <v>4301051752</v>
      </c>
      <c r="D231" s="122">
        <v>4680115882607</v>
      </c>
      <c r="E231" s="122"/>
      <c r="F231" s="73">
        <v>0.3</v>
      </c>
      <c r="G231" s="74">
        <v>6</v>
      </c>
      <c r="H231" s="73">
        <v>1.8</v>
      </c>
      <c r="I231" s="73">
        <v>2.052</v>
      </c>
      <c r="J231" s="74">
        <v>182</v>
      </c>
      <c r="K231" s="74" t="s">
        <v>76</v>
      </c>
      <c r="L231" s="74"/>
      <c r="M231" s="75" t="s">
        <v>161</v>
      </c>
      <c r="N231" s="75"/>
      <c r="O231" s="74">
        <v>45</v>
      </c>
      <c r="P231" s="1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23"/>
      <c r="R231" s="123"/>
      <c r="S231" s="123"/>
      <c r="T231" s="123"/>
      <c r="U231" s="76"/>
      <c r="V231" s="76"/>
      <c r="W231" s="77" t="s">
        <v>69</v>
      </c>
      <c r="X231" s="78">
        <v>0</v>
      </c>
      <c r="Y231" s="79">
        <f t="shared" si="46"/>
        <v>0</v>
      </c>
      <c r="Z231" s="80" t="str">
        <f t="shared" si="51"/>
        <v/>
      </c>
      <c r="AA231" s="81"/>
      <c r="AB231" s="82"/>
      <c r="AC231" s="83" t="s">
        <v>397</v>
      </c>
      <c r="AG231" s="84"/>
      <c r="AJ231" s="85"/>
      <c r="AK231" s="85">
        <v>0</v>
      </c>
      <c r="BB231" s="86" t="s">
        <v>1</v>
      </c>
      <c r="BM231" s="84">
        <f t="shared" si="47"/>
        <v>0</v>
      </c>
      <c r="BN231" s="84">
        <f t="shared" si="48"/>
        <v>0</v>
      </c>
      <c r="BO231" s="84">
        <f t="shared" si="49"/>
        <v>0</v>
      </c>
      <c r="BP231" s="84">
        <f t="shared" si="50"/>
        <v>0</v>
      </c>
    </row>
    <row r="232" spans="1:68" ht="27" customHeight="1" x14ac:dyDescent="0.25">
      <c r="A232" s="71" t="s">
        <v>398</v>
      </c>
      <c r="B232" s="71" t="s">
        <v>399</v>
      </c>
      <c r="C232" s="72">
        <v>4301051630</v>
      </c>
      <c r="D232" s="122">
        <v>4680115880092</v>
      </c>
      <c r="E232" s="122"/>
      <c r="F232" s="73">
        <v>0.4</v>
      </c>
      <c r="G232" s="74">
        <v>6</v>
      </c>
      <c r="H232" s="73">
        <v>2.4</v>
      </c>
      <c r="I232" s="73">
        <v>2.6520000000000001</v>
      </c>
      <c r="J232" s="74">
        <v>182</v>
      </c>
      <c r="K232" s="74" t="s">
        <v>76</v>
      </c>
      <c r="L232" s="74"/>
      <c r="M232" s="75" t="s">
        <v>68</v>
      </c>
      <c r="N232" s="75"/>
      <c r="O232" s="74">
        <v>45</v>
      </c>
      <c r="P232" s="1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23"/>
      <c r="R232" s="123"/>
      <c r="S232" s="123"/>
      <c r="T232" s="123"/>
      <c r="U232" s="76"/>
      <c r="V232" s="76"/>
      <c r="W232" s="77" t="s">
        <v>69</v>
      </c>
      <c r="X232" s="78">
        <v>400</v>
      </c>
      <c r="Y232" s="79">
        <f t="shared" si="46"/>
        <v>400.8</v>
      </c>
      <c r="Z232" s="80">
        <f t="shared" si="51"/>
        <v>1.08717</v>
      </c>
      <c r="AA232" s="81"/>
      <c r="AB232" s="82"/>
      <c r="AC232" s="83" t="s">
        <v>400</v>
      </c>
      <c r="AG232" s="84"/>
      <c r="AJ232" s="85"/>
      <c r="AK232" s="85">
        <v>0</v>
      </c>
      <c r="BB232" s="86" t="s">
        <v>1</v>
      </c>
      <c r="BM232" s="84">
        <f t="shared" si="47"/>
        <v>442</v>
      </c>
      <c r="BN232" s="84">
        <f t="shared" si="48"/>
        <v>442.88400000000007</v>
      </c>
      <c r="BO232" s="84">
        <f t="shared" si="49"/>
        <v>0.91575091575091594</v>
      </c>
      <c r="BP232" s="84">
        <f t="shared" si="50"/>
        <v>0.91758241758241765</v>
      </c>
    </row>
    <row r="233" spans="1:68" ht="27" customHeight="1" x14ac:dyDescent="0.25">
      <c r="A233" s="71" t="s">
        <v>401</v>
      </c>
      <c r="B233" s="71" t="s">
        <v>402</v>
      </c>
      <c r="C233" s="72">
        <v>4301051631</v>
      </c>
      <c r="D233" s="122">
        <v>4680115880221</v>
      </c>
      <c r="E233" s="122"/>
      <c r="F233" s="73">
        <v>0.4</v>
      </c>
      <c r="G233" s="74">
        <v>6</v>
      </c>
      <c r="H233" s="73">
        <v>2.4</v>
      </c>
      <c r="I233" s="73">
        <v>2.6520000000000001</v>
      </c>
      <c r="J233" s="74">
        <v>182</v>
      </c>
      <c r="K233" s="74" t="s">
        <v>76</v>
      </c>
      <c r="L233" s="74"/>
      <c r="M233" s="75" t="s">
        <v>68</v>
      </c>
      <c r="N233" s="75"/>
      <c r="O233" s="74">
        <v>45</v>
      </c>
      <c r="P233" s="1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23"/>
      <c r="R233" s="123"/>
      <c r="S233" s="123"/>
      <c r="T233" s="123"/>
      <c r="U233" s="76"/>
      <c r="V233" s="76"/>
      <c r="W233" s="77" t="s">
        <v>69</v>
      </c>
      <c r="X233" s="78">
        <v>0</v>
      </c>
      <c r="Y233" s="79">
        <f t="shared" si="46"/>
        <v>0</v>
      </c>
      <c r="Z233" s="80" t="str">
        <f t="shared" si="51"/>
        <v/>
      </c>
      <c r="AA233" s="81"/>
      <c r="AB233" s="82"/>
      <c r="AC233" s="83" t="s">
        <v>392</v>
      </c>
      <c r="AG233" s="84"/>
      <c r="AJ233" s="85"/>
      <c r="AK233" s="85">
        <v>0</v>
      </c>
      <c r="BB233" s="86" t="s">
        <v>1</v>
      </c>
      <c r="BM233" s="84">
        <f t="shared" si="47"/>
        <v>0</v>
      </c>
      <c r="BN233" s="84">
        <f t="shared" si="48"/>
        <v>0</v>
      </c>
      <c r="BO233" s="84">
        <f t="shared" si="49"/>
        <v>0</v>
      </c>
      <c r="BP233" s="84">
        <f t="shared" si="50"/>
        <v>0</v>
      </c>
    </row>
    <row r="234" spans="1:68" ht="27" customHeight="1" x14ac:dyDescent="0.25">
      <c r="A234" s="71" t="s">
        <v>403</v>
      </c>
      <c r="B234" s="71" t="s">
        <v>404</v>
      </c>
      <c r="C234" s="72">
        <v>4301051749</v>
      </c>
      <c r="D234" s="122">
        <v>4680115882942</v>
      </c>
      <c r="E234" s="122"/>
      <c r="F234" s="73">
        <v>0.3</v>
      </c>
      <c r="G234" s="74">
        <v>6</v>
      </c>
      <c r="H234" s="73">
        <v>1.8</v>
      </c>
      <c r="I234" s="73">
        <v>2.052</v>
      </c>
      <c r="J234" s="74">
        <v>182</v>
      </c>
      <c r="K234" s="74" t="s">
        <v>76</v>
      </c>
      <c r="L234" s="74"/>
      <c r="M234" s="75" t="s">
        <v>68</v>
      </c>
      <c r="N234" s="75"/>
      <c r="O234" s="74">
        <v>40</v>
      </c>
      <c r="P234" s="12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23"/>
      <c r="R234" s="123"/>
      <c r="S234" s="123"/>
      <c r="T234" s="123"/>
      <c r="U234" s="76"/>
      <c r="V234" s="76"/>
      <c r="W234" s="77" t="s">
        <v>69</v>
      </c>
      <c r="X234" s="78">
        <v>0</v>
      </c>
      <c r="Y234" s="79">
        <f t="shared" si="46"/>
        <v>0</v>
      </c>
      <c r="Z234" s="80" t="str">
        <f t="shared" si="51"/>
        <v/>
      </c>
      <c r="AA234" s="81"/>
      <c r="AB234" s="82"/>
      <c r="AC234" s="83" t="s">
        <v>386</v>
      </c>
      <c r="AG234" s="84"/>
      <c r="AJ234" s="85"/>
      <c r="AK234" s="85">
        <v>0</v>
      </c>
      <c r="BB234" s="86" t="s">
        <v>1</v>
      </c>
      <c r="BM234" s="84">
        <f t="shared" si="47"/>
        <v>0</v>
      </c>
      <c r="BN234" s="84">
        <f t="shared" si="48"/>
        <v>0</v>
      </c>
      <c r="BO234" s="84">
        <f t="shared" si="49"/>
        <v>0</v>
      </c>
      <c r="BP234" s="84">
        <f t="shared" si="50"/>
        <v>0</v>
      </c>
    </row>
    <row r="235" spans="1:68" ht="27" customHeight="1" x14ac:dyDescent="0.25">
      <c r="A235" s="71" t="s">
        <v>405</v>
      </c>
      <c r="B235" s="71" t="s">
        <v>406</v>
      </c>
      <c r="C235" s="72">
        <v>4301051753</v>
      </c>
      <c r="D235" s="122">
        <v>4680115880504</v>
      </c>
      <c r="E235" s="122"/>
      <c r="F235" s="73">
        <v>0.4</v>
      </c>
      <c r="G235" s="74">
        <v>6</v>
      </c>
      <c r="H235" s="73">
        <v>2.4</v>
      </c>
      <c r="I235" s="73">
        <v>2.6520000000000001</v>
      </c>
      <c r="J235" s="74">
        <v>182</v>
      </c>
      <c r="K235" s="74" t="s">
        <v>76</v>
      </c>
      <c r="L235" s="74"/>
      <c r="M235" s="75" t="s">
        <v>68</v>
      </c>
      <c r="N235" s="75"/>
      <c r="O235" s="74">
        <v>40</v>
      </c>
      <c r="P235" s="1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23"/>
      <c r="R235" s="123"/>
      <c r="S235" s="123"/>
      <c r="T235" s="123"/>
      <c r="U235" s="76"/>
      <c r="V235" s="76"/>
      <c r="W235" s="77" t="s">
        <v>69</v>
      </c>
      <c r="X235" s="78">
        <v>0</v>
      </c>
      <c r="Y235" s="79">
        <f t="shared" si="46"/>
        <v>0</v>
      </c>
      <c r="Z235" s="80" t="str">
        <f t="shared" si="51"/>
        <v/>
      </c>
      <c r="AA235" s="81"/>
      <c r="AB235" s="82"/>
      <c r="AC235" s="83" t="s">
        <v>386</v>
      </c>
      <c r="AG235" s="84"/>
      <c r="AJ235" s="85"/>
      <c r="AK235" s="85">
        <v>0</v>
      </c>
      <c r="BB235" s="86" t="s">
        <v>1</v>
      </c>
      <c r="BM235" s="84">
        <f t="shared" si="47"/>
        <v>0</v>
      </c>
      <c r="BN235" s="84">
        <f t="shared" si="48"/>
        <v>0</v>
      </c>
      <c r="BO235" s="84">
        <f t="shared" si="49"/>
        <v>0</v>
      </c>
      <c r="BP235" s="84">
        <f t="shared" si="50"/>
        <v>0</v>
      </c>
    </row>
    <row r="236" spans="1:68" ht="27" customHeight="1" x14ac:dyDescent="0.25">
      <c r="A236" s="71" t="s">
        <v>407</v>
      </c>
      <c r="B236" s="71" t="s">
        <v>408</v>
      </c>
      <c r="C236" s="72">
        <v>4301051410</v>
      </c>
      <c r="D236" s="122">
        <v>4680115882164</v>
      </c>
      <c r="E236" s="122"/>
      <c r="F236" s="73">
        <v>0.4</v>
      </c>
      <c r="G236" s="74">
        <v>6</v>
      </c>
      <c r="H236" s="73">
        <v>2.4</v>
      </c>
      <c r="I236" s="73">
        <v>2.6579999999999999</v>
      </c>
      <c r="J236" s="74">
        <v>182</v>
      </c>
      <c r="K236" s="74" t="s">
        <v>76</v>
      </c>
      <c r="L236" s="74"/>
      <c r="M236" s="75" t="s">
        <v>80</v>
      </c>
      <c r="N236" s="75"/>
      <c r="O236" s="74">
        <v>40</v>
      </c>
      <c r="P236" s="1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23"/>
      <c r="R236" s="123"/>
      <c r="S236" s="123"/>
      <c r="T236" s="123"/>
      <c r="U236" s="76"/>
      <c r="V236" s="76"/>
      <c r="W236" s="77" t="s">
        <v>69</v>
      </c>
      <c r="X236" s="78">
        <v>0</v>
      </c>
      <c r="Y236" s="79">
        <f t="shared" si="46"/>
        <v>0</v>
      </c>
      <c r="Z236" s="80" t="str">
        <f t="shared" si="51"/>
        <v/>
      </c>
      <c r="AA236" s="81"/>
      <c r="AB236" s="82"/>
      <c r="AC236" s="83" t="s">
        <v>409</v>
      </c>
      <c r="AG236" s="84"/>
      <c r="AJ236" s="85"/>
      <c r="AK236" s="85">
        <v>0</v>
      </c>
      <c r="BB236" s="86" t="s">
        <v>1</v>
      </c>
      <c r="BM236" s="84">
        <f t="shared" si="47"/>
        <v>0</v>
      </c>
      <c r="BN236" s="84">
        <f t="shared" si="48"/>
        <v>0</v>
      </c>
      <c r="BO236" s="84">
        <f t="shared" si="49"/>
        <v>0</v>
      </c>
      <c r="BP236" s="84">
        <f t="shared" si="50"/>
        <v>0</v>
      </c>
    </row>
    <row r="237" spans="1:68" x14ac:dyDescent="0.2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5" t="s">
        <v>71</v>
      </c>
      <c r="Q237" s="125"/>
      <c r="R237" s="125"/>
      <c r="S237" s="125"/>
      <c r="T237" s="125"/>
      <c r="U237" s="125"/>
      <c r="V237" s="125"/>
      <c r="W237" s="87" t="s">
        <v>72</v>
      </c>
      <c r="X237" s="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166.66666666666669</v>
      </c>
      <c r="Y237" s="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167</v>
      </c>
      <c r="Z237" s="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1.08717</v>
      </c>
      <c r="AA237" s="89"/>
      <c r="AB237" s="89"/>
      <c r="AC237" s="89"/>
    </row>
    <row r="238" spans="1:68" x14ac:dyDescent="0.2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5" t="s">
        <v>71</v>
      </c>
      <c r="Q238" s="125"/>
      <c r="R238" s="125"/>
      <c r="S238" s="125"/>
      <c r="T238" s="125"/>
      <c r="U238" s="125"/>
      <c r="V238" s="125"/>
      <c r="W238" s="87" t="s">
        <v>69</v>
      </c>
      <c r="X238" s="88">
        <f>IFERROR(SUM(X226:X236),"0")</f>
        <v>400</v>
      </c>
      <c r="Y238" s="88">
        <f>IFERROR(SUM(Y226:Y236),"0")</f>
        <v>400.8</v>
      </c>
      <c r="Z238" s="87"/>
      <c r="AA238" s="89"/>
      <c r="AB238" s="89"/>
      <c r="AC238" s="89"/>
    </row>
    <row r="239" spans="1:68" ht="14.25" customHeight="1" x14ac:dyDescent="0.25">
      <c r="A239" s="121" t="s">
        <v>207</v>
      </c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70"/>
      <c r="AB239" s="70"/>
      <c r="AC239" s="70"/>
    </row>
    <row r="240" spans="1:68" ht="16.5" customHeight="1" x14ac:dyDescent="0.25">
      <c r="A240" s="71" t="s">
        <v>410</v>
      </c>
      <c r="B240" s="71" t="s">
        <v>411</v>
      </c>
      <c r="C240" s="72">
        <v>4301060404</v>
      </c>
      <c r="D240" s="122">
        <v>4680115882874</v>
      </c>
      <c r="E240" s="122"/>
      <c r="F240" s="73">
        <v>0.8</v>
      </c>
      <c r="G240" s="74">
        <v>4</v>
      </c>
      <c r="H240" s="73">
        <v>3.2</v>
      </c>
      <c r="I240" s="73">
        <v>3.4660000000000002</v>
      </c>
      <c r="J240" s="74">
        <v>132</v>
      </c>
      <c r="K240" s="74" t="s">
        <v>126</v>
      </c>
      <c r="L240" s="74"/>
      <c r="M240" s="75" t="s">
        <v>68</v>
      </c>
      <c r="N240" s="75"/>
      <c r="O240" s="74">
        <v>40</v>
      </c>
      <c r="P240" s="1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23"/>
      <c r="R240" s="123"/>
      <c r="S240" s="123"/>
      <c r="T240" s="123"/>
      <c r="U240" s="76"/>
      <c r="V240" s="76"/>
      <c r="W240" s="77" t="s">
        <v>69</v>
      </c>
      <c r="X240" s="78">
        <v>0</v>
      </c>
      <c r="Y240" s="79">
        <f t="shared" ref="Y240:Y245" si="52">IFERROR(IF(X240="",0,CEILING((X240/$H240),1)*$H240),"")</f>
        <v>0</v>
      </c>
      <c r="Z240" s="80" t="str">
        <f>IFERROR(IF(Y240=0,"",ROUNDUP(Y240/H240,0)*0.00902),"")</f>
        <v/>
      </c>
      <c r="AA240" s="81"/>
      <c r="AB240" s="82"/>
      <c r="AC240" s="83" t="s">
        <v>412</v>
      </c>
      <c r="AG240" s="84"/>
      <c r="AJ240" s="85"/>
      <c r="AK240" s="85">
        <v>0</v>
      </c>
      <c r="BB240" s="86" t="s">
        <v>1</v>
      </c>
      <c r="BM240" s="84">
        <f t="shared" ref="BM240:BM245" si="53">IFERROR(X240*I240/H240,"0")</f>
        <v>0</v>
      </c>
      <c r="BN240" s="84">
        <f t="shared" ref="BN240:BN245" si="54">IFERROR(Y240*I240/H240,"0")</f>
        <v>0</v>
      </c>
      <c r="BO240" s="84">
        <f t="shared" ref="BO240:BO245" si="55">IFERROR(1/J240*(X240/H240),"0")</f>
        <v>0</v>
      </c>
      <c r="BP240" s="84">
        <f t="shared" ref="BP240:BP245" si="56">IFERROR(1/J240*(Y240/H240),"0")</f>
        <v>0</v>
      </c>
    </row>
    <row r="241" spans="1:68" ht="16.5" customHeight="1" x14ac:dyDescent="0.25">
      <c r="A241" s="71" t="s">
        <v>410</v>
      </c>
      <c r="B241" s="71" t="s">
        <v>413</v>
      </c>
      <c r="C241" s="72">
        <v>4301060460</v>
      </c>
      <c r="D241" s="122">
        <v>4680115882874</v>
      </c>
      <c r="E241" s="122"/>
      <c r="F241" s="73">
        <v>0.8</v>
      </c>
      <c r="G241" s="74">
        <v>4</v>
      </c>
      <c r="H241" s="73">
        <v>3.2</v>
      </c>
      <c r="I241" s="73">
        <v>3.4660000000000002</v>
      </c>
      <c r="J241" s="74">
        <v>132</v>
      </c>
      <c r="K241" s="74" t="s">
        <v>126</v>
      </c>
      <c r="L241" s="74"/>
      <c r="M241" s="75" t="s">
        <v>161</v>
      </c>
      <c r="N241" s="75"/>
      <c r="O241" s="74">
        <v>30</v>
      </c>
      <c r="P241" s="126" t="s">
        <v>414</v>
      </c>
      <c r="Q241" s="126"/>
      <c r="R241" s="126"/>
      <c r="S241" s="126"/>
      <c r="T241" s="126"/>
      <c r="U241" s="76"/>
      <c r="V241" s="76"/>
      <c r="W241" s="77" t="s">
        <v>69</v>
      </c>
      <c r="X241" s="78">
        <v>0</v>
      </c>
      <c r="Y241" s="79">
        <f t="shared" si="52"/>
        <v>0</v>
      </c>
      <c r="Z241" s="80" t="str">
        <f>IFERROR(IF(Y241=0,"",ROUNDUP(Y241/H241,0)*0.00902),"")</f>
        <v/>
      </c>
      <c r="AA241" s="81"/>
      <c r="AB241" s="82"/>
      <c r="AC241" s="83" t="s">
        <v>415</v>
      </c>
      <c r="AG241" s="84"/>
      <c r="AJ241" s="85"/>
      <c r="AK241" s="85">
        <v>0</v>
      </c>
      <c r="BB241" s="86" t="s">
        <v>1</v>
      </c>
      <c r="BM241" s="84">
        <f t="shared" si="53"/>
        <v>0</v>
      </c>
      <c r="BN241" s="84">
        <f t="shared" si="54"/>
        <v>0</v>
      </c>
      <c r="BO241" s="84">
        <f t="shared" si="55"/>
        <v>0</v>
      </c>
      <c r="BP241" s="84">
        <f t="shared" si="56"/>
        <v>0</v>
      </c>
    </row>
    <row r="242" spans="1:68" ht="16.5" customHeight="1" x14ac:dyDescent="0.25">
      <c r="A242" s="71" t="s">
        <v>410</v>
      </c>
      <c r="B242" s="71" t="s">
        <v>416</v>
      </c>
      <c r="C242" s="72">
        <v>4301060360</v>
      </c>
      <c r="D242" s="122">
        <v>4680115882874</v>
      </c>
      <c r="E242" s="122"/>
      <c r="F242" s="73">
        <v>0.8</v>
      </c>
      <c r="G242" s="74">
        <v>4</v>
      </c>
      <c r="H242" s="73">
        <v>3.2</v>
      </c>
      <c r="I242" s="73">
        <v>3.4660000000000002</v>
      </c>
      <c r="J242" s="74">
        <v>120</v>
      </c>
      <c r="K242" s="74" t="s">
        <v>126</v>
      </c>
      <c r="L242" s="74"/>
      <c r="M242" s="75" t="s">
        <v>68</v>
      </c>
      <c r="N242" s="75"/>
      <c r="O242" s="74">
        <v>30</v>
      </c>
      <c r="P242" s="1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23"/>
      <c r="R242" s="123"/>
      <c r="S242" s="123"/>
      <c r="T242" s="123"/>
      <c r="U242" s="76"/>
      <c r="V242" s="76"/>
      <c r="W242" s="77" t="s">
        <v>69</v>
      </c>
      <c r="X242" s="78">
        <v>0</v>
      </c>
      <c r="Y242" s="79">
        <f t="shared" si="52"/>
        <v>0</v>
      </c>
      <c r="Z242" s="80" t="str">
        <f>IFERROR(IF(Y242=0,"",ROUNDUP(Y242/H242,0)*0.00937),"")</f>
        <v/>
      </c>
      <c r="AA242" s="81"/>
      <c r="AB242" s="82"/>
      <c r="AC242" s="83" t="s">
        <v>417</v>
      </c>
      <c r="AG242" s="84"/>
      <c r="AJ242" s="85"/>
      <c r="AK242" s="85">
        <v>0</v>
      </c>
      <c r="BB242" s="86" t="s">
        <v>1</v>
      </c>
      <c r="BM242" s="84">
        <f t="shared" si="53"/>
        <v>0</v>
      </c>
      <c r="BN242" s="84">
        <f t="shared" si="54"/>
        <v>0</v>
      </c>
      <c r="BO242" s="84">
        <f t="shared" si="55"/>
        <v>0</v>
      </c>
      <c r="BP242" s="84">
        <f t="shared" si="56"/>
        <v>0</v>
      </c>
    </row>
    <row r="243" spans="1:68" ht="27" customHeight="1" x14ac:dyDescent="0.25">
      <c r="A243" s="71" t="s">
        <v>418</v>
      </c>
      <c r="B243" s="71" t="s">
        <v>419</v>
      </c>
      <c r="C243" s="72">
        <v>4301060359</v>
      </c>
      <c r="D243" s="122">
        <v>4680115884434</v>
      </c>
      <c r="E243" s="122"/>
      <c r="F243" s="73">
        <v>0.8</v>
      </c>
      <c r="G243" s="74">
        <v>4</v>
      </c>
      <c r="H243" s="73">
        <v>3.2</v>
      </c>
      <c r="I243" s="73">
        <v>3.4660000000000002</v>
      </c>
      <c r="J243" s="74">
        <v>132</v>
      </c>
      <c r="K243" s="74" t="s">
        <v>126</v>
      </c>
      <c r="L243" s="74"/>
      <c r="M243" s="75" t="s">
        <v>68</v>
      </c>
      <c r="N243" s="75"/>
      <c r="O243" s="74">
        <v>30</v>
      </c>
      <c r="P243" s="1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23"/>
      <c r="R243" s="123"/>
      <c r="S243" s="123"/>
      <c r="T243" s="123"/>
      <c r="U243" s="76"/>
      <c r="V243" s="76"/>
      <c r="W243" s="77" t="s">
        <v>69</v>
      </c>
      <c r="X243" s="78">
        <v>0</v>
      </c>
      <c r="Y243" s="79">
        <f t="shared" si="52"/>
        <v>0</v>
      </c>
      <c r="Z243" s="80" t="str">
        <f>IFERROR(IF(Y243=0,"",ROUNDUP(Y243/H243,0)*0.00902),"")</f>
        <v/>
      </c>
      <c r="AA243" s="81"/>
      <c r="AB243" s="82"/>
      <c r="AC243" s="83" t="s">
        <v>420</v>
      </c>
      <c r="AG243" s="84"/>
      <c r="AJ243" s="85"/>
      <c r="AK243" s="85">
        <v>0</v>
      </c>
      <c r="BB243" s="86" t="s">
        <v>1</v>
      </c>
      <c r="BM243" s="84">
        <f t="shared" si="53"/>
        <v>0</v>
      </c>
      <c r="BN243" s="84">
        <f t="shared" si="54"/>
        <v>0</v>
      </c>
      <c r="BO243" s="84">
        <f t="shared" si="55"/>
        <v>0</v>
      </c>
      <c r="BP243" s="84">
        <f t="shared" si="56"/>
        <v>0</v>
      </c>
    </row>
    <row r="244" spans="1:68" ht="27" customHeight="1" x14ac:dyDescent="0.25">
      <c r="A244" s="71" t="s">
        <v>421</v>
      </c>
      <c r="B244" s="71" t="s">
        <v>422</v>
      </c>
      <c r="C244" s="72">
        <v>4301060375</v>
      </c>
      <c r="D244" s="122">
        <v>4680115880818</v>
      </c>
      <c r="E244" s="122"/>
      <c r="F244" s="73">
        <v>0.4</v>
      </c>
      <c r="G244" s="74">
        <v>6</v>
      </c>
      <c r="H244" s="73">
        <v>2.4</v>
      </c>
      <c r="I244" s="73">
        <v>2.6520000000000001</v>
      </c>
      <c r="J244" s="74">
        <v>182</v>
      </c>
      <c r="K244" s="74" t="s">
        <v>76</v>
      </c>
      <c r="L244" s="74"/>
      <c r="M244" s="75" t="s">
        <v>68</v>
      </c>
      <c r="N244" s="75"/>
      <c r="O244" s="74">
        <v>40</v>
      </c>
      <c r="P244" s="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23"/>
      <c r="R244" s="123"/>
      <c r="S244" s="123"/>
      <c r="T244" s="123"/>
      <c r="U244" s="76"/>
      <c r="V244" s="76"/>
      <c r="W244" s="77" t="s">
        <v>69</v>
      </c>
      <c r="X244" s="78">
        <v>0</v>
      </c>
      <c r="Y244" s="79">
        <f t="shared" si="52"/>
        <v>0</v>
      </c>
      <c r="Z244" s="80" t="str">
        <f>IFERROR(IF(Y244=0,"",ROUNDUP(Y244/H244,0)*0.00651),"")</f>
        <v/>
      </c>
      <c r="AA244" s="81"/>
      <c r="AB244" s="82"/>
      <c r="AC244" s="83" t="s">
        <v>423</v>
      </c>
      <c r="AG244" s="84"/>
      <c r="AJ244" s="85"/>
      <c r="AK244" s="85">
        <v>0</v>
      </c>
      <c r="BB244" s="86" t="s">
        <v>1</v>
      </c>
      <c r="BM244" s="84">
        <f t="shared" si="53"/>
        <v>0</v>
      </c>
      <c r="BN244" s="84">
        <f t="shared" si="54"/>
        <v>0</v>
      </c>
      <c r="BO244" s="84">
        <f t="shared" si="55"/>
        <v>0</v>
      </c>
      <c r="BP244" s="84">
        <f t="shared" si="56"/>
        <v>0</v>
      </c>
    </row>
    <row r="245" spans="1:68" ht="37.5" customHeight="1" x14ac:dyDescent="0.25">
      <c r="A245" s="71" t="s">
        <v>424</v>
      </c>
      <c r="B245" s="71" t="s">
        <v>425</v>
      </c>
      <c r="C245" s="72">
        <v>4301060389</v>
      </c>
      <c r="D245" s="122">
        <v>4680115880801</v>
      </c>
      <c r="E245" s="122"/>
      <c r="F245" s="73">
        <v>0.4</v>
      </c>
      <c r="G245" s="74">
        <v>6</v>
      </c>
      <c r="H245" s="73">
        <v>2.4</v>
      </c>
      <c r="I245" s="73">
        <v>2.6520000000000001</v>
      </c>
      <c r="J245" s="74">
        <v>182</v>
      </c>
      <c r="K245" s="74" t="s">
        <v>76</v>
      </c>
      <c r="L245" s="74"/>
      <c r="M245" s="75" t="s">
        <v>80</v>
      </c>
      <c r="N245" s="75"/>
      <c r="O245" s="74">
        <v>40</v>
      </c>
      <c r="P245" s="12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23"/>
      <c r="R245" s="123"/>
      <c r="S245" s="123"/>
      <c r="T245" s="123"/>
      <c r="U245" s="76"/>
      <c r="V245" s="76"/>
      <c r="W245" s="77" t="s">
        <v>69</v>
      </c>
      <c r="X245" s="78">
        <v>0</v>
      </c>
      <c r="Y245" s="79">
        <f t="shared" si="52"/>
        <v>0</v>
      </c>
      <c r="Z245" s="80" t="str">
        <f>IFERROR(IF(Y245=0,"",ROUNDUP(Y245/H245,0)*0.00651),"")</f>
        <v/>
      </c>
      <c r="AA245" s="81"/>
      <c r="AB245" s="82"/>
      <c r="AC245" s="83" t="s">
        <v>426</v>
      </c>
      <c r="AG245" s="84"/>
      <c r="AJ245" s="85"/>
      <c r="AK245" s="85">
        <v>0</v>
      </c>
      <c r="BB245" s="86" t="s">
        <v>1</v>
      </c>
      <c r="BM245" s="84">
        <f t="shared" si="53"/>
        <v>0</v>
      </c>
      <c r="BN245" s="84">
        <f t="shared" si="54"/>
        <v>0</v>
      </c>
      <c r="BO245" s="84">
        <f t="shared" si="55"/>
        <v>0</v>
      </c>
      <c r="BP245" s="84">
        <f t="shared" si="56"/>
        <v>0</v>
      </c>
    </row>
    <row r="246" spans="1:68" x14ac:dyDescent="0.2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5" t="s">
        <v>71</v>
      </c>
      <c r="Q246" s="125"/>
      <c r="R246" s="125"/>
      <c r="S246" s="125"/>
      <c r="T246" s="125"/>
      <c r="U246" s="125"/>
      <c r="V246" s="125"/>
      <c r="W246" s="87" t="s">
        <v>72</v>
      </c>
      <c r="X246" s="88">
        <f>IFERROR(X240/H240,"0")+IFERROR(X241/H241,"0")+IFERROR(X242/H242,"0")+IFERROR(X243/H243,"0")+IFERROR(X244/H244,"0")+IFERROR(X245/H245,"0")</f>
        <v>0</v>
      </c>
      <c r="Y246" s="88">
        <f>IFERROR(Y240/H240,"0")+IFERROR(Y241/H241,"0")+IFERROR(Y242/H242,"0")+IFERROR(Y243/H243,"0")+IFERROR(Y244/H244,"0")+IFERROR(Y245/H245,"0")</f>
        <v>0</v>
      </c>
      <c r="Z246" s="88">
        <f>IFERROR(IF(Z240="",0,Z240),"0")+IFERROR(IF(Z241="",0,Z241),"0")+IFERROR(IF(Z242="",0,Z242),"0")+IFERROR(IF(Z243="",0,Z243),"0")+IFERROR(IF(Z244="",0,Z244),"0")+IFERROR(IF(Z245="",0,Z245),"0")</f>
        <v>0</v>
      </c>
      <c r="AA246" s="89"/>
      <c r="AB246" s="89"/>
      <c r="AC246" s="89"/>
    </row>
    <row r="247" spans="1:68" x14ac:dyDescent="0.2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5" t="s">
        <v>71</v>
      </c>
      <c r="Q247" s="125"/>
      <c r="R247" s="125"/>
      <c r="S247" s="125"/>
      <c r="T247" s="125"/>
      <c r="U247" s="125"/>
      <c r="V247" s="125"/>
      <c r="W247" s="87" t="s">
        <v>69</v>
      </c>
      <c r="X247" s="88">
        <f>IFERROR(SUM(X240:X245),"0")</f>
        <v>0</v>
      </c>
      <c r="Y247" s="88">
        <f>IFERROR(SUM(Y240:Y245),"0")</f>
        <v>0</v>
      </c>
      <c r="Z247" s="87"/>
      <c r="AA247" s="89"/>
      <c r="AB247" s="89"/>
      <c r="AC247" s="89"/>
    </row>
    <row r="248" spans="1:68" ht="16.5" customHeight="1" x14ac:dyDescent="0.25">
      <c r="A248" s="120" t="s">
        <v>427</v>
      </c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69"/>
      <c r="AB248" s="69"/>
      <c r="AC248" s="69"/>
    </row>
    <row r="249" spans="1:68" ht="14.25" customHeight="1" x14ac:dyDescent="0.25">
      <c r="A249" s="121" t="s">
        <v>113</v>
      </c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70"/>
      <c r="AB249" s="70"/>
      <c r="AC249" s="70"/>
    </row>
    <row r="250" spans="1:68" ht="27" customHeight="1" x14ac:dyDescent="0.25">
      <c r="A250" s="71" t="s">
        <v>428</v>
      </c>
      <c r="B250" s="71" t="s">
        <v>429</v>
      </c>
      <c r="C250" s="72">
        <v>4301011945</v>
      </c>
      <c r="D250" s="122">
        <v>4680115884274</v>
      </c>
      <c r="E250" s="122"/>
      <c r="F250" s="73">
        <v>1.45</v>
      </c>
      <c r="G250" s="74">
        <v>8</v>
      </c>
      <c r="H250" s="73">
        <v>11.6</v>
      </c>
      <c r="I250" s="73">
        <v>12.08</v>
      </c>
      <c r="J250" s="74">
        <v>48</v>
      </c>
      <c r="K250" s="74" t="s">
        <v>116</v>
      </c>
      <c r="L250" s="74"/>
      <c r="M250" s="75" t="s">
        <v>145</v>
      </c>
      <c r="N250" s="75"/>
      <c r="O250" s="74">
        <v>55</v>
      </c>
      <c r="P250" s="1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23"/>
      <c r="R250" s="123"/>
      <c r="S250" s="123"/>
      <c r="T250" s="123"/>
      <c r="U250" s="76"/>
      <c r="V250" s="76"/>
      <c r="W250" s="77" t="s">
        <v>69</v>
      </c>
      <c r="X250" s="78">
        <v>0</v>
      </c>
      <c r="Y250" s="79">
        <f t="shared" ref="Y250:Y257" si="57">IFERROR(IF(X250="",0,CEILING((X250/$H250),1)*$H250),"")</f>
        <v>0</v>
      </c>
      <c r="Z250" s="80" t="str">
        <f>IFERROR(IF(Y250=0,"",ROUNDUP(Y250/H250,0)*0.02039),"")</f>
        <v/>
      </c>
      <c r="AA250" s="81"/>
      <c r="AB250" s="82"/>
      <c r="AC250" s="83" t="s">
        <v>430</v>
      </c>
      <c r="AG250" s="84"/>
      <c r="AJ250" s="85"/>
      <c r="AK250" s="85">
        <v>0</v>
      </c>
      <c r="BB250" s="86" t="s">
        <v>1</v>
      </c>
      <c r="BM250" s="84">
        <f t="shared" ref="BM250:BM257" si="58">IFERROR(X250*I250/H250,"0")</f>
        <v>0</v>
      </c>
      <c r="BN250" s="84">
        <f t="shared" ref="BN250:BN257" si="59">IFERROR(Y250*I250/H250,"0")</f>
        <v>0</v>
      </c>
      <c r="BO250" s="84">
        <f t="shared" ref="BO250:BO257" si="60">IFERROR(1/J250*(X250/H250),"0")</f>
        <v>0</v>
      </c>
      <c r="BP250" s="84">
        <f t="shared" ref="BP250:BP257" si="61">IFERROR(1/J250*(Y250/H250),"0")</f>
        <v>0</v>
      </c>
    </row>
    <row r="251" spans="1:68" ht="27" customHeight="1" x14ac:dyDescent="0.25">
      <c r="A251" s="71" t="s">
        <v>428</v>
      </c>
      <c r="B251" s="71" t="s">
        <v>431</v>
      </c>
      <c r="C251" s="72">
        <v>4301011717</v>
      </c>
      <c r="D251" s="122">
        <v>4680115884274</v>
      </c>
      <c r="E251" s="122"/>
      <c r="F251" s="73">
        <v>1.45</v>
      </c>
      <c r="G251" s="74">
        <v>8</v>
      </c>
      <c r="H251" s="73">
        <v>11.6</v>
      </c>
      <c r="I251" s="73">
        <v>12.08</v>
      </c>
      <c r="J251" s="74">
        <v>56</v>
      </c>
      <c r="K251" s="74" t="s">
        <v>116</v>
      </c>
      <c r="L251" s="74"/>
      <c r="M251" s="75" t="s">
        <v>119</v>
      </c>
      <c r="N251" s="75"/>
      <c r="O251" s="74">
        <v>55</v>
      </c>
      <c r="P251" s="1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23"/>
      <c r="R251" s="123"/>
      <c r="S251" s="123"/>
      <c r="T251" s="123"/>
      <c r="U251" s="76"/>
      <c r="V251" s="76"/>
      <c r="W251" s="77" t="s">
        <v>69</v>
      </c>
      <c r="X251" s="78">
        <v>0</v>
      </c>
      <c r="Y251" s="79">
        <f t="shared" si="57"/>
        <v>0</v>
      </c>
      <c r="Z251" s="80" t="str">
        <f>IFERROR(IF(Y251=0,"",ROUNDUP(Y251/H251,0)*0.02175),"")</f>
        <v/>
      </c>
      <c r="AA251" s="81"/>
      <c r="AB251" s="82"/>
      <c r="AC251" s="83" t="s">
        <v>432</v>
      </c>
      <c r="AG251" s="84"/>
      <c r="AJ251" s="85"/>
      <c r="AK251" s="85">
        <v>0</v>
      </c>
      <c r="BB251" s="86" t="s">
        <v>1</v>
      </c>
      <c r="BM251" s="84">
        <f t="shared" si="58"/>
        <v>0</v>
      </c>
      <c r="BN251" s="84">
        <f t="shared" si="59"/>
        <v>0</v>
      </c>
      <c r="BO251" s="84">
        <f t="shared" si="60"/>
        <v>0</v>
      </c>
      <c r="BP251" s="84">
        <f t="shared" si="61"/>
        <v>0</v>
      </c>
    </row>
    <row r="252" spans="1:68" ht="27" customHeight="1" x14ac:dyDescent="0.25">
      <c r="A252" s="71" t="s">
        <v>433</v>
      </c>
      <c r="B252" s="71" t="s">
        <v>434</v>
      </c>
      <c r="C252" s="72">
        <v>4301011719</v>
      </c>
      <c r="D252" s="122">
        <v>4680115884298</v>
      </c>
      <c r="E252" s="122"/>
      <c r="F252" s="73">
        <v>1.45</v>
      </c>
      <c r="G252" s="74">
        <v>8</v>
      </c>
      <c r="H252" s="73">
        <v>11.6</v>
      </c>
      <c r="I252" s="73">
        <v>12.08</v>
      </c>
      <c r="J252" s="74">
        <v>56</v>
      </c>
      <c r="K252" s="74" t="s">
        <v>116</v>
      </c>
      <c r="L252" s="74"/>
      <c r="M252" s="75" t="s">
        <v>119</v>
      </c>
      <c r="N252" s="75"/>
      <c r="O252" s="74">
        <v>55</v>
      </c>
      <c r="P252" s="1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23"/>
      <c r="R252" s="123"/>
      <c r="S252" s="123"/>
      <c r="T252" s="123"/>
      <c r="U252" s="76"/>
      <c r="V252" s="76"/>
      <c r="W252" s="77" t="s">
        <v>69</v>
      </c>
      <c r="X252" s="78">
        <v>0</v>
      </c>
      <c r="Y252" s="79">
        <f t="shared" si="57"/>
        <v>0</v>
      </c>
      <c r="Z252" s="80" t="str">
        <f>IFERROR(IF(Y252=0,"",ROUNDUP(Y252/H252,0)*0.02175),"")</f>
        <v/>
      </c>
      <c r="AA252" s="81"/>
      <c r="AB252" s="82"/>
      <c r="AC252" s="83" t="s">
        <v>435</v>
      </c>
      <c r="AG252" s="84"/>
      <c r="AJ252" s="85"/>
      <c r="AK252" s="85">
        <v>0</v>
      </c>
      <c r="BB252" s="86" t="s">
        <v>1</v>
      </c>
      <c r="BM252" s="84">
        <f t="shared" si="58"/>
        <v>0</v>
      </c>
      <c r="BN252" s="84">
        <f t="shared" si="59"/>
        <v>0</v>
      </c>
      <c r="BO252" s="84">
        <f t="shared" si="60"/>
        <v>0</v>
      </c>
      <c r="BP252" s="84">
        <f t="shared" si="61"/>
        <v>0</v>
      </c>
    </row>
    <row r="253" spans="1:68" ht="27" customHeight="1" x14ac:dyDescent="0.25">
      <c r="A253" s="71" t="s">
        <v>436</v>
      </c>
      <c r="B253" s="71" t="s">
        <v>437</v>
      </c>
      <c r="C253" s="72">
        <v>4301011944</v>
      </c>
      <c r="D253" s="122">
        <v>4680115884250</v>
      </c>
      <c r="E253" s="122"/>
      <c r="F253" s="73">
        <v>1.45</v>
      </c>
      <c r="G253" s="74">
        <v>8</v>
      </c>
      <c r="H253" s="73">
        <v>11.6</v>
      </c>
      <c r="I253" s="73">
        <v>12.08</v>
      </c>
      <c r="J253" s="74">
        <v>48</v>
      </c>
      <c r="K253" s="74" t="s">
        <v>116</v>
      </c>
      <c r="L253" s="74"/>
      <c r="M253" s="75" t="s">
        <v>145</v>
      </c>
      <c r="N253" s="75"/>
      <c r="O253" s="74">
        <v>55</v>
      </c>
      <c r="P253" s="12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23"/>
      <c r="R253" s="123"/>
      <c r="S253" s="123"/>
      <c r="T253" s="123"/>
      <c r="U253" s="76"/>
      <c r="V253" s="76"/>
      <c r="W253" s="77" t="s">
        <v>69</v>
      </c>
      <c r="X253" s="78">
        <v>0</v>
      </c>
      <c r="Y253" s="79">
        <f t="shared" si="57"/>
        <v>0</v>
      </c>
      <c r="Z253" s="80" t="str">
        <f>IFERROR(IF(Y253=0,"",ROUNDUP(Y253/H253,0)*0.02039),"")</f>
        <v/>
      </c>
      <c r="AA253" s="81"/>
      <c r="AB253" s="82"/>
      <c r="AC253" s="83" t="s">
        <v>430</v>
      </c>
      <c r="AG253" s="84"/>
      <c r="AJ253" s="85"/>
      <c r="AK253" s="85">
        <v>0</v>
      </c>
      <c r="BB253" s="86" t="s">
        <v>1</v>
      </c>
      <c r="BM253" s="84">
        <f t="shared" si="58"/>
        <v>0</v>
      </c>
      <c r="BN253" s="84">
        <f t="shared" si="59"/>
        <v>0</v>
      </c>
      <c r="BO253" s="84">
        <f t="shared" si="60"/>
        <v>0</v>
      </c>
      <c r="BP253" s="84">
        <f t="shared" si="61"/>
        <v>0</v>
      </c>
    </row>
    <row r="254" spans="1:68" ht="27" customHeight="1" x14ac:dyDescent="0.25">
      <c r="A254" s="71" t="s">
        <v>436</v>
      </c>
      <c r="B254" s="71" t="s">
        <v>438</v>
      </c>
      <c r="C254" s="72">
        <v>4301011733</v>
      </c>
      <c r="D254" s="122">
        <v>4680115884250</v>
      </c>
      <c r="E254" s="122"/>
      <c r="F254" s="73">
        <v>1.45</v>
      </c>
      <c r="G254" s="74">
        <v>8</v>
      </c>
      <c r="H254" s="73">
        <v>11.6</v>
      </c>
      <c r="I254" s="73">
        <v>12.08</v>
      </c>
      <c r="J254" s="74">
        <v>56</v>
      </c>
      <c r="K254" s="74" t="s">
        <v>116</v>
      </c>
      <c r="L254" s="74"/>
      <c r="M254" s="75" t="s">
        <v>80</v>
      </c>
      <c r="N254" s="75"/>
      <c r="O254" s="74">
        <v>55</v>
      </c>
      <c r="P254" s="1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23"/>
      <c r="R254" s="123"/>
      <c r="S254" s="123"/>
      <c r="T254" s="123"/>
      <c r="U254" s="76"/>
      <c r="V254" s="76"/>
      <c r="W254" s="77" t="s">
        <v>69</v>
      </c>
      <c r="X254" s="78">
        <v>0</v>
      </c>
      <c r="Y254" s="79">
        <f t="shared" si="57"/>
        <v>0</v>
      </c>
      <c r="Z254" s="80" t="str">
        <f>IFERROR(IF(Y254=0,"",ROUNDUP(Y254/H254,0)*0.02175),"")</f>
        <v/>
      </c>
      <c r="AA254" s="81"/>
      <c r="AB254" s="82"/>
      <c r="AC254" s="83" t="s">
        <v>439</v>
      </c>
      <c r="AG254" s="84"/>
      <c r="AJ254" s="85"/>
      <c r="AK254" s="85">
        <v>0</v>
      </c>
      <c r="BB254" s="86" t="s">
        <v>1</v>
      </c>
      <c r="BM254" s="84">
        <f t="shared" si="58"/>
        <v>0</v>
      </c>
      <c r="BN254" s="84">
        <f t="shared" si="59"/>
        <v>0</v>
      </c>
      <c r="BO254" s="84">
        <f t="shared" si="60"/>
        <v>0</v>
      </c>
      <c r="BP254" s="84">
        <f t="shared" si="61"/>
        <v>0</v>
      </c>
    </row>
    <row r="255" spans="1:68" ht="27" customHeight="1" x14ac:dyDescent="0.25">
      <c r="A255" s="71" t="s">
        <v>440</v>
      </c>
      <c r="B255" s="71" t="s">
        <v>441</v>
      </c>
      <c r="C255" s="72">
        <v>4301011718</v>
      </c>
      <c r="D255" s="122">
        <v>4680115884281</v>
      </c>
      <c r="E255" s="122"/>
      <c r="F255" s="73">
        <v>0.4</v>
      </c>
      <c r="G255" s="74">
        <v>10</v>
      </c>
      <c r="H255" s="73">
        <v>4</v>
      </c>
      <c r="I255" s="73">
        <v>4.21</v>
      </c>
      <c r="J255" s="74">
        <v>132</v>
      </c>
      <c r="K255" s="74" t="s">
        <v>126</v>
      </c>
      <c r="L255" s="74"/>
      <c r="M255" s="75" t="s">
        <v>119</v>
      </c>
      <c r="N255" s="75"/>
      <c r="O255" s="74">
        <v>55</v>
      </c>
      <c r="P255" s="1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23"/>
      <c r="R255" s="123"/>
      <c r="S255" s="123"/>
      <c r="T255" s="123"/>
      <c r="U255" s="76"/>
      <c r="V255" s="76"/>
      <c r="W255" s="77" t="s">
        <v>69</v>
      </c>
      <c r="X255" s="78">
        <v>0</v>
      </c>
      <c r="Y255" s="79">
        <f t="shared" si="57"/>
        <v>0</v>
      </c>
      <c r="Z255" s="80" t="str">
        <f>IFERROR(IF(Y255=0,"",ROUNDUP(Y255/H255,0)*0.00902),"")</f>
        <v/>
      </c>
      <c r="AA255" s="81"/>
      <c r="AB255" s="82"/>
      <c r="AC255" s="83" t="s">
        <v>432</v>
      </c>
      <c r="AG255" s="84"/>
      <c r="AJ255" s="85"/>
      <c r="AK255" s="85">
        <v>0</v>
      </c>
      <c r="BB255" s="86" t="s">
        <v>1</v>
      </c>
      <c r="BM255" s="84">
        <f t="shared" si="58"/>
        <v>0</v>
      </c>
      <c r="BN255" s="84">
        <f t="shared" si="59"/>
        <v>0</v>
      </c>
      <c r="BO255" s="84">
        <f t="shared" si="60"/>
        <v>0</v>
      </c>
      <c r="BP255" s="84">
        <f t="shared" si="61"/>
        <v>0</v>
      </c>
    </row>
    <row r="256" spans="1:68" ht="27" customHeight="1" x14ac:dyDescent="0.25">
      <c r="A256" s="71" t="s">
        <v>442</v>
      </c>
      <c r="B256" s="71" t="s">
        <v>443</v>
      </c>
      <c r="C256" s="72">
        <v>4301011720</v>
      </c>
      <c r="D256" s="122">
        <v>4680115884199</v>
      </c>
      <c r="E256" s="122"/>
      <c r="F256" s="73">
        <v>0.37</v>
      </c>
      <c r="G256" s="74">
        <v>10</v>
      </c>
      <c r="H256" s="73">
        <v>3.7</v>
      </c>
      <c r="I256" s="73">
        <v>3.91</v>
      </c>
      <c r="J256" s="74">
        <v>132</v>
      </c>
      <c r="K256" s="74" t="s">
        <v>126</v>
      </c>
      <c r="L256" s="74"/>
      <c r="M256" s="75" t="s">
        <v>119</v>
      </c>
      <c r="N256" s="75"/>
      <c r="O256" s="74">
        <v>55</v>
      </c>
      <c r="P256" s="1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23"/>
      <c r="R256" s="123"/>
      <c r="S256" s="123"/>
      <c r="T256" s="123"/>
      <c r="U256" s="76"/>
      <c r="V256" s="76"/>
      <c r="W256" s="77" t="s">
        <v>69</v>
      </c>
      <c r="X256" s="78">
        <v>0</v>
      </c>
      <c r="Y256" s="79">
        <f t="shared" si="57"/>
        <v>0</v>
      </c>
      <c r="Z256" s="80" t="str">
        <f>IFERROR(IF(Y256=0,"",ROUNDUP(Y256/H256,0)*0.00902),"")</f>
        <v/>
      </c>
      <c r="AA256" s="81"/>
      <c r="AB256" s="82"/>
      <c r="AC256" s="83" t="s">
        <v>435</v>
      </c>
      <c r="AG256" s="84"/>
      <c r="AJ256" s="85"/>
      <c r="AK256" s="85">
        <v>0</v>
      </c>
      <c r="BB256" s="86" t="s">
        <v>1</v>
      </c>
      <c r="BM256" s="84">
        <f t="shared" si="58"/>
        <v>0</v>
      </c>
      <c r="BN256" s="84">
        <f t="shared" si="59"/>
        <v>0</v>
      </c>
      <c r="BO256" s="84">
        <f t="shared" si="60"/>
        <v>0</v>
      </c>
      <c r="BP256" s="84">
        <f t="shared" si="61"/>
        <v>0</v>
      </c>
    </row>
    <row r="257" spans="1:68" ht="27" customHeight="1" x14ac:dyDescent="0.25">
      <c r="A257" s="71" t="s">
        <v>444</v>
      </c>
      <c r="B257" s="71" t="s">
        <v>445</v>
      </c>
      <c r="C257" s="72">
        <v>4301011716</v>
      </c>
      <c r="D257" s="122">
        <v>4680115884267</v>
      </c>
      <c r="E257" s="122"/>
      <c r="F257" s="73">
        <v>0.4</v>
      </c>
      <c r="G257" s="74">
        <v>10</v>
      </c>
      <c r="H257" s="73">
        <v>4</v>
      </c>
      <c r="I257" s="73">
        <v>4.21</v>
      </c>
      <c r="J257" s="74">
        <v>132</v>
      </c>
      <c r="K257" s="74" t="s">
        <v>126</v>
      </c>
      <c r="L257" s="74"/>
      <c r="M257" s="75" t="s">
        <v>119</v>
      </c>
      <c r="N257" s="75"/>
      <c r="O257" s="74">
        <v>55</v>
      </c>
      <c r="P257" s="1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23"/>
      <c r="R257" s="123"/>
      <c r="S257" s="123"/>
      <c r="T257" s="123"/>
      <c r="U257" s="76"/>
      <c r="V257" s="76"/>
      <c r="W257" s="77" t="s">
        <v>69</v>
      </c>
      <c r="X257" s="78">
        <v>0</v>
      </c>
      <c r="Y257" s="79">
        <f t="shared" si="57"/>
        <v>0</v>
      </c>
      <c r="Z257" s="80" t="str">
        <f>IFERROR(IF(Y257=0,"",ROUNDUP(Y257/H257,0)*0.00902),"")</f>
        <v/>
      </c>
      <c r="AA257" s="81"/>
      <c r="AB257" s="82"/>
      <c r="AC257" s="83" t="s">
        <v>439</v>
      </c>
      <c r="AG257" s="84"/>
      <c r="AJ257" s="85"/>
      <c r="AK257" s="85">
        <v>0</v>
      </c>
      <c r="BB257" s="86" t="s">
        <v>1</v>
      </c>
      <c r="BM257" s="84">
        <f t="shared" si="58"/>
        <v>0</v>
      </c>
      <c r="BN257" s="84">
        <f t="shared" si="59"/>
        <v>0</v>
      </c>
      <c r="BO257" s="84">
        <f t="shared" si="60"/>
        <v>0</v>
      </c>
      <c r="BP257" s="84">
        <f t="shared" si="61"/>
        <v>0</v>
      </c>
    </row>
    <row r="258" spans="1:68" x14ac:dyDescent="0.2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5" t="s">
        <v>71</v>
      </c>
      <c r="Q258" s="125"/>
      <c r="R258" s="125"/>
      <c r="S258" s="125"/>
      <c r="T258" s="125"/>
      <c r="U258" s="125"/>
      <c r="V258" s="125"/>
      <c r="W258" s="87" t="s">
        <v>72</v>
      </c>
      <c r="X258" s="88">
        <f>IFERROR(X250/H250,"0")+IFERROR(X251/H251,"0")+IFERROR(X252/H252,"0")+IFERROR(X253/H253,"0")+IFERROR(X254/H254,"0")+IFERROR(X255/H255,"0")+IFERROR(X256/H256,"0")+IFERROR(X257/H257,"0")</f>
        <v>0</v>
      </c>
      <c r="Y258" s="88">
        <f>IFERROR(Y250/H250,"0")+IFERROR(Y251/H251,"0")+IFERROR(Y252/H252,"0")+IFERROR(Y253/H253,"0")+IFERROR(Y254/H254,"0")+IFERROR(Y255/H255,"0")+IFERROR(Y256/H256,"0")+IFERROR(Y257/H257,"0")</f>
        <v>0</v>
      </c>
      <c r="Z258" s="88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9"/>
      <c r="AB258" s="89"/>
      <c r="AC258" s="89"/>
    </row>
    <row r="259" spans="1:68" x14ac:dyDescent="0.2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5" t="s">
        <v>71</v>
      </c>
      <c r="Q259" s="125"/>
      <c r="R259" s="125"/>
      <c r="S259" s="125"/>
      <c r="T259" s="125"/>
      <c r="U259" s="125"/>
      <c r="V259" s="125"/>
      <c r="W259" s="87" t="s">
        <v>69</v>
      </c>
      <c r="X259" s="88">
        <f>IFERROR(SUM(X250:X257),"0")</f>
        <v>0</v>
      </c>
      <c r="Y259" s="88">
        <f>IFERROR(SUM(Y250:Y257),"0")</f>
        <v>0</v>
      </c>
      <c r="Z259" s="87"/>
      <c r="AA259" s="89"/>
      <c r="AB259" s="89"/>
      <c r="AC259" s="89"/>
    </row>
    <row r="260" spans="1:68" ht="16.5" customHeight="1" x14ac:dyDescent="0.25">
      <c r="A260" s="120" t="s">
        <v>446</v>
      </c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69"/>
      <c r="AB260" s="69"/>
      <c r="AC260" s="69"/>
    </row>
    <row r="261" spans="1:68" ht="14.25" customHeight="1" x14ac:dyDescent="0.25">
      <c r="A261" s="121" t="s">
        <v>113</v>
      </c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70"/>
      <c r="AB261" s="70"/>
      <c r="AC261" s="70"/>
    </row>
    <row r="262" spans="1:68" ht="27" customHeight="1" x14ac:dyDescent="0.25">
      <c r="A262" s="71" t="s">
        <v>447</v>
      </c>
      <c r="B262" s="71" t="s">
        <v>448</v>
      </c>
      <c r="C262" s="72">
        <v>4301011942</v>
      </c>
      <c r="D262" s="122">
        <v>4680115884137</v>
      </c>
      <c r="E262" s="122"/>
      <c r="F262" s="73">
        <v>1.45</v>
      </c>
      <c r="G262" s="74">
        <v>8</v>
      </c>
      <c r="H262" s="73">
        <v>11.6</v>
      </c>
      <c r="I262" s="73">
        <v>12.08</v>
      </c>
      <c r="J262" s="74">
        <v>48</v>
      </c>
      <c r="K262" s="74" t="s">
        <v>116</v>
      </c>
      <c r="L262" s="74"/>
      <c r="M262" s="75" t="s">
        <v>145</v>
      </c>
      <c r="N262" s="75"/>
      <c r="O262" s="74">
        <v>55</v>
      </c>
      <c r="P262" s="1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23"/>
      <c r="R262" s="123"/>
      <c r="S262" s="123"/>
      <c r="T262" s="123"/>
      <c r="U262" s="76"/>
      <c r="V262" s="76"/>
      <c r="W262" s="77" t="s">
        <v>69</v>
      </c>
      <c r="X262" s="78">
        <v>0</v>
      </c>
      <c r="Y262" s="79">
        <f t="shared" ref="Y262:Y270" si="62">IFERROR(IF(X262="",0,CEILING((X262/$H262),1)*$H262),"")</f>
        <v>0</v>
      </c>
      <c r="Z262" s="80" t="str">
        <f>IFERROR(IF(Y262=0,"",ROUNDUP(Y262/H262,0)*0.02039),"")</f>
        <v/>
      </c>
      <c r="AA262" s="81"/>
      <c r="AB262" s="82"/>
      <c r="AC262" s="83" t="s">
        <v>146</v>
      </c>
      <c r="AG262" s="84"/>
      <c r="AJ262" s="85"/>
      <c r="AK262" s="85">
        <v>0</v>
      </c>
      <c r="BB262" s="86" t="s">
        <v>1</v>
      </c>
      <c r="BM262" s="84">
        <f t="shared" ref="BM262:BM270" si="63">IFERROR(X262*I262/H262,"0")</f>
        <v>0</v>
      </c>
      <c r="BN262" s="84">
        <f t="shared" ref="BN262:BN270" si="64">IFERROR(Y262*I262/H262,"0")</f>
        <v>0</v>
      </c>
      <c r="BO262" s="84">
        <f t="shared" ref="BO262:BO270" si="65">IFERROR(1/J262*(X262/H262),"0")</f>
        <v>0</v>
      </c>
      <c r="BP262" s="84">
        <f t="shared" ref="BP262:BP270" si="66">IFERROR(1/J262*(Y262/H262),"0")</f>
        <v>0</v>
      </c>
    </row>
    <row r="263" spans="1:68" ht="27" customHeight="1" x14ac:dyDescent="0.25">
      <c r="A263" s="71" t="s">
        <v>447</v>
      </c>
      <c r="B263" s="71" t="s">
        <v>449</v>
      </c>
      <c r="C263" s="72">
        <v>4301011826</v>
      </c>
      <c r="D263" s="122">
        <v>4680115884137</v>
      </c>
      <c r="E263" s="122"/>
      <c r="F263" s="73">
        <v>1.45</v>
      </c>
      <c r="G263" s="74">
        <v>8</v>
      </c>
      <c r="H263" s="73">
        <v>11.6</v>
      </c>
      <c r="I263" s="73">
        <v>12.08</v>
      </c>
      <c r="J263" s="74">
        <v>56</v>
      </c>
      <c r="K263" s="74" t="s">
        <v>116</v>
      </c>
      <c r="L263" s="74"/>
      <c r="M263" s="75" t="s">
        <v>119</v>
      </c>
      <c r="N263" s="75"/>
      <c r="O263" s="74">
        <v>55</v>
      </c>
      <c r="P263" s="1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23"/>
      <c r="R263" s="123"/>
      <c r="S263" s="123"/>
      <c r="T263" s="123"/>
      <c r="U263" s="76"/>
      <c r="V263" s="76"/>
      <c r="W263" s="77" t="s">
        <v>69</v>
      </c>
      <c r="X263" s="78">
        <v>0</v>
      </c>
      <c r="Y263" s="79">
        <f t="shared" si="62"/>
        <v>0</v>
      </c>
      <c r="Z263" s="80" t="str">
        <f>IFERROR(IF(Y263=0,"",ROUNDUP(Y263/H263,0)*0.02175),"")</f>
        <v/>
      </c>
      <c r="AA263" s="81"/>
      <c r="AB263" s="82"/>
      <c r="AC263" s="83" t="s">
        <v>450</v>
      </c>
      <c r="AG263" s="84"/>
      <c r="AJ263" s="85"/>
      <c r="AK263" s="85">
        <v>0</v>
      </c>
      <c r="BB263" s="86" t="s">
        <v>1</v>
      </c>
      <c r="BM263" s="84">
        <f t="shared" si="63"/>
        <v>0</v>
      </c>
      <c r="BN263" s="84">
        <f t="shared" si="64"/>
        <v>0</v>
      </c>
      <c r="BO263" s="84">
        <f t="shared" si="65"/>
        <v>0</v>
      </c>
      <c r="BP263" s="84">
        <f t="shared" si="66"/>
        <v>0</v>
      </c>
    </row>
    <row r="264" spans="1:68" ht="27" customHeight="1" x14ac:dyDescent="0.25">
      <c r="A264" s="71" t="s">
        <v>451</v>
      </c>
      <c r="B264" s="71" t="s">
        <v>452</v>
      </c>
      <c r="C264" s="72">
        <v>4301011724</v>
      </c>
      <c r="D264" s="122">
        <v>4680115884236</v>
      </c>
      <c r="E264" s="122"/>
      <c r="F264" s="73">
        <v>1.45</v>
      </c>
      <c r="G264" s="74">
        <v>8</v>
      </c>
      <c r="H264" s="73">
        <v>11.6</v>
      </c>
      <c r="I264" s="73">
        <v>12.08</v>
      </c>
      <c r="J264" s="74">
        <v>56</v>
      </c>
      <c r="K264" s="74" t="s">
        <v>116</v>
      </c>
      <c r="L264" s="74"/>
      <c r="M264" s="75" t="s">
        <v>119</v>
      </c>
      <c r="N264" s="75"/>
      <c r="O264" s="74">
        <v>55</v>
      </c>
      <c r="P264" s="1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23"/>
      <c r="R264" s="123"/>
      <c r="S264" s="123"/>
      <c r="T264" s="123"/>
      <c r="U264" s="76"/>
      <c r="V264" s="76"/>
      <c r="W264" s="77" t="s">
        <v>69</v>
      </c>
      <c r="X264" s="78">
        <v>0</v>
      </c>
      <c r="Y264" s="79">
        <f t="shared" si="62"/>
        <v>0</v>
      </c>
      <c r="Z264" s="80" t="str">
        <f>IFERROR(IF(Y264=0,"",ROUNDUP(Y264/H264,0)*0.02175),"")</f>
        <v/>
      </c>
      <c r="AA264" s="81"/>
      <c r="AB264" s="82"/>
      <c r="AC264" s="83" t="s">
        <v>453</v>
      </c>
      <c r="AG264" s="84"/>
      <c r="AJ264" s="85"/>
      <c r="AK264" s="85">
        <v>0</v>
      </c>
      <c r="BB264" s="86" t="s">
        <v>1</v>
      </c>
      <c r="BM264" s="84">
        <f t="shared" si="63"/>
        <v>0</v>
      </c>
      <c r="BN264" s="84">
        <f t="shared" si="64"/>
        <v>0</v>
      </c>
      <c r="BO264" s="84">
        <f t="shared" si="65"/>
        <v>0</v>
      </c>
      <c r="BP264" s="84">
        <f t="shared" si="66"/>
        <v>0</v>
      </c>
    </row>
    <row r="265" spans="1:68" ht="27" customHeight="1" x14ac:dyDescent="0.25">
      <c r="A265" s="71" t="s">
        <v>454</v>
      </c>
      <c r="B265" s="71" t="s">
        <v>455</v>
      </c>
      <c r="C265" s="72">
        <v>4301011941</v>
      </c>
      <c r="D265" s="122">
        <v>4680115884175</v>
      </c>
      <c r="E265" s="122"/>
      <c r="F265" s="73">
        <v>1.45</v>
      </c>
      <c r="G265" s="74">
        <v>8</v>
      </c>
      <c r="H265" s="73">
        <v>11.6</v>
      </c>
      <c r="I265" s="73">
        <v>12.08</v>
      </c>
      <c r="J265" s="74">
        <v>48</v>
      </c>
      <c r="K265" s="74" t="s">
        <v>116</v>
      </c>
      <c r="L265" s="74"/>
      <c r="M265" s="75" t="s">
        <v>145</v>
      </c>
      <c r="N265" s="75"/>
      <c r="O265" s="74">
        <v>55</v>
      </c>
      <c r="P265" s="12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23"/>
      <c r="R265" s="123"/>
      <c r="S265" s="123"/>
      <c r="T265" s="123"/>
      <c r="U265" s="76"/>
      <c r="V265" s="76"/>
      <c r="W265" s="77" t="s">
        <v>69</v>
      </c>
      <c r="X265" s="78">
        <v>0</v>
      </c>
      <c r="Y265" s="79">
        <f t="shared" si="62"/>
        <v>0</v>
      </c>
      <c r="Z265" s="80" t="str">
        <f>IFERROR(IF(Y265=0,"",ROUNDUP(Y265/H265,0)*0.02039),"")</f>
        <v/>
      </c>
      <c r="AA265" s="81"/>
      <c r="AB265" s="82"/>
      <c r="AC265" s="83" t="s">
        <v>146</v>
      </c>
      <c r="AG265" s="84"/>
      <c r="AJ265" s="85"/>
      <c r="AK265" s="85">
        <v>0</v>
      </c>
      <c r="BB265" s="86" t="s">
        <v>1</v>
      </c>
      <c r="BM265" s="84">
        <f t="shared" si="63"/>
        <v>0</v>
      </c>
      <c r="BN265" s="84">
        <f t="shared" si="64"/>
        <v>0</v>
      </c>
      <c r="BO265" s="84">
        <f t="shared" si="65"/>
        <v>0</v>
      </c>
      <c r="BP265" s="84">
        <f t="shared" si="66"/>
        <v>0</v>
      </c>
    </row>
    <row r="266" spans="1:68" ht="27" customHeight="1" x14ac:dyDescent="0.25">
      <c r="A266" s="71" t="s">
        <v>454</v>
      </c>
      <c r="B266" s="71" t="s">
        <v>456</v>
      </c>
      <c r="C266" s="72">
        <v>4301011721</v>
      </c>
      <c r="D266" s="122">
        <v>4680115884175</v>
      </c>
      <c r="E266" s="122"/>
      <c r="F266" s="73">
        <v>1.45</v>
      </c>
      <c r="G266" s="74">
        <v>8</v>
      </c>
      <c r="H266" s="73">
        <v>11.6</v>
      </c>
      <c r="I266" s="73">
        <v>12.08</v>
      </c>
      <c r="J266" s="74">
        <v>56</v>
      </c>
      <c r="K266" s="74" t="s">
        <v>116</v>
      </c>
      <c r="L266" s="74"/>
      <c r="M266" s="75" t="s">
        <v>119</v>
      </c>
      <c r="N266" s="75"/>
      <c r="O266" s="74">
        <v>55</v>
      </c>
      <c r="P266" s="1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23"/>
      <c r="R266" s="123"/>
      <c r="S266" s="123"/>
      <c r="T266" s="123"/>
      <c r="U266" s="76"/>
      <c r="V266" s="76"/>
      <c r="W266" s="77" t="s">
        <v>69</v>
      </c>
      <c r="X266" s="78">
        <v>0</v>
      </c>
      <c r="Y266" s="79">
        <f t="shared" si="62"/>
        <v>0</v>
      </c>
      <c r="Z266" s="80" t="str">
        <f>IFERROR(IF(Y266=0,"",ROUNDUP(Y266/H266,0)*0.02175),"")</f>
        <v/>
      </c>
      <c r="AA266" s="81"/>
      <c r="AB266" s="82"/>
      <c r="AC266" s="83" t="s">
        <v>457</v>
      </c>
      <c r="AG266" s="84"/>
      <c r="AJ266" s="85"/>
      <c r="AK266" s="85">
        <v>0</v>
      </c>
      <c r="BB266" s="86" t="s">
        <v>1</v>
      </c>
      <c r="BM266" s="84">
        <f t="shared" si="63"/>
        <v>0</v>
      </c>
      <c r="BN266" s="84">
        <f t="shared" si="64"/>
        <v>0</v>
      </c>
      <c r="BO266" s="84">
        <f t="shared" si="65"/>
        <v>0</v>
      </c>
      <c r="BP266" s="84">
        <f t="shared" si="66"/>
        <v>0</v>
      </c>
    </row>
    <row r="267" spans="1:68" ht="27" customHeight="1" x14ac:dyDescent="0.25">
      <c r="A267" s="71" t="s">
        <v>458</v>
      </c>
      <c r="B267" s="71" t="s">
        <v>459</v>
      </c>
      <c r="C267" s="72">
        <v>4301011824</v>
      </c>
      <c r="D267" s="122">
        <v>4680115884144</v>
      </c>
      <c r="E267" s="122"/>
      <c r="F267" s="73">
        <v>0.4</v>
      </c>
      <c r="G267" s="74">
        <v>10</v>
      </c>
      <c r="H267" s="73">
        <v>4</v>
      </c>
      <c r="I267" s="73">
        <v>4.21</v>
      </c>
      <c r="J267" s="74">
        <v>132</v>
      </c>
      <c r="K267" s="74" t="s">
        <v>126</v>
      </c>
      <c r="L267" s="74"/>
      <c r="M267" s="75" t="s">
        <v>119</v>
      </c>
      <c r="N267" s="75"/>
      <c r="O267" s="74">
        <v>55</v>
      </c>
      <c r="P267" s="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23"/>
      <c r="R267" s="123"/>
      <c r="S267" s="123"/>
      <c r="T267" s="123"/>
      <c r="U267" s="76"/>
      <c r="V267" s="76"/>
      <c r="W267" s="77" t="s">
        <v>69</v>
      </c>
      <c r="X267" s="78">
        <v>0</v>
      </c>
      <c r="Y267" s="79">
        <f t="shared" si="62"/>
        <v>0</v>
      </c>
      <c r="Z267" s="80" t="str">
        <f>IFERROR(IF(Y267=0,"",ROUNDUP(Y267/H267,0)*0.00902),"")</f>
        <v/>
      </c>
      <c r="AA267" s="81"/>
      <c r="AB267" s="82"/>
      <c r="AC267" s="83" t="s">
        <v>450</v>
      </c>
      <c r="AG267" s="84"/>
      <c r="AJ267" s="85"/>
      <c r="AK267" s="85">
        <v>0</v>
      </c>
      <c r="BB267" s="86" t="s">
        <v>1</v>
      </c>
      <c r="BM267" s="84">
        <f t="shared" si="63"/>
        <v>0</v>
      </c>
      <c r="BN267" s="84">
        <f t="shared" si="64"/>
        <v>0</v>
      </c>
      <c r="BO267" s="84">
        <f t="shared" si="65"/>
        <v>0</v>
      </c>
      <c r="BP267" s="84">
        <f t="shared" si="66"/>
        <v>0</v>
      </c>
    </row>
    <row r="268" spans="1:68" ht="27" customHeight="1" x14ac:dyDescent="0.25">
      <c r="A268" s="71" t="s">
        <v>460</v>
      </c>
      <c r="B268" s="71" t="s">
        <v>461</v>
      </c>
      <c r="C268" s="72">
        <v>4301011963</v>
      </c>
      <c r="D268" s="122">
        <v>4680115885288</v>
      </c>
      <c r="E268" s="122"/>
      <c r="F268" s="73">
        <v>0.37</v>
      </c>
      <c r="G268" s="74">
        <v>10</v>
      </c>
      <c r="H268" s="73">
        <v>3.7</v>
      </c>
      <c r="I268" s="73">
        <v>3.91</v>
      </c>
      <c r="J268" s="74">
        <v>132</v>
      </c>
      <c r="K268" s="74" t="s">
        <v>126</v>
      </c>
      <c r="L268" s="74"/>
      <c r="M268" s="75" t="s">
        <v>119</v>
      </c>
      <c r="N268" s="75"/>
      <c r="O268" s="74">
        <v>55</v>
      </c>
      <c r="P268" s="1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23"/>
      <c r="R268" s="123"/>
      <c r="S268" s="123"/>
      <c r="T268" s="123"/>
      <c r="U268" s="76"/>
      <c r="V268" s="76"/>
      <c r="W268" s="77" t="s">
        <v>69</v>
      </c>
      <c r="X268" s="78">
        <v>0</v>
      </c>
      <c r="Y268" s="79">
        <f t="shared" si="62"/>
        <v>0</v>
      </c>
      <c r="Z268" s="80" t="str">
        <f>IFERROR(IF(Y268=0,"",ROUNDUP(Y268/H268,0)*0.00902),"")</f>
        <v/>
      </c>
      <c r="AA268" s="81"/>
      <c r="AB268" s="82"/>
      <c r="AC268" s="83" t="s">
        <v>462</v>
      </c>
      <c r="AG268" s="84"/>
      <c r="AJ268" s="85"/>
      <c r="AK268" s="85">
        <v>0</v>
      </c>
      <c r="BB268" s="86" t="s">
        <v>1</v>
      </c>
      <c r="BM268" s="84">
        <f t="shared" si="63"/>
        <v>0</v>
      </c>
      <c r="BN268" s="84">
        <f t="shared" si="64"/>
        <v>0</v>
      </c>
      <c r="BO268" s="84">
        <f t="shared" si="65"/>
        <v>0</v>
      </c>
      <c r="BP268" s="84">
        <f t="shared" si="66"/>
        <v>0</v>
      </c>
    </row>
    <row r="269" spans="1:68" ht="27" customHeight="1" x14ac:dyDescent="0.25">
      <c r="A269" s="71" t="s">
        <v>463</v>
      </c>
      <c r="B269" s="71" t="s">
        <v>464</v>
      </c>
      <c r="C269" s="72">
        <v>4301011726</v>
      </c>
      <c r="D269" s="122">
        <v>4680115884182</v>
      </c>
      <c r="E269" s="122"/>
      <c r="F269" s="73">
        <v>0.37</v>
      </c>
      <c r="G269" s="74">
        <v>10</v>
      </c>
      <c r="H269" s="73">
        <v>3.7</v>
      </c>
      <c r="I269" s="73">
        <v>3.91</v>
      </c>
      <c r="J269" s="74">
        <v>132</v>
      </c>
      <c r="K269" s="74" t="s">
        <v>126</v>
      </c>
      <c r="L269" s="74"/>
      <c r="M269" s="75" t="s">
        <v>119</v>
      </c>
      <c r="N269" s="75"/>
      <c r="O269" s="74">
        <v>55</v>
      </c>
      <c r="P269" s="1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23"/>
      <c r="R269" s="123"/>
      <c r="S269" s="123"/>
      <c r="T269" s="123"/>
      <c r="U269" s="76"/>
      <c r="V269" s="76"/>
      <c r="W269" s="77" t="s">
        <v>69</v>
      </c>
      <c r="X269" s="78">
        <v>0</v>
      </c>
      <c r="Y269" s="79">
        <f t="shared" si="62"/>
        <v>0</v>
      </c>
      <c r="Z269" s="80" t="str">
        <f>IFERROR(IF(Y269=0,"",ROUNDUP(Y269/H269,0)*0.00902),"")</f>
        <v/>
      </c>
      <c r="AA269" s="81"/>
      <c r="AB269" s="82"/>
      <c r="AC269" s="83" t="s">
        <v>453</v>
      </c>
      <c r="AG269" s="84"/>
      <c r="AJ269" s="85"/>
      <c r="AK269" s="85">
        <v>0</v>
      </c>
      <c r="BB269" s="86" t="s">
        <v>1</v>
      </c>
      <c r="BM269" s="84">
        <f t="shared" si="63"/>
        <v>0</v>
      </c>
      <c r="BN269" s="84">
        <f t="shared" si="64"/>
        <v>0</v>
      </c>
      <c r="BO269" s="84">
        <f t="shared" si="65"/>
        <v>0</v>
      </c>
      <c r="BP269" s="84">
        <f t="shared" si="66"/>
        <v>0</v>
      </c>
    </row>
    <row r="270" spans="1:68" ht="27" customHeight="1" x14ac:dyDescent="0.25">
      <c r="A270" s="71" t="s">
        <v>465</v>
      </c>
      <c r="B270" s="71" t="s">
        <v>466</v>
      </c>
      <c r="C270" s="72">
        <v>4301011722</v>
      </c>
      <c r="D270" s="122">
        <v>4680115884205</v>
      </c>
      <c r="E270" s="122"/>
      <c r="F270" s="73">
        <v>0.4</v>
      </c>
      <c r="G270" s="74">
        <v>10</v>
      </c>
      <c r="H270" s="73">
        <v>4</v>
      </c>
      <c r="I270" s="73">
        <v>4.21</v>
      </c>
      <c r="J270" s="74">
        <v>132</v>
      </c>
      <c r="K270" s="74" t="s">
        <v>126</v>
      </c>
      <c r="L270" s="74"/>
      <c r="M270" s="75" t="s">
        <v>119</v>
      </c>
      <c r="N270" s="75"/>
      <c r="O270" s="74">
        <v>55</v>
      </c>
      <c r="P270" s="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23"/>
      <c r="R270" s="123"/>
      <c r="S270" s="123"/>
      <c r="T270" s="123"/>
      <c r="U270" s="76"/>
      <c r="V270" s="76"/>
      <c r="W270" s="77" t="s">
        <v>69</v>
      </c>
      <c r="X270" s="78">
        <v>0</v>
      </c>
      <c r="Y270" s="79">
        <f t="shared" si="62"/>
        <v>0</v>
      </c>
      <c r="Z270" s="80" t="str">
        <f>IFERROR(IF(Y270=0,"",ROUNDUP(Y270/H270,0)*0.00902),"")</f>
        <v/>
      </c>
      <c r="AA270" s="81"/>
      <c r="AB270" s="82"/>
      <c r="AC270" s="83" t="s">
        <v>457</v>
      </c>
      <c r="AG270" s="84"/>
      <c r="AJ270" s="85"/>
      <c r="AK270" s="85">
        <v>0</v>
      </c>
      <c r="BB270" s="86" t="s">
        <v>1</v>
      </c>
      <c r="BM270" s="84">
        <f t="shared" si="63"/>
        <v>0</v>
      </c>
      <c r="BN270" s="84">
        <f t="shared" si="64"/>
        <v>0</v>
      </c>
      <c r="BO270" s="84">
        <f t="shared" si="65"/>
        <v>0</v>
      </c>
      <c r="BP270" s="84">
        <f t="shared" si="66"/>
        <v>0</v>
      </c>
    </row>
    <row r="271" spans="1:68" x14ac:dyDescent="0.2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5" t="s">
        <v>71</v>
      </c>
      <c r="Q271" s="125"/>
      <c r="R271" s="125"/>
      <c r="S271" s="125"/>
      <c r="T271" s="125"/>
      <c r="U271" s="125"/>
      <c r="V271" s="125"/>
      <c r="W271" s="87" t="s">
        <v>72</v>
      </c>
      <c r="X271" s="88">
        <f>IFERROR(X262/H262,"0")+IFERROR(X263/H263,"0")+IFERROR(X264/H264,"0")+IFERROR(X265/H265,"0")+IFERROR(X266/H266,"0")+IFERROR(X267/H267,"0")+IFERROR(X268/H268,"0")+IFERROR(X269/H269,"0")+IFERROR(X270/H270,"0")</f>
        <v>0</v>
      </c>
      <c r="Y271" s="88">
        <f>IFERROR(Y262/H262,"0")+IFERROR(Y263/H263,"0")+IFERROR(Y264/H264,"0")+IFERROR(Y265/H265,"0")+IFERROR(Y266/H266,"0")+IFERROR(Y267/H267,"0")+IFERROR(Y268/H268,"0")+IFERROR(Y269/H269,"0")+IFERROR(Y270/H270,"0")</f>
        <v>0</v>
      </c>
      <c r="Z271" s="8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9"/>
      <c r="AB271" s="89"/>
      <c r="AC271" s="89"/>
    </row>
    <row r="272" spans="1:68" x14ac:dyDescent="0.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5" t="s">
        <v>71</v>
      </c>
      <c r="Q272" s="125"/>
      <c r="R272" s="125"/>
      <c r="S272" s="125"/>
      <c r="T272" s="125"/>
      <c r="U272" s="125"/>
      <c r="V272" s="125"/>
      <c r="W272" s="87" t="s">
        <v>69</v>
      </c>
      <c r="X272" s="88">
        <f>IFERROR(SUM(X262:X270),"0")</f>
        <v>0</v>
      </c>
      <c r="Y272" s="88">
        <f>IFERROR(SUM(Y262:Y270),"0")</f>
        <v>0</v>
      </c>
      <c r="Z272" s="87"/>
      <c r="AA272" s="89"/>
      <c r="AB272" s="89"/>
      <c r="AC272" s="89"/>
    </row>
    <row r="273" spans="1:68" ht="14.25" customHeight="1" x14ac:dyDescent="0.25">
      <c r="A273" s="121" t="s">
        <v>165</v>
      </c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70"/>
      <c r="AB273" s="70"/>
      <c r="AC273" s="70"/>
    </row>
    <row r="274" spans="1:68" ht="27" customHeight="1" x14ac:dyDescent="0.25">
      <c r="A274" s="71" t="s">
        <v>467</v>
      </c>
      <c r="B274" s="71" t="s">
        <v>468</v>
      </c>
      <c r="C274" s="72">
        <v>4301020340</v>
      </c>
      <c r="D274" s="122">
        <v>4680115885721</v>
      </c>
      <c r="E274" s="122"/>
      <c r="F274" s="73">
        <v>0.33</v>
      </c>
      <c r="G274" s="74">
        <v>6</v>
      </c>
      <c r="H274" s="73">
        <v>1.98</v>
      </c>
      <c r="I274" s="73">
        <v>2.08</v>
      </c>
      <c r="J274" s="74">
        <v>234</v>
      </c>
      <c r="K274" s="74" t="s">
        <v>67</v>
      </c>
      <c r="L274" s="74"/>
      <c r="M274" s="75" t="s">
        <v>80</v>
      </c>
      <c r="N274" s="75"/>
      <c r="O274" s="74">
        <v>50</v>
      </c>
      <c r="P274" s="1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23"/>
      <c r="R274" s="123"/>
      <c r="S274" s="123"/>
      <c r="T274" s="123"/>
      <c r="U274" s="76"/>
      <c r="V274" s="76"/>
      <c r="W274" s="77" t="s">
        <v>69</v>
      </c>
      <c r="X274" s="78">
        <v>0</v>
      </c>
      <c r="Y274" s="79">
        <f>IFERROR(IF(X274="",0,CEILING((X274/$H274),1)*$H274),"")</f>
        <v>0</v>
      </c>
      <c r="Z274" s="80" t="str">
        <f>IFERROR(IF(Y274=0,"",ROUNDUP(Y274/H274,0)*0.00502),"")</f>
        <v/>
      </c>
      <c r="AA274" s="81"/>
      <c r="AB274" s="82"/>
      <c r="AC274" s="83" t="s">
        <v>469</v>
      </c>
      <c r="AG274" s="84"/>
      <c r="AJ274" s="85"/>
      <c r="AK274" s="85">
        <v>0</v>
      </c>
      <c r="BB274" s="86" t="s">
        <v>1</v>
      </c>
      <c r="BM274" s="84">
        <f>IFERROR(X274*I274/H274,"0")</f>
        <v>0</v>
      </c>
      <c r="BN274" s="84">
        <f>IFERROR(Y274*I274/H274,"0")</f>
        <v>0</v>
      </c>
      <c r="BO274" s="84">
        <f>IFERROR(1/J274*(X274/H274),"0")</f>
        <v>0</v>
      </c>
      <c r="BP274" s="84">
        <f>IFERROR(1/J274*(Y274/H274),"0")</f>
        <v>0</v>
      </c>
    </row>
    <row r="275" spans="1:68" x14ac:dyDescent="0.2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5" t="s">
        <v>71</v>
      </c>
      <c r="Q275" s="125"/>
      <c r="R275" s="125"/>
      <c r="S275" s="125"/>
      <c r="T275" s="125"/>
      <c r="U275" s="125"/>
      <c r="V275" s="125"/>
      <c r="W275" s="87" t="s">
        <v>72</v>
      </c>
      <c r="X275" s="88">
        <f>IFERROR(X274/H274,"0")</f>
        <v>0</v>
      </c>
      <c r="Y275" s="88">
        <f>IFERROR(Y274/H274,"0")</f>
        <v>0</v>
      </c>
      <c r="Z275" s="88">
        <f>IFERROR(IF(Z274="",0,Z274),"0")</f>
        <v>0</v>
      </c>
      <c r="AA275" s="89"/>
      <c r="AB275" s="89"/>
      <c r="AC275" s="89"/>
    </row>
    <row r="276" spans="1:68" x14ac:dyDescent="0.2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5" t="s">
        <v>71</v>
      </c>
      <c r="Q276" s="125"/>
      <c r="R276" s="125"/>
      <c r="S276" s="125"/>
      <c r="T276" s="125"/>
      <c r="U276" s="125"/>
      <c r="V276" s="125"/>
      <c r="W276" s="87" t="s">
        <v>69</v>
      </c>
      <c r="X276" s="88">
        <f>IFERROR(SUM(X274:X274),"0")</f>
        <v>0</v>
      </c>
      <c r="Y276" s="88">
        <f>IFERROR(SUM(Y274:Y274),"0")</f>
        <v>0</v>
      </c>
      <c r="Z276" s="87"/>
      <c r="AA276" s="89"/>
      <c r="AB276" s="89"/>
      <c r="AC276" s="89"/>
    </row>
    <row r="277" spans="1:68" ht="16.5" customHeight="1" x14ac:dyDescent="0.25">
      <c r="A277" s="120" t="s">
        <v>470</v>
      </c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69"/>
      <c r="AB277" s="69"/>
      <c r="AC277" s="69"/>
    </row>
    <row r="278" spans="1:68" ht="14.25" customHeight="1" x14ac:dyDescent="0.25">
      <c r="A278" s="121" t="s">
        <v>113</v>
      </c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70"/>
      <c r="AB278" s="70"/>
      <c r="AC278" s="70"/>
    </row>
    <row r="279" spans="1:68" ht="27" customHeight="1" x14ac:dyDescent="0.25">
      <c r="A279" s="71" t="s">
        <v>471</v>
      </c>
      <c r="B279" s="71" t="s">
        <v>472</v>
      </c>
      <c r="C279" s="72">
        <v>4301011855</v>
      </c>
      <c r="D279" s="122">
        <v>4680115885837</v>
      </c>
      <c r="E279" s="122"/>
      <c r="F279" s="73">
        <v>1.35</v>
      </c>
      <c r="G279" s="74">
        <v>8</v>
      </c>
      <c r="H279" s="73">
        <v>10.8</v>
      </c>
      <c r="I279" s="73">
        <v>11.28</v>
      </c>
      <c r="J279" s="74">
        <v>56</v>
      </c>
      <c r="K279" s="74" t="s">
        <v>116</v>
      </c>
      <c r="L279" s="74"/>
      <c r="M279" s="75" t="s">
        <v>119</v>
      </c>
      <c r="N279" s="75"/>
      <c r="O279" s="74">
        <v>55</v>
      </c>
      <c r="P279" s="1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23"/>
      <c r="R279" s="123"/>
      <c r="S279" s="123"/>
      <c r="T279" s="123"/>
      <c r="U279" s="76"/>
      <c r="V279" s="76"/>
      <c r="W279" s="77" t="s">
        <v>69</v>
      </c>
      <c r="X279" s="78">
        <v>0</v>
      </c>
      <c r="Y279" s="79">
        <f t="shared" ref="Y279:Y288" si="67">IFERROR(IF(X279="",0,CEILING((X279/$H279),1)*$H279),"")</f>
        <v>0</v>
      </c>
      <c r="Z279" s="80" t="str">
        <f>IFERROR(IF(Y279=0,"",ROUNDUP(Y279/H279,0)*0.02175),"")</f>
        <v/>
      </c>
      <c r="AA279" s="81"/>
      <c r="AB279" s="82"/>
      <c r="AC279" s="83" t="s">
        <v>473</v>
      </c>
      <c r="AG279" s="84"/>
      <c r="AJ279" s="85"/>
      <c r="AK279" s="85">
        <v>0</v>
      </c>
      <c r="BB279" s="86" t="s">
        <v>1</v>
      </c>
      <c r="BM279" s="84">
        <f t="shared" ref="BM279:BM288" si="68">IFERROR(X279*I279/H279,"0")</f>
        <v>0</v>
      </c>
      <c r="BN279" s="84">
        <f t="shared" ref="BN279:BN288" si="69">IFERROR(Y279*I279/H279,"0")</f>
        <v>0</v>
      </c>
      <c r="BO279" s="84">
        <f t="shared" ref="BO279:BO288" si="70">IFERROR(1/J279*(X279/H279),"0")</f>
        <v>0</v>
      </c>
      <c r="BP279" s="84">
        <f t="shared" ref="BP279:BP288" si="71">IFERROR(1/J279*(Y279/H279),"0")</f>
        <v>0</v>
      </c>
    </row>
    <row r="280" spans="1:68" ht="27" customHeight="1" x14ac:dyDescent="0.25">
      <c r="A280" s="71" t="s">
        <v>474</v>
      </c>
      <c r="B280" s="71" t="s">
        <v>475</v>
      </c>
      <c r="C280" s="72">
        <v>4301011322</v>
      </c>
      <c r="D280" s="122">
        <v>4607091387452</v>
      </c>
      <c r="E280" s="122"/>
      <c r="F280" s="73">
        <v>1.35</v>
      </c>
      <c r="G280" s="74">
        <v>8</v>
      </c>
      <c r="H280" s="73">
        <v>10.8</v>
      </c>
      <c r="I280" s="73">
        <v>11.28</v>
      </c>
      <c r="J280" s="74">
        <v>56</v>
      </c>
      <c r="K280" s="74" t="s">
        <v>116</v>
      </c>
      <c r="L280" s="74"/>
      <c r="M280" s="75" t="s">
        <v>80</v>
      </c>
      <c r="N280" s="75"/>
      <c r="O280" s="74">
        <v>55</v>
      </c>
      <c r="P280" s="12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23"/>
      <c r="R280" s="123"/>
      <c r="S280" s="123"/>
      <c r="T280" s="123"/>
      <c r="U280" s="76"/>
      <c r="V280" s="76"/>
      <c r="W280" s="77" t="s">
        <v>69</v>
      </c>
      <c r="X280" s="78">
        <v>0</v>
      </c>
      <c r="Y280" s="79">
        <f t="shared" si="67"/>
        <v>0</v>
      </c>
      <c r="Z280" s="80" t="str">
        <f>IFERROR(IF(Y280=0,"",ROUNDUP(Y280/H280,0)*0.02175),"")</f>
        <v/>
      </c>
      <c r="AA280" s="81"/>
      <c r="AB280" s="82"/>
      <c r="AC280" s="83" t="s">
        <v>476</v>
      </c>
      <c r="AG280" s="84"/>
      <c r="AJ280" s="85"/>
      <c r="AK280" s="85">
        <v>0</v>
      </c>
      <c r="BB280" s="86" t="s">
        <v>1</v>
      </c>
      <c r="BM280" s="84">
        <f t="shared" si="68"/>
        <v>0</v>
      </c>
      <c r="BN280" s="84">
        <f t="shared" si="69"/>
        <v>0</v>
      </c>
      <c r="BO280" s="84">
        <f t="shared" si="70"/>
        <v>0</v>
      </c>
      <c r="BP280" s="84">
        <f t="shared" si="71"/>
        <v>0</v>
      </c>
    </row>
    <row r="281" spans="1:68" ht="27" customHeight="1" x14ac:dyDescent="0.25">
      <c r="A281" s="71" t="s">
        <v>477</v>
      </c>
      <c r="B281" s="71" t="s">
        <v>478</v>
      </c>
      <c r="C281" s="72">
        <v>4301011910</v>
      </c>
      <c r="D281" s="122">
        <v>4680115885806</v>
      </c>
      <c r="E281" s="122"/>
      <c r="F281" s="73">
        <v>1.35</v>
      </c>
      <c r="G281" s="74">
        <v>8</v>
      </c>
      <c r="H281" s="73">
        <v>10.8</v>
      </c>
      <c r="I281" s="73">
        <v>11.28</v>
      </c>
      <c r="J281" s="74">
        <v>48</v>
      </c>
      <c r="K281" s="74" t="s">
        <v>116</v>
      </c>
      <c r="L281" s="74"/>
      <c r="M281" s="75" t="s">
        <v>145</v>
      </c>
      <c r="N281" s="75"/>
      <c r="O281" s="74">
        <v>55</v>
      </c>
      <c r="P281" s="1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23"/>
      <c r="R281" s="123"/>
      <c r="S281" s="123"/>
      <c r="T281" s="123"/>
      <c r="U281" s="76"/>
      <c r="V281" s="76"/>
      <c r="W281" s="77" t="s">
        <v>69</v>
      </c>
      <c r="X281" s="78">
        <v>0</v>
      </c>
      <c r="Y281" s="79">
        <f t="shared" si="67"/>
        <v>0</v>
      </c>
      <c r="Z281" s="80" t="str">
        <f>IFERROR(IF(Y281=0,"",ROUNDUP(Y281/H281,0)*0.02039),"")</f>
        <v/>
      </c>
      <c r="AA281" s="81"/>
      <c r="AB281" s="82"/>
      <c r="AC281" s="83" t="s">
        <v>479</v>
      </c>
      <c r="AG281" s="84"/>
      <c r="AJ281" s="85"/>
      <c r="AK281" s="85">
        <v>0</v>
      </c>
      <c r="BB281" s="86" t="s">
        <v>1</v>
      </c>
      <c r="BM281" s="84">
        <f t="shared" si="68"/>
        <v>0</v>
      </c>
      <c r="BN281" s="84">
        <f t="shared" si="69"/>
        <v>0</v>
      </c>
      <c r="BO281" s="84">
        <f t="shared" si="70"/>
        <v>0</v>
      </c>
      <c r="BP281" s="84">
        <f t="shared" si="71"/>
        <v>0</v>
      </c>
    </row>
    <row r="282" spans="1:68" ht="27" customHeight="1" x14ac:dyDescent="0.25">
      <c r="A282" s="71" t="s">
        <v>477</v>
      </c>
      <c r="B282" s="71" t="s">
        <v>480</v>
      </c>
      <c r="C282" s="72">
        <v>4301011850</v>
      </c>
      <c r="D282" s="122">
        <v>4680115885806</v>
      </c>
      <c r="E282" s="122"/>
      <c r="F282" s="73">
        <v>1.35</v>
      </c>
      <c r="G282" s="74">
        <v>8</v>
      </c>
      <c r="H282" s="73">
        <v>10.8</v>
      </c>
      <c r="I282" s="73">
        <v>11.28</v>
      </c>
      <c r="J282" s="74">
        <v>56</v>
      </c>
      <c r="K282" s="74" t="s">
        <v>116</v>
      </c>
      <c r="L282" s="74"/>
      <c r="M282" s="75" t="s">
        <v>119</v>
      </c>
      <c r="N282" s="75"/>
      <c r="O282" s="74">
        <v>55</v>
      </c>
      <c r="P282" s="1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23"/>
      <c r="R282" s="123"/>
      <c r="S282" s="123"/>
      <c r="T282" s="123"/>
      <c r="U282" s="76"/>
      <c r="V282" s="76"/>
      <c r="W282" s="77" t="s">
        <v>69</v>
      </c>
      <c r="X282" s="78">
        <v>0</v>
      </c>
      <c r="Y282" s="79">
        <f t="shared" si="67"/>
        <v>0</v>
      </c>
      <c r="Z282" s="80" t="str">
        <f>IFERROR(IF(Y282=0,"",ROUNDUP(Y282/H282,0)*0.02175),"")</f>
        <v/>
      </c>
      <c r="AA282" s="81"/>
      <c r="AB282" s="82"/>
      <c r="AC282" s="83" t="s">
        <v>481</v>
      </c>
      <c r="AG282" s="84"/>
      <c r="AJ282" s="85"/>
      <c r="AK282" s="85">
        <v>0</v>
      </c>
      <c r="BB282" s="86" t="s">
        <v>1</v>
      </c>
      <c r="BM282" s="84">
        <f t="shared" si="68"/>
        <v>0</v>
      </c>
      <c r="BN282" s="84">
        <f t="shared" si="69"/>
        <v>0</v>
      </c>
      <c r="BO282" s="84">
        <f t="shared" si="70"/>
        <v>0</v>
      </c>
      <c r="BP282" s="84">
        <f t="shared" si="71"/>
        <v>0</v>
      </c>
    </row>
    <row r="283" spans="1:68" ht="37.5" customHeight="1" x14ac:dyDescent="0.25">
      <c r="A283" s="71" t="s">
        <v>482</v>
      </c>
      <c r="B283" s="71" t="s">
        <v>483</v>
      </c>
      <c r="C283" s="72">
        <v>4301011853</v>
      </c>
      <c r="D283" s="122">
        <v>4680115885851</v>
      </c>
      <c r="E283" s="122"/>
      <c r="F283" s="73">
        <v>1.35</v>
      </c>
      <c r="G283" s="74">
        <v>8</v>
      </c>
      <c r="H283" s="73">
        <v>10.8</v>
      </c>
      <c r="I283" s="73">
        <v>11.28</v>
      </c>
      <c r="J283" s="74">
        <v>56</v>
      </c>
      <c r="K283" s="74" t="s">
        <v>116</v>
      </c>
      <c r="L283" s="74"/>
      <c r="M283" s="75" t="s">
        <v>119</v>
      </c>
      <c r="N283" s="75"/>
      <c r="O283" s="74">
        <v>55</v>
      </c>
      <c r="P283" s="1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23"/>
      <c r="R283" s="123"/>
      <c r="S283" s="123"/>
      <c r="T283" s="123"/>
      <c r="U283" s="76"/>
      <c r="V283" s="76"/>
      <c r="W283" s="77" t="s">
        <v>69</v>
      </c>
      <c r="X283" s="78">
        <v>0</v>
      </c>
      <c r="Y283" s="79">
        <f t="shared" si="67"/>
        <v>0</v>
      </c>
      <c r="Z283" s="80" t="str">
        <f>IFERROR(IF(Y283=0,"",ROUNDUP(Y283/H283,0)*0.02175),"")</f>
        <v/>
      </c>
      <c r="AA283" s="81"/>
      <c r="AB283" s="82"/>
      <c r="AC283" s="83" t="s">
        <v>484</v>
      </c>
      <c r="AG283" s="84"/>
      <c r="AJ283" s="85"/>
      <c r="AK283" s="85">
        <v>0</v>
      </c>
      <c r="BB283" s="86" t="s">
        <v>1</v>
      </c>
      <c r="BM283" s="84">
        <f t="shared" si="68"/>
        <v>0</v>
      </c>
      <c r="BN283" s="84">
        <f t="shared" si="69"/>
        <v>0</v>
      </c>
      <c r="BO283" s="84">
        <f t="shared" si="70"/>
        <v>0</v>
      </c>
      <c r="BP283" s="84">
        <f t="shared" si="71"/>
        <v>0</v>
      </c>
    </row>
    <row r="284" spans="1:68" ht="37.5" customHeight="1" x14ac:dyDescent="0.25">
      <c r="A284" s="71" t="s">
        <v>485</v>
      </c>
      <c r="B284" s="71" t="s">
        <v>486</v>
      </c>
      <c r="C284" s="72">
        <v>4301011313</v>
      </c>
      <c r="D284" s="122">
        <v>4607091385984</v>
      </c>
      <c r="E284" s="122"/>
      <c r="F284" s="73">
        <v>1.35</v>
      </c>
      <c r="G284" s="74">
        <v>8</v>
      </c>
      <c r="H284" s="73">
        <v>10.8</v>
      </c>
      <c r="I284" s="73">
        <v>11.28</v>
      </c>
      <c r="J284" s="74">
        <v>56</v>
      </c>
      <c r="K284" s="74" t="s">
        <v>116</v>
      </c>
      <c r="L284" s="74"/>
      <c r="M284" s="75" t="s">
        <v>119</v>
      </c>
      <c r="N284" s="75"/>
      <c r="O284" s="74">
        <v>55</v>
      </c>
      <c r="P284" s="12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23"/>
      <c r="R284" s="123"/>
      <c r="S284" s="123"/>
      <c r="T284" s="123"/>
      <c r="U284" s="76"/>
      <c r="V284" s="76"/>
      <c r="W284" s="77" t="s">
        <v>69</v>
      </c>
      <c r="X284" s="78">
        <v>0</v>
      </c>
      <c r="Y284" s="79">
        <f t="shared" si="67"/>
        <v>0</v>
      </c>
      <c r="Z284" s="80" t="str">
        <f>IFERROR(IF(Y284=0,"",ROUNDUP(Y284/H284,0)*0.02175),"")</f>
        <v/>
      </c>
      <c r="AA284" s="81"/>
      <c r="AB284" s="82"/>
      <c r="AC284" s="83" t="s">
        <v>487</v>
      </c>
      <c r="AG284" s="84"/>
      <c r="AJ284" s="85"/>
      <c r="AK284" s="85">
        <v>0</v>
      </c>
      <c r="BB284" s="86" t="s">
        <v>1</v>
      </c>
      <c r="BM284" s="84">
        <f t="shared" si="68"/>
        <v>0</v>
      </c>
      <c r="BN284" s="84">
        <f t="shared" si="69"/>
        <v>0</v>
      </c>
      <c r="BO284" s="84">
        <f t="shared" si="70"/>
        <v>0</v>
      </c>
      <c r="BP284" s="84">
        <f t="shared" si="71"/>
        <v>0</v>
      </c>
    </row>
    <row r="285" spans="1:68" ht="27" customHeight="1" x14ac:dyDescent="0.25">
      <c r="A285" s="71" t="s">
        <v>488</v>
      </c>
      <c r="B285" s="71" t="s">
        <v>489</v>
      </c>
      <c r="C285" s="72">
        <v>4301011852</v>
      </c>
      <c r="D285" s="122">
        <v>4680115885844</v>
      </c>
      <c r="E285" s="122"/>
      <c r="F285" s="73">
        <v>0.4</v>
      </c>
      <c r="G285" s="74">
        <v>10</v>
      </c>
      <c r="H285" s="73">
        <v>4</v>
      </c>
      <c r="I285" s="73">
        <v>4.21</v>
      </c>
      <c r="J285" s="74">
        <v>132</v>
      </c>
      <c r="K285" s="74" t="s">
        <v>126</v>
      </c>
      <c r="L285" s="74"/>
      <c r="M285" s="75" t="s">
        <v>119</v>
      </c>
      <c r="N285" s="75"/>
      <c r="O285" s="74">
        <v>55</v>
      </c>
      <c r="P285" s="1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23"/>
      <c r="R285" s="123"/>
      <c r="S285" s="123"/>
      <c r="T285" s="123"/>
      <c r="U285" s="76"/>
      <c r="V285" s="76"/>
      <c r="W285" s="77" t="s">
        <v>69</v>
      </c>
      <c r="X285" s="78">
        <v>0</v>
      </c>
      <c r="Y285" s="79">
        <f t="shared" si="67"/>
        <v>0</v>
      </c>
      <c r="Z285" s="80" t="str">
        <f>IFERROR(IF(Y285=0,"",ROUNDUP(Y285/H285,0)*0.00902),"")</f>
        <v/>
      </c>
      <c r="AA285" s="81"/>
      <c r="AB285" s="82"/>
      <c r="AC285" s="83" t="s">
        <v>490</v>
      </c>
      <c r="AG285" s="84"/>
      <c r="AJ285" s="85"/>
      <c r="AK285" s="85">
        <v>0</v>
      </c>
      <c r="BB285" s="86" t="s">
        <v>1</v>
      </c>
      <c r="BM285" s="84">
        <f t="shared" si="68"/>
        <v>0</v>
      </c>
      <c r="BN285" s="84">
        <f t="shared" si="69"/>
        <v>0</v>
      </c>
      <c r="BO285" s="84">
        <f t="shared" si="70"/>
        <v>0</v>
      </c>
      <c r="BP285" s="84">
        <f t="shared" si="71"/>
        <v>0</v>
      </c>
    </row>
    <row r="286" spans="1:68" ht="27" customHeight="1" x14ac:dyDescent="0.25">
      <c r="A286" s="71" t="s">
        <v>491</v>
      </c>
      <c r="B286" s="71" t="s">
        <v>492</v>
      </c>
      <c r="C286" s="72">
        <v>4301011319</v>
      </c>
      <c r="D286" s="122">
        <v>4607091387469</v>
      </c>
      <c r="E286" s="122"/>
      <c r="F286" s="73">
        <v>0.5</v>
      </c>
      <c r="G286" s="74">
        <v>10</v>
      </c>
      <c r="H286" s="73">
        <v>5</v>
      </c>
      <c r="I286" s="73">
        <v>5.21</v>
      </c>
      <c r="J286" s="74">
        <v>132</v>
      </c>
      <c r="K286" s="74" t="s">
        <v>126</v>
      </c>
      <c r="L286" s="74"/>
      <c r="M286" s="75" t="s">
        <v>119</v>
      </c>
      <c r="N286" s="75"/>
      <c r="O286" s="74">
        <v>55</v>
      </c>
      <c r="P286" s="1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23"/>
      <c r="R286" s="123"/>
      <c r="S286" s="123"/>
      <c r="T286" s="123"/>
      <c r="U286" s="76"/>
      <c r="V286" s="76"/>
      <c r="W286" s="77" t="s">
        <v>69</v>
      </c>
      <c r="X286" s="78">
        <v>0</v>
      </c>
      <c r="Y286" s="79">
        <f t="shared" si="67"/>
        <v>0</v>
      </c>
      <c r="Z286" s="80" t="str">
        <f>IFERROR(IF(Y286=0,"",ROUNDUP(Y286/H286,0)*0.00902),"")</f>
        <v/>
      </c>
      <c r="AA286" s="81"/>
      <c r="AB286" s="82"/>
      <c r="AC286" s="83" t="s">
        <v>476</v>
      </c>
      <c r="AG286" s="84"/>
      <c r="AJ286" s="85"/>
      <c r="AK286" s="85">
        <v>0</v>
      </c>
      <c r="BB286" s="86" t="s">
        <v>1</v>
      </c>
      <c r="BM286" s="84">
        <f t="shared" si="68"/>
        <v>0</v>
      </c>
      <c r="BN286" s="84">
        <f t="shared" si="69"/>
        <v>0</v>
      </c>
      <c r="BO286" s="84">
        <f t="shared" si="70"/>
        <v>0</v>
      </c>
      <c r="BP286" s="84">
        <f t="shared" si="71"/>
        <v>0</v>
      </c>
    </row>
    <row r="287" spans="1:68" ht="27" customHeight="1" x14ac:dyDescent="0.25">
      <c r="A287" s="71" t="s">
        <v>493</v>
      </c>
      <c r="B287" s="71" t="s">
        <v>494</v>
      </c>
      <c r="C287" s="72">
        <v>4301011851</v>
      </c>
      <c r="D287" s="122">
        <v>4680115885820</v>
      </c>
      <c r="E287" s="122"/>
      <c r="F287" s="73">
        <v>0.4</v>
      </c>
      <c r="G287" s="74">
        <v>10</v>
      </c>
      <c r="H287" s="73">
        <v>4</v>
      </c>
      <c r="I287" s="73">
        <v>4.21</v>
      </c>
      <c r="J287" s="74">
        <v>132</v>
      </c>
      <c r="K287" s="74" t="s">
        <v>126</v>
      </c>
      <c r="L287" s="74"/>
      <c r="M287" s="75" t="s">
        <v>119</v>
      </c>
      <c r="N287" s="75"/>
      <c r="O287" s="74">
        <v>55</v>
      </c>
      <c r="P287" s="1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23"/>
      <c r="R287" s="123"/>
      <c r="S287" s="123"/>
      <c r="T287" s="123"/>
      <c r="U287" s="76"/>
      <c r="V287" s="76"/>
      <c r="W287" s="77" t="s">
        <v>69</v>
      </c>
      <c r="X287" s="78">
        <v>0</v>
      </c>
      <c r="Y287" s="79">
        <f t="shared" si="67"/>
        <v>0</v>
      </c>
      <c r="Z287" s="80" t="str">
        <f>IFERROR(IF(Y287=0,"",ROUNDUP(Y287/H287,0)*0.00902),"")</f>
        <v/>
      </c>
      <c r="AA287" s="81"/>
      <c r="AB287" s="82"/>
      <c r="AC287" s="83" t="s">
        <v>495</v>
      </c>
      <c r="AG287" s="84"/>
      <c r="AJ287" s="85"/>
      <c r="AK287" s="85">
        <v>0</v>
      </c>
      <c r="BB287" s="86" t="s">
        <v>1</v>
      </c>
      <c r="BM287" s="84">
        <f t="shared" si="68"/>
        <v>0</v>
      </c>
      <c r="BN287" s="84">
        <f t="shared" si="69"/>
        <v>0</v>
      </c>
      <c r="BO287" s="84">
        <f t="shared" si="70"/>
        <v>0</v>
      </c>
      <c r="BP287" s="84">
        <f t="shared" si="71"/>
        <v>0</v>
      </c>
    </row>
    <row r="288" spans="1:68" ht="27" customHeight="1" x14ac:dyDescent="0.25">
      <c r="A288" s="71" t="s">
        <v>496</v>
      </c>
      <c r="B288" s="71" t="s">
        <v>497</v>
      </c>
      <c r="C288" s="72">
        <v>4301011316</v>
      </c>
      <c r="D288" s="122">
        <v>4607091387438</v>
      </c>
      <c r="E288" s="122"/>
      <c r="F288" s="73">
        <v>0.5</v>
      </c>
      <c r="G288" s="74">
        <v>10</v>
      </c>
      <c r="H288" s="73">
        <v>5</v>
      </c>
      <c r="I288" s="73">
        <v>5.21</v>
      </c>
      <c r="J288" s="74">
        <v>132</v>
      </c>
      <c r="K288" s="74" t="s">
        <v>126</v>
      </c>
      <c r="L288" s="74"/>
      <c r="M288" s="75" t="s">
        <v>119</v>
      </c>
      <c r="N288" s="75"/>
      <c r="O288" s="74">
        <v>55</v>
      </c>
      <c r="P288" s="1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23"/>
      <c r="R288" s="123"/>
      <c r="S288" s="123"/>
      <c r="T288" s="123"/>
      <c r="U288" s="76"/>
      <c r="V288" s="76"/>
      <c r="W288" s="77" t="s">
        <v>69</v>
      </c>
      <c r="X288" s="78">
        <v>0</v>
      </c>
      <c r="Y288" s="79">
        <f t="shared" si="67"/>
        <v>0</v>
      </c>
      <c r="Z288" s="80" t="str">
        <f>IFERROR(IF(Y288=0,"",ROUNDUP(Y288/H288,0)*0.00902),"")</f>
        <v/>
      </c>
      <c r="AA288" s="81"/>
      <c r="AB288" s="82"/>
      <c r="AC288" s="83" t="s">
        <v>498</v>
      </c>
      <c r="AG288" s="84"/>
      <c r="AJ288" s="85"/>
      <c r="AK288" s="85">
        <v>0</v>
      </c>
      <c r="BB288" s="86" t="s">
        <v>1</v>
      </c>
      <c r="BM288" s="84">
        <f t="shared" si="68"/>
        <v>0</v>
      </c>
      <c r="BN288" s="84">
        <f t="shared" si="69"/>
        <v>0</v>
      </c>
      <c r="BO288" s="84">
        <f t="shared" si="70"/>
        <v>0</v>
      </c>
      <c r="BP288" s="84">
        <f t="shared" si="71"/>
        <v>0</v>
      </c>
    </row>
    <row r="289" spans="1:68" x14ac:dyDescent="0.2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5" t="s">
        <v>71</v>
      </c>
      <c r="Q289" s="125"/>
      <c r="R289" s="125"/>
      <c r="S289" s="125"/>
      <c r="T289" s="125"/>
      <c r="U289" s="125"/>
      <c r="V289" s="125"/>
      <c r="W289" s="87" t="s">
        <v>72</v>
      </c>
      <c r="X289" s="88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88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88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9"/>
      <c r="AB289" s="89"/>
      <c r="AC289" s="89"/>
    </row>
    <row r="290" spans="1:68" x14ac:dyDescent="0.2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5" t="s">
        <v>71</v>
      </c>
      <c r="Q290" s="125"/>
      <c r="R290" s="125"/>
      <c r="S290" s="125"/>
      <c r="T290" s="125"/>
      <c r="U290" s="125"/>
      <c r="V290" s="125"/>
      <c r="W290" s="87" t="s">
        <v>69</v>
      </c>
      <c r="X290" s="88">
        <f>IFERROR(SUM(X279:X288),"0")</f>
        <v>0</v>
      </c>
      <c r="Y290" s="88">
        <f>IFERROR(SUM(Y279:Y288),"0")</f>
        <v>0</v>
      </c>
      <c r="Z290" s="87"/>
      <c r="AA290" s="89"/>
      <c r="AB290" s="89"/>
      <c r="AC290" s="89"/>
    </row>
    <row r="291" spans="1:68" ht="16.5" customHeight="1" x14ac:dyDescent="0.25">
      <c r="A291" s="120" t="s">
        <v>499</v>
      </c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69"/>
      <c r="AB291" s="69"/>
      <c r="AC291" s="69"/>
    </row>
    <row r="292" spans="1:68" ht="14.25" customHeight="1" x14ac:dyDescent="0.25">
      <c r="A292" s="121" t="s">
        <v>113</v>
      </c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70"/>
      <c r="AB292" s="70"/>
      <c r="AC292" s="70"/>
    </row>
    <row r="293" spans="1:68" ht="27" customHeight="1" x14ac:dyDescent="0.25">
      <c r="A293" s="71" t="s">
        <v>500</v>
      </c>
      <c r="B293" s="71" t="s">
        <v>501</v>
      </c>
      <c r="C293" s="72">
        <v>4301011876</v>
      </c>
      <c r="D293" s="122">
        <v>4680115885707</v>
      </c>
      <c r="E293" s="122"/>
      <c r="F293" s="73">
        <v>0.9</v>
      </c>
      <c r="G293" s="74">
        <v>10</v>
      </c>
      <c r="H293" s="73">
        <v>9</v>
      </c>
      <c r="I293" s="73">
        <v>9.48</v>
      </c>
      <c r="J293" s="74">
        <v>56</v>
      </c>
      <c r="K293" s="74" t="s">
        <v>116</v>
      </c>
      <c r="L293" s="74"/>
      <c r="M293" s="75" t="s">
        <v>119</v>
      </c>
      <c r="N293" s="75"/>
      <c r="O293" s="74">
        <v>31</v>
      </c>
      <c r="P293" s="1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23"/>
      <c r="R293" s="123"/>
      <c r="S293" s="123"/>
      <c r="T293" s="123"/>
      <c r="U293" s="76"/>
      <c r="V293" s="76"/>
      <c r="W293" s="77" t="s">
        <v>69</v>
      </c>
      <c r="X293" s="78">
        <v>0</v>
      </c>
      <c r="Y293" s="79">
        <f>IFERROR(IF(X293="",0,CEILING((X293/$H293),1)*$H293),"")</f>
        <v>0</v>
      </c>
      <c r="Z293" s="80" t="str">
        <f>IFERROR(IF(Y293=0,"",ROUNDUP(Y293/H293,0)*0.02175),"")</f>
        <v/>
      </c>
      <c r="AA293" s="81"/>
      <c r="AB293" s="82"/>
      <c r="AC293" s="83" t="s">
        <v>439</v>
      </c>
      <c r="AG293" s="84"/>
      <c r="AJ293" s="85"/>
      <c r="AK293" s="85">
        <v>0</v>
      </c>
      <c r="BB293" s="86" t="s">
        <v>1</v>
      </c>
      <c r="BM293" s="84">
        <f>IFERROR(X293*I293/H293,"0")</f>
        <v>0</v>
      </c>
      <c r="BN293" s="84">
        <f>IFERROR(Y293*I293/H293,"0")</f>
        <v>0</v>
      </c>
      <c r="BO293" s="84">
        <f>IFERROR(1/J293*(X293/H293),"0")</f>
        <v>0</v>
      </c>
      <c r="BP293" s="84">
        <f>IFERROR(1/J293*(Y293/H293),"0")</f>
        <v>0</v>
      </c>
    </row>
    <row r="294" spans="1:68" x14ac:dyDescent="0.2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5" t="s">
        <v>71</v>
      </c>
      <c r="Q294" s="125"/>
      <c r="R294" s="125"/>
      <c r="S294" s="125"/>
      <c r="T294" s="125"/>
      <c r="U294" s="125"/>
      <c r="V294" s="125"/>
      <c r="W294" s="87" t="s">
        <v>72</v>
      </c>
      <c r="X294" s="88">
        <f>IFERROR(X293/H293,"0")</f>
        <v>0</v>
      </c>
      <c r="Y294" s="88">
        <f>IFERROR(Y293/H293,"0")</f>
        <v>0</v>
      </c>
      <c r="Z294" s="88">
        <f>IFERROR(IF(Z293="",0,Z293),"0")</f>
        <v>0</v>
      </c>
      <c r="AA294" s="89"/>
      <c r="AB294" s="89"/>
      <c r="AC294" s="89"/>
    </row>
    <row r="295" spans="1:68" x14ac:dyDescent="0.2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5" t="s">
        <v>71</v>
      </c>
      <c r="Q295" s="125"/>
      <c r="R295" s="125"/>
      <c r="S295" s="125"/>
      <c r="T295" s="125"/>
      <c r="U295" s="125"/>
      <c r="V295" s="125"/>
      <c r="W295" s="87" t="s">
        <v>69</v>
      </c>
      <c r="X295" s="88">
        <f>IFERROR(SUM(X293:X293),"0")</f>
        <v>0</v>
      </c>
      <c r="Y295" s="88">
        <f>IFERROR(SUM(Y293:Y293),"0")</f>
        <v>0</v>
      </c>
      <c r="Z295" s="87"/>
      <c r="AA295" s="89"/>
      <c r="AB295" s="89"/>
      <c r="AC295" s="89"/>
    </row>
    <row r="296" spans="1:68" ht="16.5" customHeight="1" x14ac:dyDescent="0.25">
      <c r="A296" s="120" t="s">
        <v>502</v>
      </c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69"/>
      <c r="AB296" s="69"/>
      <c r="AC296" s="69"/>
    </row>
    <row r="297" spans="1:68" ht="14.25" customHeight="1" x14ac:dyDescent="0.25">
      <c r="A297" s="121" t="s">
        <v>113</v>
      </c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70"/>
      <c r="AB297" s="70"/>
      <c r="AC297" s="70"/>
    </row>
    <row r="298" spans="1:68" ht="27" customHeight="1" x14ac:dyDescent="0.25">
      <c r="A298" s="71" t="s">
        <v>503</v>
      </c>
      <c r="B298" s="71" t="s">
        <v>504</v>
      </c>
      <c r="C298" s="72">
        <v>4301011223</v>
      </c>
      <c r="D298" s="122">
        <v>4607091383423</v>
      </c>
      <c r="E298" s="122"/>
      <c r="F298" s="73">
        <v>1.35</v>
      </c>
      <c r="G298" s="74">
        <v>8</v>
      </c>
      <c r="H298" s="73">
        <v>10.8</v>
      </c>
      <c r="I298" s="73">
        <v>11.375999999999999</v>
      </c>
      <c r="J298" s="74">
        <v>56</v>
      </c>
      <c r="K298" s="74" t="s">
        <v>116</v>
      </c>
      <c r="L298" s="74"/>
      <c r="M298" s="75" t="s">
        <v>80</v>
      </c>
      <c r="N298" s="75"/>
      <c r="O298" s="74">
        <v>35</v>
      </c>
      <c r="P298" s="1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23"/>
      <c r="R298" s="123"/>
      <c r="S298" s="123"/>
      <c r="T298" s="123"/>
      <c r="U298" s="76"/>
      <c r="V298" s="76"/>
      <c r="W298" s="77" t="s">
        <v>69</v>
      </c>
      <c r="X298" s="78">
        <v>0</v>
      </c>
      <c r="Y298" s="79">
        <f>IFERROR(IF(X298="",0,CEILING((X298/$H298),1)*$H298),"")</f>
        <v>0</v>
      </c>
      <c r="Z298" s="80" t="str">
        <f>IFERROR(IF(Y298=0,"",ROUNDUP(Y298/H298,0)*0.02175),"")</f>
        <v/>
      </c>
      <c r="AA298" s="81"/>
      <c r="AB298" s="82"/>
      <c r="AC298" s="83" t="s">
        <v>120</v>
      </c>
      <c r="AG298" s="84"/>
      <c r="AJ298" s="85"/>
      <c r="AK298" s="85">
        <v>0</v>
      </c>
      <c r="BB298" s="86" t="s">
        <v>1</v>
      </c>
      <c r="BM298" s="84">
        <f>IFERROR(X298*I298/H298,"0")</f>
        <v>0</v>
      </c>
      <c r="BN298" s="84">
        <f>IFERROR(Y298*I298/H298,"0")</f>
        <v>0</v>
      </c>
      <c r="BO298" s="84">
        <f>IFERROR(1/J298*(X298/H298),"0")</f>
        <v>0</v>
      </c>
      <c r="BP298" s="84">
        <f>IFERROR(1/J298*(Y298/H298),"0")</f>
        <v>0</v>
      </c>
    </row>
    <row r="299" spans="1:68" ht="37.5" customHeight="1" x14ac:dyDescent="0.25">
      <c r="A299" s="71" t="s">
        <v>505</v>
      </c>
      <c r="B299" s="71" t="s">
        <v>506</v>
      </c>
      <c r="C299" s="72">
        <v>4301011879</v>
      </c>
      <c r="D299" s="122">
        <v>4680115885691</v>
      </c>
      <c r="E299" s="122"/>
      <c r="F299" s="73">
        <v>1.35</v>
      </c>
      <c r="G299" s="74">
        <v>8</v>
      </c>
      <c r="H299" s="73">
        <v>10.8</v>
      </c>
      <c r="I299" s="73">
        <v>11.28</v>
      </c>
      <c r="J299" s="74">
        <v>56</v>
      </c>
      <c r="K299" s="74" t="s">
        <v>116</v>
      </c>
      <c r="L299" s="74"/>
      <c r="M299" s="75" t="s">
        <v>68</v>
      </c>
      <c r="N299" s="75"/>
      <c r="O299" s="74">
        <v>30</v>
      </c>
      <c r="P299" s="1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23"/>
      <c r="R299" s="123"/>
      <c r="S299" s="123"/>
      <c r="T299" s="123"/>
      <c r="U299" s="76"/>
      <c r="V299" s="76"/>
      <c r="W299" s="77" t="s">
        <v>69</v>
      </c>
      <c r="X299" s="78">
        <v>0</v>
      </c>
      <c r="Y299" s="79">
        <f>IFERROR(IF(X299="",0,CEILING((X299/$H299),1)*$H299),"")</f>
        <v>0</v>
      </c>
      <c r="Z299" s="80" t="str">
        <f>IFERROR(IF(Y299=0,"",ROUNDUP(Y299/H299,0)*0.02175),"")</f>
        <v/>
      </c>
      <c r="AA299" s="81"/>
      <c r="AB299" s="82"/>
      <c r="AC299" s="83" t="s">
        <v>507</v>
      </c>
      <c r="AG299" s="84"/>
      <c r="AJ299" s="85"/>
      <c r="AK299" s="85">
        <v>0</v>
      </c>
      <c r="BB299" s="86" t="s">
        <v>1</v>
      </c>
      <c r="BM299" s="84">
        <f>IFERROR(X299*I299/H299,"0")</f>
        <v>0</v>
      </c>
      <c r="BN299" s="84">
        <f>IFERROR(Y299*I299/H299,"0")</f>
        <v>0</v>
      </c>
      <c r="BO299" s="84">
        <f>IFERROR(1/J299*(X299/H299),"0")</f>
        <v>0</v>
      </c>
      <c r="BP299" s="84">
        <f>IFERROR(1/J299*(Y299/H299),"0")</f>
        <v>0</v>
      </c>
    </row>
    <row r="300" spans="1:68" ht="27" customHeight="1" x14ac:dyDescent="0.25">
      <c r="A300" s="71" t="s">
        <v>508</v>
      </c>
      <c r="B300" s="71" t="s">
        <v>509</v>
      </c>
      <c r="C300" s="72">
        <v>4301011878</v>
      </c>
      <c r="D300" s="122">
        <v>4680115885660</v>
      </c>
      <c r="E300" s="122"/>
      <c r="F300" s="73">
        <v>1.35</v>
      </c>
      <c r="G300" s="74">
        <v>8</v>
      </c>
      <c r="H300" s="73">
        <v>10.8</v>
      </c>
      <c r="I300" s="73">
        <v>11.28</v>
      </c>
      <c r="J300" s="74">
        <v>56</v>
      </c>
      <c r="K300" s="74" t="s">
        <v>116</v>
      </c>
      <c r="L300" s="74"/>
      <c r="M300" s="75" t="s">
        <v>68</v>
      </c>
      <c r="N300" s="75"/>
      <c r="O300" s="74">
        <v>35</v>
      </c>
      <c r="P300" s="1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23"/>
      <c r="R300" s="123"/>
      <c r="S300" s="123"/>
      <c r="T300" s="123"/>
      <c r="U300" s="76"/>
      <c r="V300" s="76"/>
      <c r="W300" s="77" t="s">
        <v>69</v>
      </c>
      <c r="X300" s="78">
        <v>0</v>
      </c>
      <c r="Y300" s="79">
        <f>IFERROR(IF(X300="",0,CEILING((X300/$H300),1)*$H300),"")</f>
        <v>0</v>
      </c>
      <c r="Z300" s="80" t="str">
        <f>IFERROR(IF(Y300=0,"",ROUNDUP(Y300/H300,0)*0.02175),"")</f>
        <v/>
      </c>
      <c r="AA300" s="81"/>
      <c r="AB300" s="82"/>
      <c r="AC300" s="83" t="s">
        <v>510</v>
      </c>
      <c r="AG300" s="84"/>
      <c r="AJ300" s="85"/>
      <c r="AK300" s="85">
        <v>0</v>
      </c>
      <c r="BB300" s="86" t="s">
        <v>1</v>
      </c>
      <c r="BM300" s="84">
        <f>IFERROR(X300*I300/H300,"0")</f>
        <v>0</v>
      </c>
      <c r="BN300" s="84">
        <f>IFERROR(Y300*I300/H300,"0")</f>
        <v>0</v>
      </c>
      <c r="BO300" s="84">
        <f>IFERROR(1/J300*(X300/H300),"0")</f>
        <v>0</v>
      </c>
      <c r="BP300" s="84">
        <f>IFERROR(1/J300*(Y300/H300),"0")</f>
        <v>0</v>
      </c>
    </row>
    <row r="301" spans="1:68" x14ac:dyDescent="0.2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5" t="s">
        <v>71</v>
      </c>
      <c r="Q301" s="125"/>
      <c r="R301" s="125"/>
      <c r="S301" s="125"/>
      <c r="T301" s="125"/>
      <c r="U301" s="125"/>
      <c r="V301" s="125"/>
      <c r="W301" s="87" t="s">
        <v>72</v>
      </c>
      <c r="X301" s="88">
        <f>IFERROR(X298/H298,"0")+IFERROR(X299/H299,"0")+IFERROR(X300/H300,"0")</f>
        <v>0</v>
      </c>
      <c r="Y301" s="88">
        <f>IFERROR(Y298/H298,"0")+IFERROR(Y299/H299,"0")+IFERROR(Y300/H300,"0")</f>
        <v>0</v>
      </c>
      <c r="Z301" s="88">
        <f>IFERROR(IF(Z298="",0,Z298),"0")+IFERROR(IF(Z299="",0,Z299),"0")+IFERROR(IF(Z300="",0,Z300),"0")</f>
        <v>0</v>
      </c>
      <c r="AA301" s="89"/>
      <c r="AB301" s="89"/>
      <c r="AC301" s="89"/>
    </row>
    <row r="302" spans="1:68" x14ac:dyDescent="0.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5" t="s">
        <v>71</v>
      </c>
      <c r="Q302" s="125"/>
      <c r="R302" s="125"/>
      <c r="S302" s="125"/>
      <c r="T302" s="125"/>
      <c r="U302" s="125"/>
      <c r="V302" s="125"/>
      <c r="W302" s="87" t="s">
        <v>69</v>
      </c>
      <c r="X302" s="88">
        <f>IFERROR(SUM(X298:X300),"0")</f>
        <v>0</v>
      </c>
      <c r="Y302" s="88">
        <f>IFERROR(SUM(Y298:Y300),"0")</f>
        <v>0</v>
      </c>
      <c r="Z302" s="87"/>
      <c r="AA302" s="89"/>
      <c r="AB302" s="89"/>
      <c r="AC302" s="89"/>
    </row>
    <row r="303" spans="1:68" ht="16.5" customHeight="1" x14ac:dyDescent="0.25">
      <c r="A303" s="120" t="s">
        <v>511</v>
      </c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69"/>
      <c r="AB303" s="69"/>
      <c r="AC303" s="69"/>
    </row>
    <row r="304" spans="1:68" ht="14.25" customHeight="1" x14ac:dyDescent="0.25">
      <c r="A304" s="121" t="s">
        <v>73</v>
      </c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70"/>
      <c r="AB304" s="70"/>
      <c r="AC304" s="70"/>
    </row>
    <row r="305" spans="1:68" ht="37.5" customHeight="1" x14ac:dyDescent="0.25">
      <c r="A305" s="71" t="s">
        <v>512</v>
      </c>
      <c r="B305" s="71" t="s">
        <v>513</v>
      </c>
      <c r="C305" s="72">
        <v>4301051409</v>
      </c>
      <c r="D305" s="122">
        <v>4680115881556</v>
      </c>
      <c r="E305" s="122"/>
      <c r="F305" s="73">
        <v>1</v>
      </c>
      <c r="G305" s="74">
        <v>4</v>
      </c>
      <c r="H305" s="73">
        <v>4</v>
      </c>
      <c r="I305" s="73">
        <v>4.4080000000000004</v>
      </c>
      <c r="J305" s="74">
        <v>104</v>
      </c>
      <c r="K305" s="74" t="s">
        <v>116</v>
      </c>
      <c r="L305" s="74"/>
      <c r="M305" s="75" t="s">
        <v>80</v>
      </c>
      <c r="N305" s="75"/>
      <c r="O305" s="74">
        <v>45</v>
      </c>
      <c r="P305" s="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23"/>
      <c r="R305" s="123"/>
      <c r="S305" s="123"/>
      <c r="T305" s="123"/>
      <c r="U305" s="76"/>
      <c r="V305" s="76"/>
      <c r="W305" s="77" t="s">
        <v>69</v>
      </c>
      <c r="X305" s="78">
        <v>0</v>
      </c>
      <c r="Y305" s="79">
        <f t="shared" ref="Y305:Y310" si="72">IFERROR(IF(X305="",0,CEILING((X305/$H305),1)*$H305),"")</f>
        <v>0</v>
      </c>
      <c r="Z305" s="80" t="str">
        <f>IFERROR(IF(Y305=0,"",ROUNDUP(Y305/H305,0)*0.01196),"")</f>
        <v/>
      </c>
      <c r="AA305" s="81"/>
      <c r="AB305" s="82"/>
      <c r="AC305" s="83" t="s">
        <v>514</v>
      </c>
      <c r="AG305" s="84"/>
      <c r="AJ305" s="85"/>
      <c r="AK305" s="85">
        <v>0</v>
      </c>
      <c r="BB305" s="86" t="s">
        <v>1</v>
      </c>
      <c r="BM305" s="84">
        <f t="shared" ref="BM305:BM310" si="73">IFERROR(X305*I305/H305,"0")</f>
        <v>0</v>
      </c>
      <c r="BN305" s="84">
        <f t="shared" ref="BN305:BN310" si="74">IFERROR(Y305*I305/H305,"0")</f>
        <v>0</v>
      </c>
      <c r="BO305" s="84">
        <f t="shared" ref="BO305:BO310" si="75">IFERROR(1/J305*(X305/H305),"0")</f>
        <v>0</v>
      </c>
      <c r="BP305" s="84">
        <f t="shared" ref="BP305:BP310" si="76">IFERROR(1/J305*(Y305/H305),"0")</f>
        <v>0</v>
      </c>
    </row>
    <row r="306" spans="1:68" ht="37.5" customHeight="1" x14ac:dyDescent="0.25">
      <c r="A306" s="71" t="s">
        <v>515</v>
      </c>
      <c r="B306" s="71" t="s">
        <v>516</v>
      </c>
      <c r="C306" s="72">
        <v>4301051506</v>
      </c>
      <c r="D306" s="122">
        <v>4680115881037</v>
      </c>
      <c r="E306" s="122"/>
      <c r="F306" s="73">
        <v>0.84</v>
      </c>
      <c r="G306" s="74">
        <v>4</v>
      </c>
      <c r="H306" s="73">
        <v>3.36</v>
      </c>
      <c r="I306" s="73">
        <v>3.6179999999999999</v>
      </c>
      <c r="J306" s="74">
        <v>132</v>
      </c>
      <c r="K306" s="74" t="s">
        <v>126</v>
      </c>
      <c r="L306" s="74"/>
      <c r="M306" s="75" t="s">
        <v>68</v>
      </c>
      <c r="N306" s="75"/>
      <c r="O306" s="74">
        <v>40</v>
      </c>
      <c r="P306" s="1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23"/>
      <c r="R306" s="123"/>
      <c r="S306" s="123"/>
      <c r="T306" s="123"/>
      <c r="U306" s="76"/>
      <c r="V306" s="76"/>
      <c r="W306" s="77" t="s">
        <v>69</v>
      </c>
      <c r="X306" s="78">
        <v>0</v>
      </c>
      <c r="Y306" s="79">
        <f t="shared" si="72"/>
        <v>0</v>
      </c>
      <c r="Z306" s="80" t="str">
        <f>IFERROR(IF(Y306=0,"",ROUNDUP(Y306/H306,0)*0.00902),"")</f>
        <v/>
      </c>
      <c r="AA306" s="81"/>
      <c r="AB306" s="82"/>
      <c r="AC306" s="83" t="s">
        <v>517</v>
      </c>
      <c r="AG306" s="84"/>
      <c r="AJ306" s="85"/>
      <c r="AK306" s="85">
        <v>0</v>
      </c>
      <c r="BB306" s="86" t="s">
        <v>1</v>
      </c>
      <c r="BM306" s="84">
        <f t="shared" si="73"/>
        <v>0</v>
      </c>
      <c r="BN306" s="84">
        <f t="shared" si="74"/>
        <v>0</v>
      </c>
      <c r="BO306" s="84">
        <f t="shared" si="75"/>
        <v>0</v>
      </c>
      <c r="BP306" s="84">
        <f t="shared" si="76"/>
        <v>0</v>
      </c>
    </row>
    <row r="307" spans="1:68" ht="37.5" customHeight="1" x14ac:dyDescent="0.25">
      <c r="A307" s="71" t="s">
        <v>518</v>
      </c>
      <c r="B307" s="71" t="s">
        <v>519</v>
      </c>
      <c r="C307" s="72">
        <v>4301051893</v>
      </c>
      <c r="D307" s="122">
        <v>4680115886186</v>
      </c>
      <c r="E307" s="122"/>
      <c r="F307" s="73">
        <v>0.3</v>
      </c>
      <c r="G307" s="74">
        <v>6</v>
      </c>
      <c r="H307" s="73">
        <v>1.8</v>
      </c>
      <c r="I307" s="73">
        <v>1.98</v>
      </c>
      <c r="J307" s="74">
        <v>182</v>
      </c>
      <c r="K307" s="74" t="s">
        <v>76</v>
      </c>
      <c r="L307" s="74"/>
      <c r="M307" s="75" t="s">
        <v>80</v>
      </c>
      <c r="N307" s="75"/>
      <c r="O307" s="74">
        <v>45</v>
      </c>
      <c r="P307" s="1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23"/>
      <c r="R307" s="123"/>
      <c r="S307" s="123"/>
      <c r="T307" s="123"/>
      <c r="U307" s="76"/>
      <c r="V307" s="76"/>
      <c r="W307" s="77" t="s">
        <v>69</v>
      </c>
      <c r="X307" s="78">
        <v>0</v>
      </c>
      <c r="Y307" s="79">
        <f t="shared" si="72"/>
        <v>0</v>
      </c>
      <c r="Z307" s="80" t="str">
        <f>IFERROR(IF(Y307=0,"",ROUNDUP(Y307/H307,0)*0.00651),"")</f>
        <v/>
      </c>
      <c r="AA307" s="81"/>
      <c r="AB307" s="82"/>
      <c r="AC307" s="83" t="s">
        <v>514</v>
      </c>
      <c r="AG307" s="84"/>
      <c r="AJ307" s="85"/>
      <c r="AK307" s="85">
        <v>0</v>
      </c>
      <c r="BB307" s="86" t="s">
        <v>1</v>
      </c>
      <c r="BM307" s="84">
        <f t="shared" si="73"/>
        <v>0</v>
      </c>
      <c r="BN307" s="84">
        <f t="shared" si="74"/>
        <v>0</v>
      </c>
      <c r="BO307" s="84">
        <f t="shared" si="75"/>
        <v>0</v>
      </c>
      <c r="BP307" s="84">
        <f t="shared" si="76"/>
        <v>0</v>
      </c>
    </row>
    <row r="308" spans="1:68" ht="27" customHeight="1" x14ac:dyDescent="0.25">
      <c r="A308" s="71" t="s">
        <v>520</v>
      </c>
      <c r="B308" s="71" t="s">
        <v>521</v>
      </c>
      <c r="C308" s="72">
        <v>4301051487</v>
      </c>
      <c r="D308" s="122">
        <v>4680115881228</v>
      </c>
      <c r="E308" s="122"/>
      <c r="F308" s="73">
        <v>0.4</v>
      </c>
      <c r="G308" s="74">
        <v>6</v>
      </c>
      <c r="H308" s="73">
        <v>2.4</v>
      </c>
      <c r="I308" s="73">
        <v>2.6520000000000001</v>
      </c>
      <c r="J308" s="74">
        <v>182</v>
      </c>
      <c r="K308" s="74" t="s">
        <v>76</v>
      </c>
      <c r="L308" s="74"/>
      <c r="M308" s="75" t="s">
        <v>68</v>
      </c>
      <c r="N308" s="75"/>
      <c r="O308" s="74">
        <v>40</v>
      </c>
      <c r="P308" s="1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23"/>
      <c r="R308" s="123"/>
      <c r="S308" s="123"/>
      <c r="T308" s="123"/>
      <c r="U308" s="76"/>
      <c r="V308" s="76"/>
      <c r="W308" s="77" t="s">
        <v>69</v>
      </c>
      <c r="X308" s="78">
        <v>0</v>
      </c>
      <c r="Y308" s="79">
        <f t="shared" si="72"/>
        <v>0</v>
      </c>
      <c r="Z308" s="80" t="str">
        <f>IFERROR(IF(Y308=0,"",ROUNDUP(Y308/H308,0)*0.00651),"")</f>
        <v/>
      </c>
      <c r="AA308" s="81"/>
      <c r="AB308" s="82"/>
      <c r="AC308" s="83" t="s">
        <v>517</v>
      </c>
      <c r="AG308" s="84"/>
      <c r="AJ308" s="85"/>
      <c r="AK308" s="85">
        <v>0</v>
      </c>
      <c r="BB308" s="86" t="s">
        <v>1</v>
      </c>
      <c r="BM308" s="84">
        <f t="shared" si="73"/>
        <v>0</v>
      </c>
      <c r="BN308" s="84">
        <f t="shared" si="74"/>
        <v>0</v>
      </c>
      <c r="BO308" s="84">
        <f t="shared" si="75"/>
        <v>0</v>
      </c>
      <c r="BP308" s="84">
        <f t="shared" si="76"/>
        <v>0</v>
      </c>
    </row>
    <row r="309" spans="1:68" ht="37.5" customHeight="1" x14ac:dyDescent="0.25">
      <c r="A309" s="71" t="s">
        <v>522</v>
      </c>
      <c r="B309" s="71" t="s">
        <v>523</v>
      </c>
      <c r="C309" s="72">
        <v>4301051384</v>
      </c>
      <c r="D309" s="122">
        <v>4680115881211</v>
      </c>
      <c r="E309" s="122"/>
      <c r="F309" s="73">
        <v>0.4</v>
      </c>
      <c r="G309" s="74">
        <v>6</v>
      </c>
      <c r="H309" s="73">
        <v>2.4</v>
      </c>
      <c r="I309" s="73">
        <v>2.58</v>
      </c>
      <c r="J309" s="74">
        <v>182</v>
      </c>
      <c r="K309" s="74" t="s">
        <v>76</v>
      </c>
      <c r="L309" s="74" t="s">
        <v>148</v>
      </c>
      <c r="M309" s="75" t="s">
        <v>68</v>
      </c>
      <c r="N309" s="75"/>
      <c r="O309" s="74">
        <v>45</v>
      </c>
      <c r="P309" s="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23"/>
      <c r="R309" s="123"/>
      <c r="S309" s="123"/>
      <c r="T309" s="123"/>
      <c r="U309" s="76"/>
      <c r="V309" s="76"/>
      <c r="W309" s="77" t="s">
        <v>69</v>
      </c>
      <c r="X309" s="78">
        <v>0</v>
      </c>
      <c r="Y309" s="79">
        <f t="shared" si="72"/>
        <v>0</v>
      </c>
      <c r="Z309" s="80" t="str">
        <f>IFERROR(IF(Y309=0,"",ROUNDUP(Y309/H309,0)*0.00651),"")</f>
        <v/>
      </c>
      <c r="AA309" s="81"/>
      <c r="AB309" s="82"/>
      <c r="AC309" s="83" t="s">
        <v>514</v>
      </c>
      <c r="AG309" s="84"/>
      <c r="AJ309" s="85" t="s">
        <v>150</v>
      </c>
      <c r="AK309" s="85">
        <v>436.8</v>
      </c>
      <c r="BB309" s="86" t="s">
        <v>1</v>
      </c>
      <c r="BM309" s="84">
        <f t="shared" si="73"/>
        <v>0</v>
      </c>
      <c r="BN309" s="84">
        <f t="shared" si="74"/>
        <v>0</v>
      </c>
      <c r="BO309" s="84">
        <f t="shared" si="75"/>
        <v>0</v>
      </c>
      <c r="BP309" s="84">
        <f t="shared" si="76"/>
        <v>0</v>
      </c>
    </row>
    <row r="310" spans="1:68" ht="37.5" customHeight="1" x14ac:dyDescent="0.25">
      <c r="A310" s="71" t="s">
        <v>524</v>
      </c>
      <c r="B310" s="71" t="s">
        <v>525</v>
      </c>
      <c r="C310" s="72">
        <v>4301051378</v>
      </c>
      <c r="D310" s="122">
        <v>4680115881020</v>
      </c>
      <c r="E310" s="122"/>
      <c r="F310" s="73">
        <v>0.84</v>
      </c>
      <c r="G310" s="74">
        <v>4</v>
      </c>
      <c r="H310" s="73">
        <v>3.36</v>
      </c>
      <c r="I310" s="73">
        <v>3.57</v>
      </c>
      <c r="J310" s="74">
        <v>120</v>
      </c>
      <c r="K310" s="74" t="s">
        <v>126</v>
      </c>
      <c r="L310" s="74"/>
      <c r="M310" s="75" t="s">
        <v>68</v>
      </c>
      <c r="N310" s="75"/>
      <c r="O310" s="74">
        <v>45</v>
      </c>
      <c r="P310" s="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23"/>
      <c r="R310" s="123"/>
      <c r="S310" s="123"/>
      <c r="T310" s="123"/>
      <c r="U310" s="76"/>
      <c r="V310" s="76"/>
      <c r="W310" s="77" t="s">
        <v>69</v>
      </c>
      <c r="X310" s="78">
        <v>0</v>
      </c>
      <c r="Y310" s="79">
        <f t="shared" si="72"/>
        <v>0</v>
      </c>
      <c r="Z310" s="80" t="str">
        <f>IFERROR(IF(Y310=0,"",ROUNDUP(Y310/H310,0)*0.00937),"")</f>
        <v/>
      </c>
      <c r="AA310" s="81"/>
      <c r="AB310" s="82"/>
      <c r="AC310" s="83" t="s">
        <v>526</v>
      </c>
      <c r="AG310" s="84"/>
      <c r="AJ310" s="85"/>
      <c r="AK310" s="85">
        <v>0</v>
      </c>
      <c r="BB310" s="86" t="s">
        <v>1</v>
      </c>
      <c r="BM310" s="84">
        <f t="shared" si="73"/>
        <v>0</v>
      </c>
      <c r="BN310" s="84">
        <f t="shared" si="74"/>
        <v>0</v>
      </c>
      <c r="BO310" s="84">
        <f t="shared" si="75"/>
        <v>0</v>
      </c>
      <c r="BP310" s="84">
        <f t="shared" si="76"/>
        <v>0</v>
      </c>
    </row>
    <row r="311" spans="1:68" x14ac:dyDescent="0.2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5" t="s">
        <v>71</v>
      </c>
      <c r="Q311" s="125"/>
      <c r="R311" s="125"/>
      <c r="S311" s="125"/>
      <c r="T311" s="125"/>
      <c r="U311" s="125"/>
      <c r="V311" s="125"/>
      <c r="W311" s="87" t="s">
        <v>72</v>
      </c>
      <c r="X311" s="88">
        <f>IFERROR(X305/H305,"0")+IFERROR(X306/H306,"0")+IFERROR(X307/H307,"0")+IFERROR(X308/H308,"0")+IFERROR(X309/H309,"0")+IFERROR(X310/H310,"0")</f>
        <v>0</v>
      </c>
      <c r="Y311" s="88">
        <f>IFERROR(Y305/H305,"0")+IFERROR(Y306/H306,"0")+IFERROR(Y307/H307,"0")+IFERROR(Y308/H308,"0")+IFERROR(Y309/H309,"0")+IFERROR(Y310/H310,"0")</f>
        <v>0</v>
      </c>
      <c r="Z311" s="88">
        <f>IFERROR(IF(Z305="",0,Z305),"0")+IFERROR(IF(Z306="",0,Z306),"0")+IFERROR(IF(Z307="",0,Z307),"0")+IFERROR(IF(Z308="",0,Z308),"0")+IFERROR(IF(Z309="",0,Z309),"0")+IFERROR(IF(Z310="",0,Z310),"0")</f>
        <v>0</v>
      </c>
      <c r="AA311" s="89"/>
      <c r="AB311" s="89"/>
      <c r="AC311" s="89"/>
    </row>
    <row r="312" spans="1:68" x14ac:dyDescent="0.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5" t="s">
        <v>71</v>
      </c>
      <c r="Q312" s="125"/>
      <c r="R312" s="125"/>
      <c r="S312" s="125"/>
      <c r="T312" s="125"/>
      <c r="U312" s="125"/>
      <c r="V312" s="125"/>
      <c r="W312" s="87" t="s">
        <v>69</v>
      </c>
      <c r="X312" s="88">
        <f>IFERROR(SUM(X305:X310),"0")</f>
        <v>0</v>
      </c>
      <c r="Y312" s="88">
        <f>IFERROR(SUM(Y305:Y310),"0")</f>
        <v>0</v>
      </c>
      <c r="Z312" s="87"/>
      <c r="AA312" s="89"/>
      <c r="AB312" s="89"/>
      <c r="AC312" s="89"/>
    </row>
    <row r="313" spans="1:68" ht="16.5" customHeight="1" x14ac:dyDescent="0.25">
      <c r="A313" s="120" t="s">
        <v>527</v>
      </c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69"/>
      <c r="AB313" s="69"/>
      <c r="AC313" s="69"/>
    </row>
    <row r="314" spans="1:68" ht="14.25" customHeight="1" x14ac:dyDescent="0.25">
      <c r="A314" s="121" t="s">
        <v>113</v>
      </c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70"/>
      <c r="AB314" s="70"/>
      <c r="AC314" s="70"/>
    </row>
    <row r="315" spans="1:68" ht="27" customHeight="1" x14ac:dyDescent="0.25">
      <c r="A315" s="71" t="s">
        <v>528</v>
      </c>
      <c r="B315" s="71" t="s">
        <v>529</v>
      </c>
      <c r="C315" s="72">
        <v>4301011306</v>
      </c>
      <c r="D315" s="122">
        <v>4607091389296</v>
      </c>
      <c r="E315" s="122"/>
      <c r="F315" s="73">
        <v>0.4</v>
      </c>
      <c r="G315" s="74">
        <v>10</v>
      </c>
      <c r="H315" s="73">
        <v>4</v>
      </c>
      <c r="I315" s="73">
        <v>4.21</v>
      </c>
      <c r="J315" s="74">
        <v>132</v>
      </c>
      <c r="K315" s="74" t="s">
        <v>126</v>
      </c>
      <c r="L315" s="74"/>
      <c r="M315" s="75" t="s">
        <v>80</v>
      </c>
      <c r="N315" s="75"/>
      <c r="O315" s="74">
        <v>45</v>
      </c>
      <c r="P315" s="1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23"/>
      <c r="R315" s="123"/>
      <c r="S315" s="123"/>
      <c r="T315" s="123"/>
      <c r="U315" s="76"/>
      <c r="V315" s="76"/>
      <c r="W315" s="77" t="s">
        <v>69</v>
      </c>
      <c r="X315" s="78">
        <v>0</v>
      </c>
      <c r="Y315" s="79">
        <f>IFERROR(IF(X315="",0,CEILING((X315/$H315),1)*$H315),"")</f>
        <v>0</v>
      </c>
      <c r="Z315" s="80" t="str">
        <f>IFERROR(IF(Y315=0,"",ROUNDUP(Y315/H315,0)*0.00902),"")</f>
        <v/>
      </c>
      <c r="AA315" s="81"/>
      <c r="AB315" s="82"/>
      <c r="AC315" s="83" t="s">
        <v>530</v>
      </c>
      <c r="AG315" s="84"/>
      <c r="AJ315" s="85"/>
      <c r="AK315" s="85">
        <v>0</v>
      </c>
      <c r="BB315" s="86" t="s">
        <v>1</v>
      </c>
      <c r="BM315" s="84">
        <f>IFERROR(X315*I315/H315,"0")</f>
        <v>0</v>
      </c>
      <c r="BN315" s="84">
        <f>IFERROR(Y315*I315/H315,"0")</f>
        <v>0</v>
      </c>
      <c r="BO315" s="84">
        <f>IFERROR(1/J315*(X315/H315),"0")</f>
        <v>0</v>
      </c>
      <c r="BP315" s="84">
        <f>IFERROR(1/J315*(Y315/H315),"0")</f>
        <v>0</v>
      </c>
    </row>
    <row r="316" spans="1:68" x14ac:dyDescent="0.2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5" t="s">
        <v>71</v>
      </c>
      <c r="Q316" s="125"/>
      <c r="R316" s="125"/>
      <c r="S316" s="125"/>
      <c r="T316" s="125"/>
      <c r="U316" s="125"/>
      <c r="V316" s="125"/>
      <c r="W316" s="87" t="s">
        <v>72</v>
      </c>
      <c r="X316" s="88">
        <f>IFERROR(X315/H315,"0")</f>
        <v>0</v>
      </c>
      <c r="Y316" s="88">
        <f>IFERROR(Y315/H315,"0")</f>
        <v>0</v>
      </c>
      <c r="Z316" s="88">
        <f>IFERROR(IF(Z315="",0,Z315),"0")</f>
        <v>0</v>
      </c>
      <c r="AA316" s="89"/>
      <c r="AB316" s="89"/>
      <c r="AC316" s="89"/>
    </row>
    <row r="317" spans="1:68" x14ac:dyDescent="0.2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5" t="s">
        <v>71</v>
      </c>
      <c r="Q317" s="125"/>
      <c r="R317" s="125"/>
      <c r="S317" s="125"/>
      <c r="T317" s="125"/>
      <c r="U317" s="125"/>
      <c r="V317" s="125"/>
      <c r="W317" s="87" t="s">
        <v>69</v>
      </c>
      <c r="X317" s="88">
        <f>IFERROR(SUM(X315:X315),"0")</f>
        <v>0</v>
      </c>
      <c r="Y317" s="88">
        <f>IFERROR(SUM(Y315:Y315),"0")</f>
        <v>0</v>
      </c>
      <c r="Z317" s="87"/>
      <c r="AA317" s="89"/>
      <c r="AB317" s="89"/>
      <c r="AC317" s="89"/>
    </row>
    <row r="318" spans="1:68" ht="14.25" customHeight="1" x14ac:dyDescent="0.25">
      <c r="A318" s="121" t="s">
        <v>64</v>
      </c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70"/>
      <c r="AB318" s="70"/>
      <c r="AC318" s="70"/>
    </row>
    <row r="319" spans="1:68" ht="27" customHeight="1" x14ac:dyDescent="0.25">
      <c r="A319" s="71" t="s">
        <v>531</v>
      </c>
      <c r="B319" s="71" t="s">
        <v>532</v>
      </c>
      <c r="C319" s="72">
        <v>4301031163</v>
      </c>
      <c r="D319" s="122">
        <v>4680115880344</v>
      </c>
      <c r="E319" s="122"/>
      <c r="F319" s="73">
        <v>0.28000000000000003</v>
      </c>
      <c r="G319" s="74">
        <v>6</v>
      </c>
      <c r="H319" s="73">
        <v>1.68</v>
      </c>
      <c r="I319" s="73">
        <v>1.78</v>
      </c>
      <c r="J319" s="74">
        <v>234</v>
      </c>
      <c r="K319" s="74" t="s">
        <v>67</v>
      </c>
      <c r="L319" s="74"/>
      <c r="M319" s="75" t="s">
        <v>68</v>
      </c>
      <c r="N319" s="75"/>
      <c r="O319" s="74">
        <v>40</v>
      </c>
      <c r="P319" s="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23"/>
      <c r="R319" s="123"/>
      <c r="S319" s="123"/>
      <c r="T319" s="123"/>
      <c r="U319" s="76"/>
      <c r="V319" s="76"/>
      <c r="W319" s="77" t="s">
        <v>69</v>
      </c>
      <c r="X319" s="78">
        <v>0</v>
      </c>
      <c r="Y319" s="79">
        <f>IFERROR(IF(X319="",0,CEILING((X319/$H319),1)*$H319),"")</f>
        <v>0</v>
      </c>
      <c r="Z319" s="80" t="str">
        <f>IFERROR(IF(Y319=0,"",ROUNDUP(Y319/H319,0)*0.00502),"")</f>
        <v/>
      </c>
      <c r="AA319" s="81"/>
      <c r="AB319" s="82"/>
      <c r="AC319" s="83" t="s">
        <v>533</v>
      </c>
      <c r="AG319" s="84"/>
      <c r="AJ319" s="85"/>
      <c r="AK319" s="85">
        <v>0</v>
      </c>
      <c r="BB319" s="86" t="s">
        <v>1</v>
      </c>
      <c r="BM319" s="84">
        <f>IFERROR(X319*I319/H319,"0")</f>
        <v>0</v>
      </c>
      <c r="BN319" s="84">
        <f>IFERROR(Y319*I319/H319,"0")</f>
        <v>0</v>
      </c>
      <c r="BO319" s="84">
        <f>IFERROR(1/J319*(X319/H319),"0")</f>
        <v>0</v>
      </c>
      <c r="BP319" s="84">
        <f>IFERROR(1/J319*(Y319/H319),"0")</f>
        <v>0</v>
      </c>
    </row>
    <row r="320" spans="1:68" x14ac:dyDescent="0.2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5" t="s">
        <v>71</v>
      </c>
      <c r="Q320" s="125"/>
      <c r="R320" s="125"/>
      <c r="S320" s="125"/>
      <c r="T320" s="125"/>
      <c r="U320" s="125"/>
      <c r="V320" s="125"/>
      <c r="W320" s="87" t="s">
        <v>72</v>
      </c>
      <c r="X320" s="88">
        <f>IFERROR(X319/H319,"0")</f>
        <v>0</v>
      </c>
      <c r="Y320" s="88">
        <f>IFERROR(Y319/H319,"0")</f>
        <v>0</v>
      </c>
      <c r="Z320" s="88">
        <f>IFERROR(IF(Z319="",0,Z319),"0")</f>
        <v>0</v>
      </c>
      <c r="AA320" s="89"/>
      <c r="AB320" s="89"/>
      <c r="AC320" s="89"/>
    </row>
    <row r="321" spans="1:68" x14ac:dyDescent="0.2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5" t="s">
        <v>71</v>
      </c>
      <c r="Q321" s="125"/>
      <c r="R321" s="125"/>
      <c r="S321" s="125"/>
      <c r="T321" s="125"/>
      <c r="U321" s="125"/>
      <c r="V321" s="125"/>
      <c r="W321" s="87" t="s">
        <v>69</v>
      </c>
      <c r="X321" s="88">
        <f>IFERROR(SUM(X319:X319),"0")</f>
        <v>0</v>
      </c>
      <c r="Y321" s="88">
        <f>IFERROR(SUM(Y319:Y319),"0")</f>
        <v>0</v>
      </c>
      <c r="Z321" s="87"/>
      <c r="AA321" s="89"/>
      <c r="AB321" s="89"/>
      <c r="AC321" s="89"/>
    </row>
    <row r="322" spans="1:68" ht="14.25" customHeight="1" x14ac:dyDescent="0.25">
      <c r="A322" s="121" t="s">
        <v>73</v>
      </c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70"/>
      <c r="AB322" s="70"/>
      <c r="AC322" s="70"/>
    </row>
    <row r="323" spans="1:68" ht="37.5" customHeight="1" x14ac:dyDescent="0.25">
      <c r="A323" s="71" t="s">
        <v>534</v>
      </c>
      <c r="B323" s="71" t="s">
        <v>535</v>
      </c>
      <c r="C323" s="72">
        <v>4301051731</v>
      </c>
      <c r="D323" s="122">
        <v>4680115884618</v>
      </c>
      <c r="E323" s="122"/>
      <c r="F323" s="73">
        <v>0.6</v>
      </c>
      <c r="G323" s="74">
        <v>6</v>
      </c>
      <c r="H323" s="73">
        <v>3.6</v>
      </c>
      <c r="I323" s="73">
        <v>3.81</v>
      </c>
      <c r="J323" s="74">
        <v>132</v>
      </c>
      <c r="K323" s="74" t="s">
        <v>126</v>
      </c>
      <c r="L323" s="74"/>
      <c r="M323" s="75" t="s">
        <v>68</v>
      </c>
      <c r="N323" s="75"/>
      <c r="O323" s="74">
        <v>45</v>
      </c>
      <c r="P323" s="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23"/>
      <c r="R323" s="123"/>
      <c r="S323" s="123"/>
      <c r="T323" s="123"/>
      <c r="U323" s="76"/>
      <c r="V323" s="76"/>
      <c r="W323" s="77" t="s">
        <v>69</v>
      </c>
      <c r="X323" s="78">
        <v>0</v>
      </c>
      <c r="Y323" s="79">
        <f>IFERROR(IF(X323="",0,CEILING((X323/$H323),1)*$H323),"")</f>
        <v>0</v>
      </c>
      <c r="Z323" s="80" t="str">
        <f>IFERROR(IF(Y323=0,"",ROUNDUP(Y323/H323,0)*0.00902),"")</f>
        <v/>
      </c>
      <c r="AA323" s="81"/>
      <c r="AB323" s="82"/>
      <c r="AC323" s="83" t="s">
        <v>536</v>
      </c>
      <c r="AG323" s="84"/>
      <c r="AJ323" s="85"/>
      <c r="AK323" s="85">
        <v>0</v>
      </c>
      <c r="BB323" s="86" t="s">
        <v>1</v>
      </c>
      <c r="BM323" s="84">
        <f>IFERROR(X323*I323/H323,"0")</f>
        <v>0</v>
      </c>
      <c r="BN323" s="84">
        <f>IFERROR(Y323*I323/H323,"0")</f>
        <v>0</v>
      </c>
      <c r="BO323" s="84">
        <f>IFERROR(1/J323*(X323/H323),"0")</f>
        <v>0</v>
      </c>
      <c r="BP323" s="84">
        <f>IFERROR(1/J323*(Y323/H323),"0")</f>
        <v>0</v>
      </c>
    </row>
    <row r="324" spans="1:68" x14ac:dyDescent="0.2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5" t="s">
        <v>71</v>
      </c>
      <c r="Q324" s="125"/>
      <c r="R324" s="125"/>
      <c r="S324" s="125"/>
      <c r="T324" s="125"/>
      <c r="U324" s="125"/>
      <c r="V324" s="125"/>
      <c r="W324" s="87" t="s">
        <v>72</v>
      </c>
      <c r="X324" s="88">
        <f>IFERROR(X323/H323,"0")</f>
        <v>0</v>
      </c>
      <c r="Y324" s="88">
        <f>IFERROR(Y323/H323,"0")</f>
        <v>0</v>
      </c>
      <c r="Z324" s="88">
        <f>IFERROR(IF(Z323="",0,Z323),"0")</f>
        <v>0</v>
      </c>
      <c r="AA324" s="89"/>
      <c r="AB324" s="89"/>
      <c r="AC324" s="89"/>
    </row>
    <row r="325" spans="1:68" x14ac:dyDescent="0.2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5" t="s">
        <v>71</v>
      </c>
      <c r="Q325" s="125"/>
      <c r="R325" s="125"/>
      <c r="S325" s="125"/>
      <c r="T325" s="125"/>
      <c r="U325" s="125"/>
      <c r="V325" s="125"/>
      <c r="W325" s="87" t="s">
        <v>69</v>
      </c>
      <c r="X325" s="88">
        <f>IFERROR(SUM(X323:X323),"0")</f>
        <v>0</v>
      </c>
      <c r="Y325" s="88">
        <f>IFERROR(SUM(Y323:Y323),"0")</f>
        <v>0</v>
      </c>
      <c r="Z325" s="87"/>
      <c r="AA325" s="89"/>
      <c r="AB325" s="89"/>
      <c r="AC325" s="89"/>
    </row>
    <row r="326" spans="1:68" ht="16.5" customHeight="1" x14ac:dyDescent="0.25">
      <c r="A326" s="120" t="s">
        <v>537</v>
      </c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69"/>
      <c r="AB326" s="69"/>
      <c r="AC326" s="69"/>
    </row>
    <row r="327" spans="1:68" ht="14.25" customHeight="1" x14ac:dyDescent="0.25">
      <c r="A327" s="121" t="s">
        <v>113</v>
      </c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70"/>
      <c r="AB327" s="70"/>
      <c r="AC327" s="70"/>
    </row>
    <row r="328" spans="1:68" ht="27" customHeight="1" x14ac:dyDescent="0.25">
      <c r="A328" s="71" t="s">
        <v>538</v>
      </c>
      <c r="B328" s="71" t="s">
        <v>539</v>
      </c>
      <c r="C328" s="72">
        <v>4301011353</v>
      </c>
      <c r="D328" s="122">
        <v>4607091389807</v>
      </c>
      <c r="E328" s="122"/>
      <c r="F328" s="73">
        <v>0.4</v>
      </c>
      <c r="G328" s="74">
        <v>10</v>
      </c>
      <c r="H328" s="73">
        <v>4</v>
      </c>
      <c r="I328" s="73">
        <v>4.21</v>
      </c>
      <c r="J328" s="74">
        <v>132</v>
      </c>
      <c r="K328" s="74" t="s">
        <v>126</v>
      </c>
      <c r="L328" s="74"/>
      <c r="M328" s="75" t="s">
        <v>119</v>
      </c>
      <c r="N328" s="75"/>
      <c r="O328" s="74">
        <v>55</v>
      </c>
      <c r="P328" s="12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23"/>
      <c r="R328" s="123"/>
      <c r="S328" s="123"/>
      <c r="T328" s="123"/>
      <c r="U328" s="76"/>
      <c r="V328" s="76"/>
      <c r="W328" s="77" t="s">
        <v>69</v>
      </c>
      <c r="X328" s="78">
        <v>0</v>
      </c>
      <c r="Y328" s="79">
        <f>IFERROR(IF(X328="",0,CEILING((X328/$H328),1)*$H328),"")</f>
        <v>0</v>
      </c>
      <c r="Z328" s="80" t="str">
        <f>IFERROR(IF(Y328=0,"",ROUNDUP(Y328/H328,0)*0.00902),"")</f>
        <v/>
      </c>
      <c r="AA328" s="81"/>
      <c r="AB328" s="82"/>
      <c r="AC328" s="83" t="s">
        <v>540</v>
      </c>
      <c r="AG328" s="84"/>
      <c r="AJ328" s="85"/>
      <c r="AK328" s="85">
        <v>0</v>
      </c>
      <c r="BB328" s="86" t="s">
        <v>1</v>
      </c>
      <c r="BM328" s="84">
        <f>IFERROR(X328*I328/H328,"0")</f>
        <v>0</v>
      </c>
      <c r="BN328" s="84">
        <f>IFERROR(Y328*I328/H328,"0")</f>
        <v>0</v>
      </c>
      <c r="BO328" s="84">
        <f>IFERROR(1/J328*(X328/H328),"0")</f>
        <v>0</v>
      </c>
      <c r="BP328" s="84">
        <f>IFERROR(1/J328*(Y328/H328),"0")</f>
        <v>0</v>
      </c>
    </row>
    <row r="329" spans="1:68" x14ac:dyDescent="0.2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5" t="s">
        <v>71</v>
      </c>
      <c r="Q329" s="125"/>
      <c r="R329" s="125"/>
      <c r="S329" s="125"/>
      <c r="T329" s="125"/>
      <c r="U329" s="125"/>
      <c r="V329" s="125"/>
      <c r="W329" s="87" t="s">
        <v>72</v>
      </c>
      <c r="X329" s="88">
        <f>IFERROR(X328/H328,"0")</f>
        <v>0</v>
      </c>
      <c r="Y329" s="88">
        <f>IFERROR(Y328/H328,"0")</f>
        <v>0</v>
      </c>
      <c r="Z329" s="88">
        <f>IFERROR(IF(Z328="",0,Z328),"0")</f>
        <v>0</v>
      </c>
      <c r="AA329" s="89"/>
      <c r="AB329" s="89"/>
      <c r="AC329" s="89"/>
    </row>
    <row r="330" spans="1:68" x14ac:dyDescent="0.2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5" t="s">
        <v>71</v>
      </c>
      <c r="Q330" s="125"/>
      <c r="R330" s="125"/>
      <c r="S330" s="125"/>
      <c r="T330" s="125"/>
      <c r="U330" s="125"/>
      <c r="V330" s="125"/>
      <c r="W330" s="87" t="s">
        <v>69</v>
      </c>
      <c r="X330" s="88">
        <f>IFERROR(SUM(X328:X328),"0")</f>
        <v>0</v>
      </c>
      <c r="Y330" s="88">
        <f>IFERROR(SUM(Y328:Y328),"0")</f>
        <v>0</v>
      </c>
      <c r="Z330" s="87"/>
      <c r="AA330" s="89"/>
      <c r="AB330" s="89"/>
      <c r="AC330" s="89"/>
    </row>
    <row r="331" spans="1:68" ht="14.25" customHeight="1" x14ac:dyDescent="0.25">
      <c r="A331" s="121" t="s">
        <v>64</v>
      </c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70"/>
      <c r="AB331" s="70"/>
      <c r="AC331" s="70"/>
    </row>
    <row r="332" spans="1:68" ht="27" customHeight="1" x14ac:dyDescent="0.25">
      <c r="A332" s="71" t="s">
        <v>541</v>
      </c>
      <c r="B332" s="71" t="s">
        <v>542</v>
      </c>
      <c r="C332" s="72">
        <v>4301031164</v>
      </c>
      <c r="D332" s="122">
        <v>4680115880481</v>
      </c>
      <c r="E332" s="122"/>
      <c r="F332" s="73">
        <v>0.28000000000000003</v>
      </c>
      <c r="G332" s="74">
        <v>6</v>
      </c>
      <c r="H332" s="73">
        <v>1.68</v>
      </c>
      <c r="I332" s="73">
        <v>1.78</v>
      </c>
      <c r="J332" s="74">
        <v>234</v>
      </c>
      <c r="K332" s="74" t="s">
        <v>67</v>
      </c>
      <c r="L332" s="74"/>
      <c r="M332" s="75" t="s">
        <v>68</v>
      </c>
      <c r="N332" s="75"/>
      <c r="O332" s="74">
        <v>40</v>
      </c>
      <c r="P332" s="12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23"/>
      <c r="R332" s="123"/>
      <c r="S332" s="123"/>
      <c r="T332" s="123"/>
      <c r="U332" s="76"/>
      <c r="V332" s="76"/>
      <c r="W332" s="77" t="s">
        <v>69</v>
      </c>
      <c r="X332" s="78">
        <v>0</v>
      </c>
      <c r="Y332" s="79">
        <f>IFERROR(IF(X332="",0,CEILING((X332/$H332),1)*$H332),"")</f>
        <v>0</v>
      </c>
      <c r="Z332" s="80" t="str">
        <f>IFERROR(IF(Y332=0,"",ROUNDUP(Y332/H332,0)*0.00502),"")</f>
        <v/>
      </c>
      <c r="AA332" s="81"/>
      <c r="AB332" s="82"/>
      <c r="AC332" s="83" t="s">
        <v>543</v>
      </c>
      <c r="AG332" s="84"/>
      <c r="AJ332" s="85"/>
      <c r="AK332" s="85">
        <v>0</v>
      </c>
      <c r="BB332" s="86" t="s">
        <v>1</v>
      </c>
      <c r="BM332" s="84">
        <f>IFERROR(X332*I332/H332,"0")</f>
        <v>0</v>
      </c>
      <c r="BN332" s="84">
        <f>IFERROR(Y332*I332/H332,"0")</f>
        <v>0</v>
      </c>
      <c r="BO332" s="84">
        <f>IFERROR(1/J332*(X332/H332),"0")</f>
        <v>0</v>
      </c>
      <c r="BP332" s="84">
        <f>IFERROR(1/J332*(Y332/H332),"0")</f>
        <v>0</v>
      </c>
    </row>
    <row r="333" spans="1:68" x14ac:dyDescent="0.2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5" t="s">
        <v>71</v>
      </c>
      <c r="Q333" s="125"/>
      <c r="R333" s="125"/>
      <c r="S333" s="125"/>
      <c r="T333" s="125"/>
      <c r="U333" s="125"/>
      <c r="V333" s="125"/>
      <c r="W333" s="87" t="s">
        <v>72</v>
      </c>
      <c r="X333" s="88">
        <f>IFERROR(X332/H332,"0")</f>
        <v>0</v>
      </c>
      <c r="Y333" s="88">
        <f>IFERROR(Y332/H332,"0")</f>
        <v>0</v>
      </c>
      <c r="Z333" s="88">
        <f>IFERROR(IF(Z332="",0,Z332),"0")</f>
        <v>0</v>
      </c>
      <c r="AA333" s="89"/>
      <c r="AB333" s="89"/>
      <c r="AC333" s="89"/>
    </row>
    <row r="334" spans="1:68" x14ac:dyDescent="0.2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5" t="s">
        <v>71</v>
      </c>
      <c r="Q334" s="125"/>
      <c r="R334" s="125"/>
      <c r="S334" s="125"/>
      <c r="T334" s="125"/>
      <c r="U334" s="125"/>
      <c r="V334" s="125"/>
      <c r="W334" s="87" t="s">
        <v>69</v>
      </c>
      <c r="X334" s="88">
        <f>IFERROR(SUM(X332:X332),"0")</f>
        <v>0</v>
      </c>
      <c r="Y334" s="88">
        <f>IFERROR(SUM(Y332:Y332),"0")</f>
        <v>0</v>
      </c>
      <c r="Z334" s="87"/>
      <c r="AA334" s="89"/>
      <c r="AB334" s="89"/>
      <c r="AC334" s="89"/>
    </row>
    <row r="335" spans="1:68" ht="14.25" customHeight="1" x14ac:dyDescent="0.25">
      <c r="A335" s="121" t="s">
        <v>73</v>
      </c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70"/>
      <c r="AB335" s="70"/>
      <c r="AC335" s="70"/>
    </row>
    <row r="336" spans="1:68" ht="27" customHeight="1" x14ac:dyDescent="0.25">
      <c r="A336" s="71" t="s">
        <v>544</v>
      </c>
      <c r="B336" s="71" t="s">
        <v>545</v>
      </c>
      <c r="C336" s="72">
        <v>4301051344</v>
      </c>
      <c r="D336" s="122">
        <v>4680115880412</v>
      </c>
      <c r="E336" s="122"/>
      <c r="F336" s="73">
        <v>0.33</v>
      </c>
      <c r="G336" s="74">
        <v>6</v>
      </c>
      <c r="H336" s="73">
        <v>1.98</v>
      </c>
      <c r="I336" s="73">
        <v>2.226</v>
      </c>
      <c r="J336" s="74">
        <v>182</v>
      </c>
      <c r="K336" s="74" t="s">
        <v>76</v>
      </c>
      <c r="L336" s="74"/>
      <c r="M336" s="75" t="s">
        <v>80</v>
      </c>
      <c r="N336" s="75"/>
      <c r="O336" s="74">
        <v>45</v>
      </c>
      <c r="P336" s="1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23"/>
      <c r="R336" s="123"/>
      <c r="S336" s="123"/>
      <c r="T336" s="123"/>
      <c r="U336" s="76"/>
      <c r="V336" s="76"/>
      <c r="W336" s="77" t="s">
        <v>69</v>
      </c>
      <c r="X336" s="78">
        <v>0</v>
      </c>
      <c r="Y336" s="79">
        <f>IFERROR(IF(X336="",0,CEILING((X336/$H336),1)*$H336),"")</f>
        <v>0</v>
      </c>
      <c r="Z336" s="80" t="str">
        <f>IFERROR(IF(Y336=0,"",ROUNDUP(Y336/H336,0)*0.00651),"")</f>
        <v/>
      </c>
      <c r="AA336" s="81"/>
      <c r="AB336" s="82"/>
      <c r="AC336" s="83" t="s">
        <v>546</v>
      </c>
      <c r="AG336" s="84"/>
      <c r="AJ336" s="85"/>
      <c r="AK336" s="85">
        <v>0</v>
      </c>
      <c r="BB336" s="86" t="s">
        <v>1</v>
      </c>
      <c r="BM336" s="84">
        <f>IFERROR(X336*I336/H336,"0")</f>
        <v>0</v>
      </c>
      <c r="BN336" s="84">
        <f>IFERROR(Y336*I336/H336,"0")</f>
        <v>0</v>
      </c>
      <c r="BO336" s="84">
        <f>IFERROR(1/J336*(X336/H336),"0")</f>
        <v>0</v>
      </c>
      <c r="BP336" s="84">
        <f>IFERROR(1/J336*(Y336/H336),"0")</f>
        <v>0</v>
      </c>
    </row>
    <row r="337" spans="1:68" ht="27" customHeight="1" x14ac:dyDescent="0.25">
      <c r="A337" s="71" t="s">
        <v>547</v>
      </c>
      <c r="B337" s="71" t="s">
        <v>548</v>
      </c>
      <c r="C337" s="72">
        <v>4301051277</v>
      </c>
      <c r="D337" s="122">
        <v>4680115880511</v>
      </c>
      <c r="E337" s="122"/>
      <c r="F337" s="73">
        <v>0.33</v>
      </c>
      <c r="G337" s="74">
        <v>6</v>
      </c>
      <c r="H337" s="73">
        <v>1.98</v>
      </c>
      <c r="I337" s="73">
        <v>2.16</v>
      </c>
      <c r="J337" s="74">
        <v>182</v>
      </c>
      <c r="K337" s="74" t="s">
        <v>76</v>
      </c>
      <c r="L337" s="74"/>
      <c r="M337" s="75" t="s">
        <v>80</v>
      </c>
      <c r="N337" s="75"/>
      <c r="O337" s="74">
        <v>40</v>
      </c>
      <c r="P337" s="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23"/>
      <c r="R337" s="123"/>
      <c r="S337" s="123"/>
      <c r="T337" s="123"/>
      <c r="U337" s="76"/>
      <c r="V337" s="76"/>
      <c r="W337" s="77" t="s">
        <v>69</v>
      </c>
      <c r="X337" s="78">
        <v>0</v>
      </c>
      <c r="Y337" s="79">
        <f>IFERROR(IF(X337="",0,CEILING((X337/$H337),1)*$H337),"")</f>
        <v>0</v>
      </c>
      <c r="Z337" s="80" t="str">
        <f>IFERROR(IF(Y337=0,"",ROUNDUP(Y337/H337,0)*0.00651),"")</f>
        <v/>
      </c>
      <c r="AA337" s="81"/>
      <c r="AB337" s="82"/>
      <c r="AC337" s="83" t="s">
        <v>549</v>
      </c>
      <c r="AG337" s="84"/>
      <c r="AJ337" s="85"/>
      <c r="AK337" s="85">
        <v>0</v>
      </c>
      <c r="BB337" s="86" t="s">
        <v>1</v>
      </c>
      <c r="BM337" s="84">
        <f>IFERROR(X337*I337/H337,"0")</f>
        <v>0</v>
      </c>
      <c r="BN337" s="84">
        <f>IFERROR(Y337*I337/H337,"0")</f>
        <v>0</v>
      </c>
      <c r="BO337" s="84">
        <f>IFERROR(1/J337*(X337/H337),"0")</f>
        <v>0</v>
      </c>
      <c r="BP337" s="84">
        <f>IFERROR(1/J337*(Y337/H337),"0")</f>
        <v>0</v>
      </c>
    </row>
    <row r="338" spans="1:68" x14ac:dyDescent="0.2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5" t="s">
        <v>71</v>
      </c>
      <c r="Q338" s="125"/>
      <c r="R338" s="125"/>
      <c r="S338" s="125"/>
      <c r="T338" s="125"/>
      <c r="U338" s="125"/>
      <c r="V338" s="125"/>
      <c r="W338" s="87" t="s">
        <v>72</v>
      </c>
      <c r="X338" s="88">
        <f>IFERROR(X336/H336,"0")+IFERROR(X337/H337,"0")</f>
        <v>0</v>
      </c>
      <c r="Y338" s="88">
        <f>IFERROR(Y336/H336,"0")+IFERROR(Y337/H337,"0")</f>
        <v>0</v>
      </c>
      <c r="Z338" s="88">
        <f>IFERROR(IF(Z336="",0,Z336),"0")+IFERROR(IF(Z337="",0,Z337),"0")</f>
        <v>0</v>
      </c>
      <c r="AA338" s="89"/>
      <c r="AB338" s="89"/>
      <c r="AC338" s="89"/>
    </row>
    <row r="339" spans="1:68" x14ac:dyDescent="0.2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5" t="s">
        <v>71</v>
      </c>
      <c r="Q339" s="125"/>
      <c r="R339" s="125"/>
      <c r="S339" s="125"/>
      <c r="T339" s="125"/>
      <c r="U339" s="125"/>
      <c r="V339" s="125"/>
      <c r="W339" s="87" t="s">
        <v>69</v>
      </c>
      <c r="X339" s="88">
        <f>IFERROR(SUM(X336:X337),"0")</f>
        <v>0</v>
      </c>
      <c r="Y339" s="88">
        <f>IFERROR(SUM(Y336:Y337),"0")</f>
        <v>0</v>
      </c>
      <c r="Z339" s="87"/>
      <c r="AA339" s="89"/>
      <c r="AB339" s="89"/>
      <c r="AC339" s="89"/>
    </row>
    <row r="340" spans="1:68" ht="16.5" customHeight="1" x14ac:dyDescent="0.25">
      <c r="A340" s="120" t="s">
        <v>550</v>
      </c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69"/>
      <c r="AB340" s="69"/>
      <c r="AC340" s="69"/>
    </row>
    <row r="341" spans="1:68" ht="14.25" customHeight="1" x14ac:dyDescent="0.25">
      <c r="A341" s="121" t="s">
        <v>113</v>
      </c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70"/>
      <c r="AB341" s="70"/>
      <c r="AC341" s="70"/>
    </row>
    <row r="342" spans="1:68" ht="27" customHeight="1" x14ac:dyDescent="0.25">
      <c r="A342" s="71" t="s">
        <v>551</v>
      </c>
      <c r="B342" s="71" t="s">
        <v>552</v>
      </c>
      <c r="C342" s="72">
        <v>4301011593</v>
      </c>
      <c r="D342" s="122">
        <v>4680115882973</v>
      </c>
      <c r="E342" s="122"/>
      <c r="F342" s="73">
        <v>0.7</v>
      </c>
      <c r="G342" s="74">
        <v>6</v>
      </c>
      <c r="H342" s="73">
        <v>4.2</v>
      </c>
      <c r="I342" s="73">
        <v>4.5599999999999996</v>
      </c>
      <c r="J342" s="74">
        <v>104</v>
      </c>
      <c r="K342" s="74" t="s">
        <v>116</v>
      </c>
      <c r="L342" s="74"/>
      <c r="M342" s="75" t="s">
        <v>119</v>
      </c>
      <c r="N342" s="75"/>
      <c r="O342" s="74">
        <v>55</v>
      </c>
      <c r="P342" s="12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23"/>
      <c r="R342" s="123"/>
      <c r="S342" s="123"/>
      <c r="T342" s="123"/>
      <c r="U342" s="76"/>
      <c r="V342" s="76"/>
      <c r="W342" s="77" t="s">
        <v>69</v>
      </c>
      <c r="X342" s="78">
        <v>0</v>
      </c>
      <c r="Y342" s="79">
        <f>IFERROR(IF(X342="",0,CEILING((X342/$H342),1)*$H342),"")</f>
        <v>0</v>
      </c>
      <c r="Z342" s="80" t="str">
        <f>IFERROR(IF(Y342=0,"",ROUNDUP(Y342/H342,0)*0.01196),"")</f>
        <v/>
      </c>
      <c r="AA342" s="81"/>
      <c r="AB342" s="82"/>
      <c r="AC342" s="83" t="s">
        <v>439</v>
      </c>
      <c r="AG342" s="84"/>
      <c r="AJ342" s="85"/>
      <c r="AK342" s="85">
        <v>0</v>
      </c>
      <c r="BB342" s="86" t="s">
        <v>1</v>
      </c>
      <c r="BM342" s="84">
        <f>IFERROR(X342*I342/H342,"0")</f>
        <v>0</v>
      </c>
      <c r="BN342" s="84">
        <f>IFERROR(Y342*I342/H342,"0")</f>
        <v>0</v>
      </c>
      <c r="BO342" s="84">
        <f>IFERROR(1/J342*(X342/H342),"0")</f>
        <v>0</v>
      </c>
      <c r="BP342" s="84">
        <f>IFERROR(1/J342*(Y342/H342),"0")</f>
        <v>0</v>
      </c>
    </row>
    <row r="343" spans="1:68" x14ac:dyDescent="0.2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5" t="s">
        <v>71</v>
      </c>
      <c r="Q343" s="125"/>
      <c r="R343" s="125"/>
      <c r="S343" s="125"/>
      <c r="T343" s="125"/>
      <c r="U343" s="125"/>
      <c r="V343" s="125"/>
      <c r="W343" s="87" t="s">
        <v>72</v>
      </c>
      <c r="X343" s="88">
        <f>IFERROR(X342/H342,"0")</f>
        <v>0</v>
      </c>
      <c r="Y343" s="88">
        <f>IFERROR(Y342/H342,"0")</f>
        <v>0</v>
      </c>
      <c r="Z343" s="88">
        <f>IFERROR(IF(Z342="",0,Z342),"0")</f>
        <v>0</v>
      </c>
      <c r="AA343" s="89"/>
      <c r="AB343" s="89"/>
      <c r="AC343" s="89"/>
    </row>
    <row r="344" spans="1:68" x14ac:dyDescent="0.2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5" t="s">
        <v>71</v>
      </c>
      <c r="Q344" s="125"/>
      <c r="R344" s="125"/>
      <c r="S344" s="125"/>
      <c r="T344" s="125"/>
      <c r="U344" s="125"/>
      <c r="V344" s="125"/>
      <c r="W344" s="87" t="s">
        <v>69</v>
      </c>
      <c r="X344" s="88">
        <f>IFERROR(SUM(X342:X342),"0")</f>
        <v>0</v>
      </c>
      <c r="Y344" s="88">
        <f>IFERROR(SUM(Y342:Y342),"0")</f>
        <v>0</v>
      </c>
      <c r="Z344" s="87"/>
      <c r="AA344" s="89"/>
      <c r="AB344" s="89"/>
      <c r="AC344" s="89"/>
    </row>
    <row r="345" spans="1:68" ht="14.25" customHeight="1" x14ac:dyDescent="0.25">
      <c r="A345" s="121" t="s">
        <v>64</v>
      </c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70"/>
      <c r="AB345" s="70"/>
      <c r="AC345" s="70"/>
    </row>
    <row r="346" spans="1:68" ht="27" customHeight="1" x14ac:dyDescent="0.25">
      <c r="A346" s="71" t="s">
        <v>553</v>
      </c>
      <c r="B346" s="71" t="s">
        <v>554</v>
      </c>
      <c r="C346" s="72">
        <v>4301031305</v>
      </c>
      <c r="D346" s="122">
        <v>4607091389845</v>
      </c>
      <c r="E346" s="122"/>
      <c r="F346" s="73">
        <v>0.35</v>
      </c>
      <c r="G346" s="74">
        <v>6</v>
      </c>
      <c r="H346" s="73">
        <v>2.1</v>
      </c>
      <c r="I346" s="73">
        <v>2.2000000000000002</v>
      </c>
      <c r="J346" s="74">
        <v>234</v>
      </c>
      <c r="K346" s="74" t="s">
        <v>67</v>
      </c>
      <c r="L346" s="74"/>
      <c r="M346" s="75" t="s">
        <v>68</v>
      </c>
      <c r="N346" s="75"/>
      <c r="O346" s="74">
        <v>40</v>
      </c>
      <c r="P346" s="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23"/>
      <c r="R346" s="123"/>
      <c r="S346" s="123"/>
      <c r="T346" s="123"/>
      <c r="U346" s="76"/>
      <c r="V346" s="76"/>
      <c r="W346" s="77" t="s">
        <v>69</v>
      </c>
      <c r="X346" s="78">
        <v>0</v>
      </c>
      <c r="Y346" s="79">
        <f>IFERROR(IF(X346="",0,CEILING((X346/$H346),1)*$H346),"")</f>
        <v>0</v>
      </c>
      <c r="Z346" s="80" t="str">
        <f>IFERROR(IF(Y346=0,"",ROUNDUP(Y346/H346,0)*0.00502),"")</f>
        <v/>
      </c>
      <c r="AA346" s="81"/>
      <c r="AB346" s="82"/>
      <c r="AC346" s="83" t="s">
        <v>555</v>
      </c>
      <c r="AG346" s="84"/>
      <c r="AJ346" s="85"/>
      <c r="AK346" s="85">
        <v>0</v>
      </c>
      <c r="BB346" s="86" t="s">
        <v>1</v>
      </c>
      <c r="BM346" s="84">
        <f>IFERROR(X346*I346/H346,"0")</f>
        <v>0</v>
      </c>
      <c r="BN346" s="84">
        <f>IFERROR(Y346*I346/H346,"0")</f>
        <v>0</v>
      </c>
      <c r="BO346" s="84">
        <f>IFERROR(1/J346*(X346/H346),"0")</f>
        <v>0</v>
      </c>
      <c r="BP346" s="84">
        <f>IFERROR(1/J346*(Y346/H346),"0")</f>
        <v>0</v>
      </c>
    </row>
    <row r="347" spans="1:68" ht="27" customHeight="1" x14ac:dyDescent="0.25">
      <c r="A347" s="71" t="s">
        <v>556</v>
      </c>
      <c r="B347" s="71" t="s">
        <v>557</v>
      </c>
      <c r="C347" s="72">
        <v>4301031306</v>
      </c>
      <c r="D347" s="122">
        <v>4680115882881</v>
      </c>
      <c r="E347" s="122"/>
      <c r="F347" s="73">
        <v>0.28000000000000003</v>
      </c>
      <c r="G347" s="74">
        <v>6</v>
      </c>
      <c r="H347" s="73">
        <v>1.68</v>
      </c>
      <c r="I347" s="73">
        <v>1.81</v>
      </c>
      <c r="J347" s="74">
        <v>234</v>
      </c>
      <c r="K347" s="74" t="s">
        <v>67</v>
      </c>
      <c r="L347" s="74"/>
      <c r="M347" s="75" t="s">
        <v>68</v>
      </c>
      <c r="N347" s="75"/>
      <c r="O347" s="74">
        <v>40</v>
      </c>
      <c r="P347" s="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23"/>
      <c r="R347" s="123"/>
      <c r="S347" s="123"/>
      <c r="T347" s="123"/>
      <c r="U347" s="76"/>
      <c r="V347" s="76"/>
      <c r="W347" s="77" t="s">
        <v>69</v>
      </c>
      <c r="X347" s="78">
        <v>0</v>
      </c>
      <c r="Y347" s="79">
        <f>IFERROR(IF(X347="",0,CEILING((X347/$H347),1)*$H347),"")</f>
        <v>0</v>
      </c>
      <c r="Z347" s="80" t="str">
        <f>IFERROR(IF(Y347=0,"",ROUNDUP(Y347/H347,0)*0.00502),"")</f>
        <v/>
      </c>
      <c r="AA347" s="81"/>
      <c r="AB347" s="82"/>
      <c r="AC347" s="83" t="s">
        <v>555</v>
      </c>
      <c r="AG347" s="84"/>
      <c r="AJ347" s="85"/>
      <c r="AK347" s="85">
        <v>0</v>
      </c>
      <c r="BB347" s="86" t="s">
        <v>1</v>
      </c>
      <c r="BM347" s="84">
        <f>IFERROR(X347*I347/H347,"0")</f>
        <v>0</v>
      </c>
      <c r="BN347" s="84">
        <f>IFERROR(Y347*I347/H347,"0")</f>
        <v>0</v>
      </c>
      <c r="BO347" s="84">
        <f>IFERROR(1/J347*(X347/H347),"0")</f>
        <v>0</v>
      </c>
      <c r="BP347" s="84">
        <f>IFERROR(1/J347*(Y347/H347),"0")</f>
        <v>0</v>
      </c>
    </row>
    <row r="348" spans="1:68" x14ac:dyDescent="0.2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5" t="s">
        <v>71</v>
      </c>
      <c r="Q348" s="125"/>
      <c r="R348" s="125"/>
      <c r="S348" s="125"/>
      <c r="T348" s="125"/>
      <c r="U348" s="125"/>
      <c r="V348" s="125"/>
      <c r="W348" s="87" t="s">
        <v>72</v>
      </c>
      <c r="X348" s="88">
        <f>IFERROR(X346/H346,"0")+IFERROR(X347/H347,"0")</f>
        <v>0</v>
      </c>
      <c r="Y348" s="88">
        <f>IFERROR(Y346/H346,"0")+IFERROR(Y347/H347,"0")</f>
        <v>0</v>
      </c>
      <c r="Z348" s="88">
        <f>IFERROR(IF(Z346="",0,Z346),"0")+IFERROR(IF(Z347="",0,Z347),"0")</f>
        <v>0</v>
      </c>
      <c r="AA348" s="89"/>
      <c r="AB348" s="89"/>
      <c r="AC348" s="89"/>
    </row>
    <row r="349" spans="1:68" x14ac:dyDescent="0.2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5" t="s">
        <v>71</v>
      </c>
      <c r="Q349" s="125"/>
      <c r="R349" s="125"/>
      <c r="S349" s="125"/>
      <c r="T349" s="125"/>
      <c r="U349" s="125"/>
      <c r="V349" s="125"/>
      <c r="W349" s="87" t="s">
        <v>69</v>
      </c>
      <c r="X349" s="88">
        <f>IFERROR(SUM(X346:X347),"0")</f>
        <v>0</v>
      </c>
      <c r="Y349" s="88">
        <f>IFERROR(SUM(Y346:Y347),"0")</f>
        <v>0</v>
      </c>
      <c r="Z349" s="87"/>
      <c r="AA349" s="89"/>
      <c r="AB349" s="89"/>
      <c r="AC349" s="89"/>
    </row>
    <row r="350" spans="1:68" ht="14.25" customHeight="1" x14ac:dyDescent="0.25">
      <c r="A350" s="121" t="s">
        <v>73</v>
      </c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70"/>
      <c r="AB350" s="70"/>
      <c r="AC350" s="70"/>
    </row>
    <row r="351" spans="1:68" ht="37.5" customHeight="1" x14ac:dyDescent="0.25">
      <c r="A351" s="71" t="s">
        <v>558</v>
      </c>
      <c r="B351" s="71" t="s">
        <v>559</v>
      </c>
      <c r="C351" s="72">
        <v>4301051517</v>
      </c>
      <c r="D351" s="122">
        <v>4680115883390</v>
      </c>
      <c r="E351" s="122"/>
      <c r="F351" s="73">
        <v>0.3</v>
      </c>
      <c r="G351" s="74">
        <v>6</v>
      </c>
      <c r="H351" s="73">
        <v>1.8</v>
      </c>
      <c r="I351" s="73">
        <v>1.98</v>
      </c>
      <c r="J351" s="74">
        <v>182</v>
      </c>
      <c r="K351" s="74" t="s">
        <v>76</v>
      </c>
      <c r="L351" s="74"/>
      <c r="M351" s="75" t="s">
        <v>68</v>
      </c>
      <c r="N351" s="75"/>
      <c r="O351" s="74">
        <v>40</v>
      </c>
      <c r="P351" s="1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23"/>
      <c r="R351" s="123"/>
      <c r="S351" s="123"/>
      <c r="T351" s="123"/>
      <c r="U351" s="76"/>
      <c r="V351" s="76"/>
      <c r="W351" s="77" t="s">
        <v>69</v>
      </c>
      <c r="X351" s="78">
        <v>0</v>
      </c>
      <c r="Y351" s="79">
        <f>IFERROR(IF(X351="",0,CEILING((X351/$H351),1)*$H351),"")</f>
        <v>0</v>
      </c>
      <c r="Z351" s="80" t="str">
        <f>IFERROR(IF(Y351=0,"",ROUNDUP(Y351/H351,0)*0.00651),"")</f>
        <v/>
      </c>
      <c r="AA351" s="81"/>
      <c r="AB351" s="82"/>
      <c r="AC351" s="83" t="s">
        <v>560</v>
      </c>
      <c r="AG351" s="84"/>
      <c r="AJ351" s="85"/>
      <c r="AK351" s="85">
        <v>0</v>
      </c>
      <c r="BB351" s="86" t="s">
        <v>1</v>
      </c>
      <c r="BM351" s="84">
        <f>IFERROR(X351*I351/H351,"0")</f>
        <v>0</v>
      </c>
      <c r="BN351" s="84">
        <f>IFERROR(Y351*I351/H351,"0")</f>
        <v>0</v>
      </c>
      <c r="BO351" s="84">
        <f>IFERROR(1/J351*(X351/H351),"0")</f>
        <v>0</v>
      </c>
      <c r="BP351" s="84">
        <f>IFERROR(1/J351*(Y351/H351),"0")</f>
        <v>0</v>
      </c>
    </row>
    <row r="352" spans="1:68" x14ac:dyDescent="0.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5" t="s">
        <v>71</v>
      </c>
      <c r="Q352" s="125"/>
      <c r="R352" s="125"/>
      <c r="S352" s="125"/>
      <c r="T352" s="125"/>
      <c r="U352" s="125"/>
      <c r="V352" s="125"/>
      <c r="W352" s="87" t="s">
        <v>72</v>
      </c>
      <c r="X352" s="88">
        <f>IFERROR(X351/H351,"0")</f>
        <v>0</v>
      </c>
      <c r="Y352" s="88">
        <f>IFERROR(Y351/H351,"0")</f>
        <v>0</v>
      </c>
      <c r="Z352" s="88">
        <f>IFERROR(IF(Z351="",0,Z351),"0")</f>
        <v>0</v>
      </c>
      <c r="AA352" s="89"/>
      <c r="AB352" s="89"/>
      <c r="AC352" s="89"/>
    </row>
    <row r="353" spans="1:68" x14ac:dyDescent="0.2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5" t="s">
        <v>71</v>
      </c>
      <c r="Q353" s="125"/>
      <c r="R353" s="125"/>
      <c r="S353" s="125"/>
      <c r="T353" s="125"/>
      <c r="U353" s="125"/>
      <c r="V353" s="125"/>
      <c r="W353" s="87" t="s">
        <v>69</v>
      </c>
      <c r="X353" s="88">
        <f>IFERROR(SUM(X351:X351),"0")</f>
        <v>0</v>
      </c>
      <c r="Y353" s="88">
        <f>IFERROR(SUM(Y351:Y351),"0")</f>
        <v>0</v>
      </c>
      <c r="Z353" s="87"/>
      <c r="AA353" s="89"/>
      <c r="AB353" s="89"/>
      <c r="AC353" s="89"/>
    </row>
    <row r="354" spans="1:68" ht="16.5" customHeight="1" x14ac:dyDescent="0.25">
      <c r="A354" s="120" t="s">
        <v>561</v>
      </c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69"/>
      <c r="AB354" s="69"/>
      <c r="AC354" s="69"/>
    </row>
    <row r="355" spans="1:68" ht="14.25" customHeight="1" x14ac:dyDescent="0.25">
      <c r="A355" s="121" t="s">
        <v>113</v>
      </c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70"/>
      <c r="AB355" s="70"/>
      <c r="AC355" s="70"/>
    </row>
    <row r="356" spans="1:68" ht="27" customHeight="1" x14ac:dyDescent="0.25">
      <c r="A356" s="71" t="s">
        <v>562</v>
      </c>
      <c r="B356" s="71" t="s">
        <v>563</v>
      </c>
      <c r="C356" s="72">
        <v>4301012024</v>
      </c>
      <c r="D356" s="122">
        <v>4680115885615</v>
      </c>
      <c r="E356" s="122"/>
      <c r="F356" s="73">
        <v>1.35</v>
      </c>
      <c r="G356" s="74">
        <v>8</v>
      </c>
      <c r="H356" s="73">
        <v>10.8</v>
      </c>
      <c r="I356" s="73">
        <v>11.28</v>
      </c>
      <c r="J356" s="74">
        <v>56</v>
      </c>
      <c r="K356" s="74" t="s">
        <v>116</v>
      </c>
      <c r="L356" s="74"/>
      <c r="M356" s="75" t="s">
        <v>80</v>
      </c>
      <c r="N356" s="75"/>
      <c r="O356" s="74">
        <v>55</v>
      </c>
      <c r="P356" s="1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23"/>
      <c r="R356" s="123"/>
      <c r="S356" s="123"/>
      <c r="T356" s="123"/>
      <c r="U356" s="76"/>
      <c r="V356" s="76"/>
      <c r="W356" s="77" t="s">
        <v>69</v>
      </c>
      <c r="X356" s="78">
        <v>0</v>
      </c>
      <c r="Y356" s="79">
        <f t="shared" ref="Y356:Y363" si="77">IFERROR(IF(X356="",0,CEILING((X356/$H356),1)*$H356),"")</f>
        <v>0</v>
      </c>
      <c r="Z356" s="80" t="str">
        <f>IFERROR(IF(Y356=0,"",ROUNDUP(Y356/H356,0)*0.02175),"")</f>
        <v/>
      </c>
      <c r="AA356" s="81"/>
      <c r="AB356" s="82"/>
      <c r="AC356" s="83" t="s">
        <v>564</v>
      </c>
      <c r="AG356" s="84"/>
      <c r="AJ356" s="85"/>
      <c r="AK356" s="85">
        <v>0</v>
      </c>
      <c r="BB356" s="86" t="s">
        <v>1</v>
      </c>
      <c r="BM356" s="84">
        <f t="shared" ref="BM356:BM363" si="78">IFERROR(X356*I356/H356,"0")</f>
        <v>0</v>
      </c>
      <c r="BN356" s="84">
        <f t="shared" ref="BN356:BN363" si="79">IFERROR(Y356*I356/H356,"0")</f>
        <v>0</v>
      </c>
      <c r="BO356" s="84">
        <f t="shared" ref="BO356:BO363" si="80">IFERROR(1/J356*(X356/H356),"0")</f>
        <v>0</v>
      </c>
      <c r="BP356" s="84">
        <f t="shared" ref="BP356:BP363" si="81">IFERROR(1/J356*(Y356/H356),"0")</f>
        <v>0</v>
      </c>
    </row>
    <row r="357" spans="1:68" ht="27" customHeight="1" x14ac:dyDescent="0.25">
      <c r="A357" s="71" t="s">
        <v>565</v>
      </c>
      <c r="B357" s="71" t="s">
        <v>566</v>
      </c>
      <c r="C357" s="72">
        <v>4301011911</v>
      </c>
      <c r="D357" s="122">
        <v>4680115885554</v>
      </c>
      <c r="E357" s="122"/>
      <c r="F357" s="73">
        <v>1.35</v>
      </c>
      <c r="G357" s="74">
        <v>8</v>
      </c>
      <c r="H357" s="73">
        <v>10.8</v>
      </c>
      <c r="I357" s="73">
        <v>11.28</v>
      </c>
      <c r="J357" s="74">
        <v>48</v>
      </c>
      <c r="K357" s="74" t="s">
        <v>116</v>
      </c>
      <c r="L357" s="74"/>
      <c r="M357" s="75" t="s">
        <v>145</v>
      </c>
      <c r="N357" s="75"/>
      <c r="O357" s="74">
        <v>55</v>
      </c>
      <c r="P357" s="12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23"/>
      <c r="R357" s="123"/>
      <c r="S357" s="123"/>
      <c r="T357" s="123"/>
      <c r="U357" s="76"/>
      <c r="V357" s="76"/>
      <c r="W357" s="77" t="s">
        <v>69</v>
      </c>
      <c r="X357" s="78">
        <v>0</v>
      </c>
      <c r="Y357" s="79">
        <f t="shared" si="77"/>
        <v>0</v>
      </c>
      <c r="Z357" s="80" t="str">
        <f>IFERROR(IF(Y357=0,"",ROUNDUP(Y357/H357,0)*0.02039),"")</f>
        <v/>
      </c>
      <c r="AA357" s="81"/>
      <c r="AB357" s="82"/>
      <c r="AC357" s="83" t="s">
        <v>567</v>
      </c>
      <c r="AG357" s="84"/>
      <c r="AJ357" s="85"/>
      <c r="AK357" s="85">
        <v>0</v>
      </c>
      <c r="BB357" s="86" t="s">
        <v>1</v>
      </c>
      <c r="BM357" s="84">
        <f t="shared" si="78"/>
        <v>0</v>
      </c>
      <c r="BN357" s="84">
        <f t="shared" si="79"/>
        <v>0</v>
      </c>
      <c r="BO357" s="84">
        <f t="shared" si="80"/>
        <v>0</v>
      </c>
      <c r="BP357" s="84">
        <f t="shared" si="81"/>
        <v>0</v>
      </c>
    </row>
    <row r="358" spans="1:68" ht="27" customHeight="1" x14ac:dyDescent="0.25">
      <c r="A358" s="71" t="s">
        <v>565</v>
      </c>
      <c r="B358" s="71" t="s">
        <v>568</v>
      </c>
      <c r="C358" s="72">
        <v>4301012016</v>
      </c>
      <c r="D358" s="122">
        <v>4680115885554</v>
      </c>
      <c r="E358" s="122"/>
      <c r="F358" s="73">
        <v>1.35</v>
      </c>
      <c r="G358" s="74">
        <v>8</v>
      </c>
      <c r="H358" s="73">
        <v>10.8</v>
      </c>
      <c r="I358" s="73">
        <v>11.28</v>
      </c>
      <c r="J358" s="74">
        <v>56</v>
      </c>
      <c r="K358" s="74" t="s">
        <v>116</v>
      </c>
      <c r="L358" s="74"/>
      <c r="M358" s="75" t="s">
        <v>80</v>
      </c>
      <c r="N358" s="75"/>
      <c r="O358" s="74">
        <v>55</v>
      </c>
      <c r="P358" s="1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23"/>
      <c r="R358" s="123"/>
      <c r="S358" s="123"/>
      <c r="T358" s="123"/>
      <c r="U358" s="76"/>
      <c r="V358" s="76"/>
      <c r="W358" s="77" t="s">
        <v>69</v>
      </c>
      <c r="X358" s="78">
        <v>0</v>
      </c>
      <c r="Y358" s="79">
        <f t="shared" si="77"/>
        <v>0</v>
      </c>
      <c r="Z358" s="80" t="str">
        <f>IFERROR(IF(Y358=0,"",ROUNDUP(Y358/H358,0)*0.02175),"")</f>
        <v/>
      </c>
      <c r="AA358" s="81"/>
      <c r="AB358" s="82"/>
      <c r="AC358" s="83" t="s">
        <v>569</v>
      </c>
      <c r="AG358" s="84"/>
      <c r="AJ358" s="85"/>
      <c r="AK358" s="85">
        <v>0</v>
      </c>
      <c r="BB358" s="86" t="s">
        <v>1</v>
      </c>
      <c r="BM358" s="84">
        <f t="shared" si="78"/>
        <v>0</v>
      </c>
      <c r="BN358" s="84">
        <f t="shared" si="79"/>
        <v>0</v>
      </c>
      <c r="BO358" s="84">
        <f t="shared" si="80"/>
        <v>0</v>
      </c>
      <c r="BP358" s="84">
        <f t="shared" si="81"/>
        <v>0</v>
      </c>
    </row>
    <row r="359" spans="1:68" ht="37.5" customHeight="1" x14ac:dyDescent="0.25">
      <c r="A359" s="71" t="s">
        <v>570</v>
      </c>
      <c r="B359" s="71" t="s">
        <v>571</v>
      </c>
      <c r="C359" s="72">
        <v>4301011858</v>
      </c>
      <c r="D359" s="122">
        <v>4680115885646</v>
      </c>
      <c r="E359" s="122"/>
      <c r="F359" s="73">
        <v>1.35</v>
      </c>
      <c r="G359" s="74">
        <v>8</v>
      </c>
      <c r="H359" s="73">
        <v>10.8</v>
      </c>
      <c r="I359" s="73">
        <v>11.28</v>
      </c>
      <c r="J359" s="74">
        <v>56</v>
      </c>
      <c r="K359" s="74" t="s">
        <v>116</v>
      </c>
      <c r="L359" s="74"/>
      <c r="M359" s="75" t="s">
        <v>119</v>
      </c>
      <c r="N359" s="75"/>
      <c r="O359" s="74">
        <v>55</v>
      </c>
      <c r="P359" s="1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23"/>
      <c r="R359" s="123"/>
      <c r="S359" s="123"/>
      <c r="T359" s="123"/>
      <c r="U359" s="76"/>
      <c r="V359" s="76"/>
      <c r="W359" s="77" t="s">
        <v>69</v>
      </c>
      <c r="X359" s="78">
        <v>0</v>
      </c>
      <c r="Y359" s="79">
        <f t="shared" si="77"/>
        <v>0</v>
      </c>
      <c r="Z359" s="80" t="str">
        <f>IFERROR(IF(Y359=0,"",ROUNDUP(Y359/H359,0)*0.02175),"")</f>
        <v/>
      </c>
      <c r="AA359" s="81"/>
      <c r="AB359" s="82"/>
      <c r="AC359" s="83" t="s">
        <v>572</v>
      </c>
      <c r="AG359" s="84"/>
      <c r="AJ359" s="85"/>
      <c r="AK359" s="85">
        <v>0</v>
      </c>
      <c r="BB359" s="86" t="s">
        <v>1</v>
      </c>
      <c r="BM359" s="84">
        <f t="shared" si="78"/>
        <v>0</v>
      </c>
      <c r="BN359" s="84">
        <f t="shared" si="79"/>
        <v>0</v>
      </c>
      <c r="BO359" s="84">
        <f t="shared" si="80"/>
        <v>0</v>
      </c>
      <c r="BP359" s="84">
        <f t="shared" si="81"/>
        <v>0</v>
      </c>
    </row>
    <row r="360" spans="1:68" ht="27" customHeight="1" x14ac:dyDescent="0.25">
      <c r="A360" s="71" t="s">
        <v>573</v>
      </c>
      <c r="B360" s="71" t="s">
        <v>574</v>
      </c>
      <c r="C360" s="72">
        <v>4301011857</v>
      </c>
      <c r="D360" s="122">
        <v>4680115885622</v>
      </c>
      <c r="E360" s="122"/>
      <c r="F360" s="73">
        <v>0.4</v>
      </c>
      <c r="G360" s="74">
        <v>10</v>
      </c>
      <c r="H360" s="73">
        <v>4</v>
      </c>
      <c r="I360" s="73">
        <v>4.21</v>
      </c>
      <c r="J360" s="74">
        <v>132</v>
      </c>
      <c r="K360" s="74" t="s">
        <v>126</v>
      </c>
      <c r="L360" s="74"/>
      <c r="M360" s="75" t="s">
        <v>119</v>
      </c>
      <c r="N360" s="75"/>
      <c r="O360" s="74">
        <v>55</v>
      </c>
      <c r="P360" s="1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23"/>
      <c r="R360" s="123"/>
      <c r="S360" s="123"/>
      <c r="T360" s="123"/>
      <c r="U360" s="76"/>
      <c r="V360" s="76"/>
      <c r="W360" s="77" t="s">
        <v>69</v>
      </c>
      <c r="X360" s="78">
        <v>0</v>
      </c>
      <c r="Y360" s="79">
        <f t="shared" si="77"/>
        <v>0</v>
      </c>
      <c r="Z360" s="80" t="str">
        <f>IFERROR(IF(Y360=0,"",ROUNDUP(Y360/H360,0)*0.00902),"")</f>
        <v/>
      </c>
      <c r="AA360" s="81"/>
      <c r="AB360" s="82"/>
      <c r="AC360" s="83" t="s">
        <v>575</v>
      </c>
      <c r="AG360" s="84"/>
      <c r="AJ360" s="85"/>
      <c r="AK360" s="85">
        <v>0</v>
      </c>
      <c r="BB360" s="86" t="s">
        <v>1</v>
      </c>
      <c r="BM360" s="84">
        <f t="shared" si="78"/>
        <v>0</v>
      </c>
      <c r="BN360" s="84">
        <f t="shared" si="79"/>
        <v>0</v>
      </c>
      <c r="BO360" s="84">
        <f t="shared" si="80"/>
        <v>0</v>
      </c>
      <c r="BP360" s="84">
        <f t="shared" si="81"/>
        <v>0</v>
      </c>
    </row>
    <row r="361" spans="1:68" ht="27" customHeight="1" x14ac:dyDescent="0.25">
      <c r="A361" s="71" t="s">
        <v>576</v>
      </c>
      <c r="B361" s="71" t="s">
        <v>577</v>
      </c>
      <c r="C361" s="72">
        <v>4301011573</v>
      </c>
      <c r="D361" s="122">
        <v>4680115881938</v>
      </c>
      <c r="E361" s="122"/>
      <c r="F361" s="73">
        <v>0.4</v>
      </c>
      <c r="G361" s="74">
        <v>10</v>
      </c>
      <c r="H361" s="73">
        <v>4</v>
      </c>
      <c r="I361" s="73">
        <v>4.21</v>
      </c>
      <c r="J361" s="74">
        <v>132</v>
      </c>
      <c r="K361" s="74" t="s">
        <v>126</v>
      </c>
      <c r="L361" s="74"/>
      <c r="M361" s="75" t="s">
        <v>119</v>
      </c>
      <c r="N361" s="75"/>
      <c r="O361" s="74">
        <v>90</v>
      </c>
      <c r="P361" s="1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23"/>
      <c r="R361" s="123"/>
      <c r="S361" s="123"/>
      <c r="T361" s="123"/>
      <c r="U361" s="76"/>
      <c r="V361" s="76"/>
      <c r="W361" s="77" t="s">
        <v>69</v>
      </c>
      <c r="X361" s="78">
        <v>0</v>
      </c>
      <c r="Y361" s="79">
        <f t="shared" si="77"/>
        <v>0</v>
      </c>
      <c r="Z361" s="80" t="str">
        <f>IFERROR(IF(Y361=0,"",ROUNDUP(Y361/H361,0)*0.00902),"")</f>
        <v/>
      </c>
      <c r="AA361" s="81"/>
      <c r="AB361" s="82"/>
      <c r="AC361" s="83" t="s">
        <v>578</v>
      </c>
      <c r="AG361" s="84"/>
      <c r="AJ361" s="85"/>
      <c r="AK361" s="85">
        <v>0</v>
      </c>
      <c r="BB361" s="86" t="s">
        <v>1</v>
      </c>
      <c r="BM361" s="84">
        <f t="shared" si="78"/>
        <v>0</v>
      </c>
      <c r="BN361" s="84">
        <f t="shared" si="79"/>
        <v>0</v>
      </c>
      <c r="BO361" s="84">
        <f t="shared" si="80"/>
        <v>0</v>
      </c>
      <c r="BP361" s="84">
        <f t="shared" si="81"/>
        <v>0</v>
      </c>
    </row>
    <row r="362" spans="1:68" ht="27" customHeight="1" x14ac:dyDescent="0.25">
      <c r="A362" s="71" t="s">
        <v>579</v>
      </c>
      <c r="B362" s="71" t="s">
        <v>580</v>
      </c>
      <c r="C362" s="72">
        <v>4301011859</v>
      </c>
      <c r="D362" s="122">
        <v>4680115885608</v>
      </c>
      <c r="E362" s="122"/>
      <c r="F362" s="73">
        <v>0.4</v>
      </c>
      <c r="G362" s="74">
        <v>10</v>
      </c>
      <c r="H362" s="73">
        <v>4</v>
      </c>
      <c r="I362" s="73">
        <v>4.21</v>
      </c>
      <c r="J362" s="74">
        <v>132</v>
      </c>
      <c r="K362" s="74" t="s">
        <v>126</v>
      </c>
      <c r="L362" s="74"/>
      <c r="M362" s="75" t="s">
        <v>119</v>
      </c>
      <c r="N362" s="75"/>
      <c r="O362" s="74">
        <v>55</v>
      </c>
      <c r="P362" s="1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23"/>
      <c r="R362" s="123"/>
      <c r="S362" s="123"/>
      <c r="T362" s="123"/>
      <c r="U362" s="76"/>
      <c r="V362" s="76"/>
      <c r="W362" s="77" t="s">
        <v>69</v>
      </c>
      <c r="X362" s="78">
        <v>0</v>
      </c>
      <c r="Y362" s="79">
        <f t="shared" si="77"/>
        <v>0</v>
      </c>
      <c r="Z362" s="80" t="str">
        <f>IFERROR(IF(Y362=0,"",ROUNDUP(Y362/H362,0)*0.00902),"")</f>
        <v/>
      </c>
      <c r="AA362" s="81"/>
      <c r="AB362" s="82"/>
      <c r="AC362" s="83" t="s">
        <v>569</v>
      </c>
      <c r="AG362" s="84"/>
      <c r="AJ362" s="85"/>
      <c r="AK362" s="85">
        <v>0</v>
      </c>
      <c r="BB362" s="86" t="s">
        <v>1</v>
      </c>
      <c r="BM362" s="84">
        <f t="shared" si="78"/>
        <v>0</v>
      </c>
      <c r="BN362" s="84">
        <f t="shared" si="79"/>
        <v>0</v>
      </c>
      <c r="BO362" s="84">
        <f t="shared" si="80"/>
        <v>0</v>
      </c>
      <c r="BP362" s="84">
        <f t="shared" si="81"/>
        <v>0</v>
      </c>
    </row>
    <row r="363" spans="1:68" ht="27" customHeight="1" x14ac:dyDescent="0.25">
      <c r="A363" s="71" t="s">
        <v>581</v>
      </c>
      <c r="B363" s="71" t="s">
        <v>582</v>
      </c>
      <c r="C363" s="72">
        <v>4301011323</v>
      </c>
      <c r="D363" s="122">
        <v>4607091386011</v>
      </c>
      <c r="E363" s="122"/>
      <c r="F363" s="73">
        <v>0.5</v>
      </c>
      <c r="G363" s="74">
        <v>10</v>
      </c>
      <c r="H363" s="73">
        <v>5</v>
      </c>
      <c r="I363" s="73">
        <v>5.21</v>
      </c>
      <c r="J363" s="74">
        <v>132</v>
      </c>
      <c r="K363" s="74" t="s">
        <v>126</v>
      </c>
      <c r="L363" s="74"/>
      <c r="M363" s="75" t="s">
        <v>80</v>
      </c>
      <c r="N363" s="75"/>
      <c r="O363" s="74">
        <v>55</v>
      </c>
      <c r="P363" s="1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23"/>
      <c r="R363" s="123"/>
      <c r="S363" s="123"/>
      <c r="T363" s="123"/>
      <c r="U363" s="76"/>
      <c r="V363" s="76"/>
      <c r="W363" s="77" t="s">
        <v>69</v>
      </c>
      <c r="X363" s="78">
        <v>0</v>
      </c>
      <c r="Y363" s="79">
        <f t="shared" si="77"/>
        <v>0</v>
      </c>
      <c r="Z363" s="80" t="str">
        <f>IFERROR(IF(Y363=0,"",ROUNDUP(Y363/H363,0)*0.00902),"")</f>
        <v/>
      </c>
      <c r="AA363" s="81"/>
      <c r="AB363" s="82"/>
      <c r="AC363" s="83" t="s">
        <v>583</v>
      </c>
      <c r="AG363" s="84"/>
      <c r="AJ363" s="85"/>
      <c r="AK363" s="85">
        <v>0</v>
      </c>
      <c r="BB363" s="86" t="s">
        <v>1</v>
      </c>
      <c r="BM363" s="84">
        <f t="shared" si="78"/>
        <v>0</v>
      </c>
      <c r="BN363" s="84">
        <f t="shared" si="79"/>
        <v>0</v>
      </c>
      <c r="BO363" s="84">
        <f t="shared" si="80"/>
        <v>0</v>
      </c>
      <c r="BP363" s="84">
        <f t="shared" si="81"/>
        <v>0</v>
      </c>
    </row>
    <row r="364" spans="1:68" x14ac:dyDescent="0.2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5" t="s">
        <v>71</v>
      </c>
      <c r="Q364" s="125"/>
      <c r="R364" s="125"/>
      <c r="S364" s="125"/>
      <c r="T364" s="125"/>
      <c r="U364" s="125"/>
      <c r="V364" s="125"/>
      <c r="W364" s="87" t="s">
        <v>72</v>
      </c>
      <c r="X364" s="88">
        <f>IFERROR(X356/H356,"0")+IFERROR(X357/H357,"0")+IFERROR(X358/H358,"0")+IFERROR(X359/H359,"0")+IFERROR(X360/H360,"0")+IFERROR(X361/H361,"0")+IFERROR(X362/H362,"0")+IFERROR(X363/H363,"0")</f>
        <v>0</v>
      </c>
      <c r="Y364" s="88">
        <f>IFERROR(Y356/H356,"0")+IFERROR(Y357/H357,"0")+IFERROR(Y358/H358,"0")+IFERROR(Y359/H359,"0")+IFERROR(Y360/H360,"0")+IFERROR(Y361/H361,"0")+IFERROR(Y362/H362,"0")+IFERROR(Y363/H363,"0")</f>
        <v>0</v>
      </c>
      <c r="Z364" s="88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9"/>
      <c r="AB364" s="89"/>
      <c r="AC364" s="89"/>
    </row>
    <row r="365" spans="1:68" x14ac:dyDescent="0.2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5" t="s">
        <v>71</v>
      </c>
      <c r="Q365" s="125"/>
      <c r="R365" s="125"/>
      <c r="S365" s="125"/>
      <c r="T365" s="125"/>
      <c r="U365" s="125"/>
      <c r="V365" s="125"/>
      <c r="W365" s="87" t="s">
        <v>69</v>
      </c>
      <c r="X365" s="88">
        <f>IFERROR(SUM(X356:X363),"0")</f>
        <v>0</v>
      </c>
      <c r="Y365" s="88">
        <f>IFERROR(SUM(Y356:Y363),"0")</f>
        <v>0</v>
      </c>
      <c r="Z365" s="87"/>
      <c r="AA365" s="89"/>
      <c r="AB365" s="89"/>
      <c r="AC365" s="89"/>
    </row>
    <row r="366" spans="1:68" ht="14.25" customHeight="1" x14ac:dyDescent="0.25">
      <c r="A366" s="121" t="s">
        <v>64</v>
      </c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70"/>
      <c r="AB366" s="70"/>
      <c r="AC366" s="70"/>
    </row>
    <row r="367" spans="1:68" ht="27" customHeight="1" x14ac:dyDescent="0.25">
      <c r="A367" s="71" t="s">
        <v>584</v>
      </c>
      <c r="B367" s="71" t="s">
        <v>585</v>
      </c>
      <c r="C367" s="72">
        <v>4301030878</v>
      </c>
      <c r="D367" s="122">
        <v>4607091387193</v>
      </c>
      <c r="E367" s="122"/>
      <c r="F367" s="73">
        <v>0.7</v>
      </c>
      <c r="G367" s="74">
        <v>6</v>
      </c>
      <c r="H367" s="73">
        <v>4.2</v>
      </c>
      <c r="I367" s="73">
        <v>4.47</v>
      </c>
      <c r="J367" s="74">
        <v>132</v>
      </c>
      <c r="K367" s="74" t="s">
        <v>126</v>
      </c>
      <c r="L367" s="74"/>
      <c r="M367" s="75" t="s">
        <v>68</v>
      </c>
      <c r="N367" s="75"/>
      <c r="O367" s="74">
        <v>35</v>
      </c>
      <c r="P367" s="1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23"/>
      <c r="R367" s="123"/>
      <c r="S367" s="123"/>
      <c r="T367" s="123"/>
      <c r="U367" s="76"/>
      <c r="V367" s="76"/>
      <c r="W367" s="77" t="s">
        <v>69</v>
      </c>
      <c r="X367" s="78">
        <v>0</v>
      </c>
      <c r="Y367" s="79">
        <f>IFERROR(IF(X367="",0,CEILING((X367/$H367),1)*$H367),"")</f>
        <v>0</v>
      </c>
      <c r="Z367" s="80" t="str">
        <f>IFERROR(IF(Y367=0,"",ROUNDUP(Y367/H367,0)*0.00902),"")</f>
        <v/>
      </c>
      <c r="AA367" s="81"/>
      <c r="AB367" s="82"/>
      <c r="AC367" s="83" t="s">
        <v>586</v>
      </c>
      <c r="AG367" s="84"/>
      <c r="AJ367" s="85"/>
      <c r="AK367" s="85">
        <v>0</v>
      </c>
      <c r="BB367" s="86" t="s">
        <v>1</v>
      </c>
      <c r="BM367" s="84">
        <f>IFERROR(X367*I367/H367,"0")</f>
        <v>0</v>
      </c>
      <c r="BN367" s="84">
        <f>IFERROR(Y367*I367/H367,"0")</f>
        <v>0</v>
      </c>
      <c r="BO367" s="84">
        <f>IFERROR(1/J367*(X367/H367),"0")</f>
        <v>0</v>
      </c>
      <c r="BP367" s="84">
        <f>IFERROR(1/J367*(Y367/H367),"0")</f>
        <v>0</v>
      </c>
    </row>
    <row r="368" spans="1:68" ht="27" customHeight="1" x14ac:dyDescent="0.25">
      <c r="A368" s="71" t="s">
        <v>587</v>
      </c>
      <c r="B368" s="71" t="s">
        <v>588</v>
      </c>
      <c r="C368" s="72">
        <v>4301031153</v>
      </c>
      <c r="D368" s="122">
        <v>4607091387230</v>
      </c>
      <c r="E368" s="122"/>
      <c r="F368" s="73">
        <v>0.7</v>
      </c>
      <c r="G368" s="74">
        <v>6</v>
      </c>
      <c r="H368" s="73">
        <v>4.2</v>
      </c>
      <c r="I368" s="73">
        <v>4.47</v>
      </c>
      <c r="J368" s="74">
        <v>132</v>
      </c>
      <c r="K368" s="74" t="s">
        <v>126</v>
      </c>
      <c r="L368" s="74"/>
      <c r="M368" s="75" t="s">
        <v>68</v>
      </c>
      <c r="N368" s="75"/>
      <c r="O368" s="74">
        <v>40</v>
      </c>
      <c r="P368" s="1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23"/>
      <c r="R368" s="123"/>
      <c r="S368" s="123"/>
      <c r="T368" s="123"/>
      <c r="U368" s="76"/>
      <c r="V368" s="76"/>
      <c r="W368" s="77" t="s">
        <v>69</v>
      </c>
      <c r="X368" s="78">
        <v>0</v>
      </c>
      <c r="Y368" s="79">
        <f>IFERROR(IF(X368="",0,CEILING((X368/$H368),1)*$H368),"")</f>
        <v>0</v>
      </c>
      <c r="Z368" s="80" t="str">
        <f>IFERROR(IF(Y368=0,"",ROUNDUP(Y368/H368,0)*0.00902),"")</f>
        <v/>
      </c>
      <c r="AA368" s="81"/>
      <c r="AB368" s="82"/>
      <c r="AC368" s="83" t="s">
        <v>589</v>
      </c>
      <c r="AG368" s="84"/>
      <c r="AJ368" s="85"/>
      <c r="AK368" s="85">
        <v>0</v>
      </c>
      <c r="BB368" s="86" t="s">
        <v>1</v>
      </c>
      <c r="BM368" s="84">
        <f>IFERROR(X368*I368/H368,"0")</f>
        <v>0</v>
      </c>
      <c r="BN368" s="84">
        <f>IFERROR(Y368*I368/H368,"0")</f>
        <v>0</v>
      </c>
      <c r="BO368" s="84">
        <f>IFERROR(1/J368*(X368/H368),"0")</f>
        <v>0</v>
      </c>
      <c r="BP368" s="84">
        <f>IFERROR(1/J368*(Y368/H368),"0")</f>
        <v>0</v>
      </c>
    </row>
    <row r="369" spans="1:68" ht="27" customHeight="1" x14ac:dyDescent="0.25">
      <c r="A369" s="71" t="s">
        <v>590</v>
      </c>
      <c r="B369" s="71" t="s">
        <v>591</v>
      </c>
      <c r="C369" s="72">
        <v>4301031154</v>
      </c>
      <c r="D369" s="122">
        <v>4607091387292</v>
      </c>
      <c r="E369" s="122"/>
      <c r="F369" s="73">
        <v>0.73</v>
      </c>
      <c r="G369" s="74">
        <v>6</v>
      </c>
      <c r="H369" s="73">
        <v>4.38</v>
      </c>
      <c r="I369" s="73">
        <v>4.6500000000000004</v>
      </c>
      <c r="J369" s="74">
        <v>132</v>
      </c>
      <c r="K369" s="74" t="s">
        <v>126</v>
      </c>
      <c r="L369" s="74"/>
      <c r="M369" s="75" t="s">
        <v>68</v>
      </c>
      <c r="N369" s="75"/>
      <c r="O369" s="74">
        <v>45</v>
      </c>
      <c r="P369" s="1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23"/>
      <c r="R369" s="123"/>
      <c r="S369" s="123"/>
      <c r="T369" s="123"/>
      <c r="U369" s="76"/>
      <c r="V369" s="76"/>
      <c r="W369" s="77" t="s">
        <v>69</v>
      </c>
      <c r="X369" s="78">
        <v>0</v>
      </c>
      <c r="Y369" s="79">
        <f>IFERROR(IF(X369="",0,CEILING((X369/$H369),1)*$H369),"")</f>
        <v>0</v>
      </c>
      <c r="Z369" s="80" t="str">
        <f>IFERROR(IF(Y369=0,"",ROUNDUP(Y369/H369,0)*0.00902),"")</f>
        <v/>
      </c>
      <c r="AA369" s="81"/>
      <c r="AB369" s="82"/>
      <c r="AC369" s="83" t="s">
        <v>592</v>
      </c>
      <c r="AG369" s="84"/>
      <c r="AJ369" s="85"/>
      <c r="AK369" s="85">
        <v>0</v>
      </c>
      <c r="BB369" s="86" t="s">
        <v>1</v>
      </c>
      <c r="BM369" s="84">
        <f>IFERROR(X369*I369/H369,"0")</f>
        <v>0</v>
      </c>
      <c r="BN369" s="84">
        <f>IFERROR(Y369*I369/H369,"0")</f>
        <v>0</v>
      </c>
      <c r="BO369" s="84">
        <f>IFERROR(1/J369*(X369/H369),"0")</f>
        <v>0</v>
      </c>
      <c r="BP369" s="84">
        <f>IFERROR(1/J369*(Y369/H369),"0")</f>
        <v>0</v>
      </c>
    </row>
    <row r="370" spans="1:68" ht="27" customHeight="1" x14ac:dyDescent="0.25">
      <c r="A370" s="71" t="s">
        <v>593</v>
      </c>
      <c r="B370" s="71" t="s">
        <v>594</v>
      </c>
      <c r="C370" s="72">
        <v>4301031152</v>
      </c>
      <c r="D370" s="122">
        <v>4607091387285</v>
      </c>
      <c r="E370" s="122"/>
      <c r="F370" s="73">
        <v>0.35</v>
      </c>
      <c r="G370" s="74">
        <v>6</v>
      </c>
      <c r="H370" s="73">
        <v>2.1</v>
      </c>
      <c r="I370" s="73">
        <v>2.23</v>
      </c>
      <c r="J370" s="74">
        <v>234</v>
      </c>
      <c r="K370" s="74" t="s">
        <v>67</v>
      </c>
      <c r="L370" s="74"/>
      <c r="M370" s="75" t="s">
        <v>68</v>
      </c>
      <c r="N370" s="75"/>
      <c r="O370" s="74">
        <v>40</v>
      </c>
      <c r="P370" s="1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23"/>
      <c r="R370" s="123"/>
      <c r="S370" s="123"/>
      <c r="T370" s="123"/>
      <c r="U370" s="76"/>
      <c r="V370" s="76"/>
      <c r="W370" s="77" t="s">
        <v>69</v>
      </c>
      <c r="X370" s="78">
        <v>0</v>
      </c>
      <c r="Y370" s="79">
        <f>IFERROR(IF(X370="",0,CEILING((X370/$H370),1)*$H370),"")</f>
        <v>0</v>
      </c>
      <c r="Z370" s="80" t="str">
        <f>IFERROR(IF(Y370=0,"",ROUNDUP(Y370/H370,0)*0.00502),"")</f>
        <v/>
      </c>
      <c r="AA370" s="81"/>
      <c r="AB370" s="82"/>
      <c r="AC370" s="83" t="s">
        <v>589</v>
      </c>
      <c r="AG370" s="84"/>
      <c r="AJ370" s="85"/>
      <c r="AK370" s="85">
        <v>0</v>
      </c>
      <c r="BB370" s="86" t="s">
        <v>1</v>
      </c>
      <c r="BM370" s="84">
        <f>IFERROR(X370*I370/H370,"0")</f>
        <v>0</v>
      </c>
      <c r="BN370" s="84">
        <f>IFERROR(Y370*I370/H370,"0")</f>
        <v>0</v>
      </c>
      <c r="BO370" s="84">
        <f>IFERROR(1/J370*(X370/H370),"0")</f>
        <v>0</v>
      </c>
      <c r="BP370" s="84">
        <f>IFERROR(1/J370*(Y370/H370),"0")</f>
        <v>0</v>
      </c>
    </row>
    <row r="371" spans="1:68" x14ac:dyDescent="0.2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5" t="s">
        <v>71</v>
      </c>
      <c r="Q371" s="125"/>
      <c r="R371" s="125"/>
      <c r="S371" s="125"/>
      <c r="T371" s="125"/>
      <c r="U371" s="125"/>
      <c r="V371" s="125"/>
      <c r="W371" s="87" t="s">
        <v>72</v>
      </c>
      <c r="X371" s="88">
        <f>IFERROR(X367/H367,"0")+IFERROR(X368/H368,"0")+IFERROR(X369/H369,"0")+IFERROR(X370/H370,"0")</f>
        <v>0</v>
      </c>
      <c r="Y371" s="88">
        <f>IFERROR(Y367/H367,"0")+IFERROR(Y368/H368,"0")+IFERROR(Y369/H369,"0")+IFERROR(Y370/H370,"0")</f>
        <v>0</v>
      </c>
      <c r="Z371" s="88">
        <f>IFERROR(IF(Z367="",0,Z367),"0")+IFERROR(IF(Z368="",0,Z368),"0")+IFERROR(IF(Z369="",0,Z369),"0")+IFERROR(IF(Z370="",0,Z370),"0")</f>
        <v>0</v>
      </c>
      <c r="AA371" s="89"/>
      <c r="AB371" s="89"/>
      <c r="AC371" s="89"/>
    </row>
    <row r="372" spans="1:68" x14ac:dyDescent="0.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5" t="s">
        <v>71</v>
      </c>
      <c r="Q372" s="125"/>
      <c r="R372" s="125"/>
      <c r="S372" s="125"/>
      <c r="T372" s="125"/>
      <c r="U372" s="125"/>
      <c r="V372" s="125"/>
      <c r="W372" s="87" t="s">
        <v>69</v>
      </c>
      <c r="X372" s="88">
        <f>IFERROR(SUM(X367:X370),"0")</f>
        <v>0</v>
      </c>
      <c r="Y372" s="88">
        <f>IFERROR(SUM(Y367:Y370),"0")</f>
        <v>0</v>
      </c>
      <c r="Z372" s="87"/>
      <c r="AA372" s="89"/>
      <c r="AB372" s="89"/>
      <c r="AC372" s="89"/>
    </row>
    <row r="373" spans="1:68" ht="14.25" customHeight="1" x14ac:dyDescent="0.25">
      <c r="A373" s="121" t="s">
        <v>73</v>
      </c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70"/>
      <c r="AB373" s="70"/>
      <c r="AC373" s="70"/>
    </row>
    <row r="374" spans="1:68" ht="48" customHeight="1" x14ac:dyDescent="0.25">
      <c r="A374" s="71" t="s">
        <v>595</v>
      </c>
      <c r="B374" s="71" t="s">
        <v>596</v>
      </c>
      <c r="C374" s="72">
        <v>4301051100</v>
      </c>
      <c r="D374" s="122">
        <v>4607091387766</v>
      </c>
      <c r="E374" s="122"/>
      <c r="F374" s="73">
        <v>1.3</v>
      </c>
      <c r="G374" s="74">
        <v>6</v>
      </c>
      <c r="H374" s="73">
        <v>7.8</v>
      </c>
      <c r="I374" s="73">
        <v>8.3580000000000005</v>
      </c>
      <c r="J374" s="74">
        <v>56</v>
      </c>
      <c r="K374" s="74" t="s">
        <v>116</v>
      </c>
      <c r="L374" s="74"/>
      <c r="M374" s="75" t="s">
        <v>80</v>
      </c>
      <c r="N374" s="75"/>
      <c r="O374" s="74">
        <v>40</v>
      </c>
      <c r="P374" s="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23"/>
      <c r="R374" s="123"/>
      <c r="S374" s="123"/>
      <c r="T374" s="123"/>
      <c r="U374" s="76"/>
      <c r="V374" s="76"/>
      <c r="W374" s="77" t="s">
        <v>69</v>
      </c>
      <c r="X374" s="78">
        <v>0</v>
      </c>
      <c r="Y374" s="79">
        <f t="shared" ref="Y374:Y379" si="82">IFERROR(IF(X374="",0,CEILING((X374/$H374),1)*$H374),"")</f>
        <v>0</v>
      </c>
      <c r="Z374" s="80" t="str">
        <f>IFERROR(IF(Y374=0,"",ROUNDUP(Y374/H374,0)*0.02175),"")</f>
        <v/>
      </c>
      <c r="AA374" s="81"/>
      <c r="AB374" s="82"/>
      <c r="AC374" s="83" t="s">
        <v>597</v>
      </c>
      <c r="AG374" s="84"/>
      <c r="AJ374" s="85"/>
      <c r="AK374" s="85">
        <v>0</v>
      </c>
      <c r="BB374" s="86" t="s">
        <v>1</v>
      </c>
      <c r="BM374" s="84">
        <f t="shared" ref="BM374:BM379" si="83">IFERROR(X374*I374/H374,"0")</f>
        <v>0</v>
      </c>
      <c r="BN374" s="84">
        <f t="shared" ref="BN374:BN379" si="84">IFERROR(Y374*I374/H374,"0")</f>
        <v>0</v>
      </c>
      <c r="BO374" s="84">
        <f t="shared" ref="BO374:BO379" si="85">IFERROR(1/J374*(X374/H374),"0")</f>
        <v>0</v>
      </c>
      <c r="BP374" s="84">
        <f t="shared" ref="BP374:BP379" si="86">IFERROR(1/J374*(Y374/H374),"0")</f>
        <v>0</v>
      </c>
    </row>
    <row r="375" spans="1:68" ht="37.5" customHeight="1" x14ac:dyDescent="0.25">
      <c r="A375" s="71" t="s">
        <v>598</v>
      </c>
      <c r="B375" s="71" t="s">
        <v>599</v>
      </c>
      <c r="C375" s="72">
        <v>4301051116</v>
      </c>
      <c r="D375" s="122">
        <v>4607091387957</v>
      </c>
      <c r="E375" s="122"/>
      <c r="F375" s="73">
        <v>1.3</v>
      </c>
      <c r="G375" s="74">
        <v>6</v>
      </c>
      <c r="H375" s="73">
        <v>7.8</v>
      </c>
      <c r="I375" s="73">
        <v>8.3640000000000008</v>
      </c>
      <c r="J375" s="74">
        <v>56</v>
      </c>
      <c r="K375" s="74" t="s">
        <v>116</v>
      </c>
      <c r="L375" s="74"/>
      <c r="M375" s="75" t="s">
        <v>68</v>
      </c>
      <c r="N375" s="75"/>
      <c r="O375" s="74">
        <v>40</v>
      </c>
      <c r="P375" s="1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23"/>
      <c r="R375" s="123"/>
      <c r="S375" s="123"/>
      <c r="T375" s="123"/>
      <c r="U375" s="76"/>
      <c r="V375" s="76"/>
      <c r="W375" s="77" t="s">
        <v>69</v>
      </c>
      <c r="X375" s="78">
        <v>0</v>
      </c>
      <c r="Y375" s="79">
        <f t="shared" si="82"/>
        <v>0</v>
      </c>
      <c r="Z375" s="80" t="str">
        <f>IFERROR(IF(Y375=0,"",ROUNDUP(Y375/H375,0)*0.02175),"")</f>
        <v/>
      </c>
      <c r="AA375" s="81"/>
      <c r="AB375" s="82"/>
      <c r="AC375" s="83" t="s">
        <v>600</v>
      </c>
      <c r="AG375" s="84"/>
      <c r="AJ375" s="85"/>
      <c r="AK375" s="85">
        <v>0</v>
      </c>
      <c r="BB375" s="86" t="s">
        <v>1</v>
      </c>
      <c r="BM375" s="84">
        <f t="shared" si="83"/>
        <v>0</v>
      </c>
      <c r="BN375" s="84">
        <f t="shared" si="84"/>
        <v>0</v>
      </c>
      <c r="BO375" s="84">
        <f t="shared" si="85"/>
        <v>0</v>
      </c>
      <c r="BP375" s="84">
        <f t="shared" si="86"/>
        <v>0</v>
      </c>
    </row>
    <row r="376" spans="1:68" ht="37.5" customHeight="1" x14ac:dyDescent="0.25">
      <c r="A376" s="71" t="s">
        <v>601</v>
      </c>
      <c r="B376" s="71" t="s">
        <v>602</v>
      </c>
      <c r="C376" s="72">
        <v>4301051115</v>
      </c>
      <c r="D376" s="122">
        <v>4607091387964</v>
      </c>
      <c r="E376" s="122"/>
      <c r="F376" s="73">
        <v>1.35</v>
      </c>
      <c r="G376" s="74">
        <v>6</v>
      </c>
      <c r="H376" s="73">
        <v>8.1</v>
      </c>
      <c r="I376" s="73">
        <v>8.6460000000000008</v>
      </c>
      <c r="J376" s="74">
        <v>56</v>
      </c>
      <c r="K376" s="74" t="s">
        <v>116</v>
      </c>
      <c r="L376" s="74"/>
      <c r="M376" s="75" t="s">
        <v>68</v>
      </c>
      <c r="N376" s="75"/>
      <c r="O376" s="74">
        <v>40</v>
      </c>
      <c r="P376" s="1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23"/>
      <c r="R376" s="123"/>
      <c r="S376" s="123"/>
      <c r="T376" s="123"/>
      <c r="U376" s="76"/>
      <c r="V376" s="76"/>
      <c r="W376" s="77" t="s">
        <v>69</v>
      </c>
      <c r="X376" s="78">
        <v>0</v>
      </c>
      <c r="Y376" s="79">
        <f t="shared" si="82"/>
        <v>0</v>
      </c>
      <c r="Z376" s="80" t="str">
        <f>IFERROR(IF(Y376=0,"",ROUNDUP(Y376/H376,0)*0.02175),"")</f>
        <v/>
      </c>
      <c r="AA376" s="81"/>
      <c r="AB376" s="82"/>
      <c r="AC376" s="83" t="s">
        <v>603</v>
      </c>
      <c r="AG376" s="84"/>
      <c r="AJ376" s="85"/>
      <c r="AK376" s="85">
        <v>0</v>
      </c>
      <c r="BB376" s="86" t="s">
        <v>1</v>
      </c>
      <c r="BM376" s="84">
        <f t="shared" si="83"/>
        <v>0</v>
      </c>
      <c r="BN376" s="84">
        <f t="shared" si="84"/>
        <v>0</v>
      </c>
      <c r="BO376" s="84">
        <f t="shared" si="85"/>
        <v>0</v>
      </c>
      <c r="BP376" s="84">
        <f t="shared" si="86"/>
        <v>0</v>
      </c>
    </row>
    <row r="377" spans="1:68" ht="37.5" customHeight="1" x14ac:dyDescent="0.25">
      <c r="A377" s="71" t="s">
        <v>604</v>
      </c>
      <c r="B377" s="71" t="s">
        <v>605</v>
      </c>
      <c r="C377" s="72">
        <v>4301051705</v>
      </c>
      <c r="D377" s="122">
        <v>4680115884588</v>
      </c>
      <c r="E377" s="122"/>
      <c r="F377" s="73">
        <v>0.5</v>
      </c>
      <c r="G377" s="74">
        <v>6</v>
      </c>
      <c r="H377" s="73">
        <v>3</v>
      </c>
      <c r="I377" s="73">
        <v>3.246</v>
      </c>
      <c r="J377" s="74">
        <v>182</v>
      </c>
      <c r="K377" s="74" t="s">
        <v>76</v>
      </c>
      <c r="L377" s="74"/>
      <c r="M377" s="75" t="s">
        <v>68</v>
      </c>
      <c r="N377" s="75"/>
      <c r="O377" s="74">
        <v>40</v>
      </c>
      <c r="P377" s="1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23"/>
      <c r="R377" s="123"/>
      <c r="S377" s="123"/>
      <c r="T377" s="123"/>
      <c r="U377" s="76"/>
      <c r="V377" s="76"/>
      <c r="W377" s="77" t="s">
        <v>69</v>
      </c>
      <c r="X377" s="78">
        <v>0</v>
      </c>
      <c r="Y377" s="79">
        <f t="shared" si="82"/>
        <v>0</v>
      </c>
      <c r="Z377" s="80" t="str">
        <f>IFERROR(IF(Y377=0,"",ROUNDUP(Y377/H377,0)*0.00651),"")</f>
        <v/>
      </c>
      <c r="AA377" s="81"/>
      <c r="AB377" s="82"/>
      <c r="AC377" s="83" t="s">
        <v>606</v>
      </c>
      <c r="AG377" s="84"/>
      <c r="AJ377" s="85"/>
      <c r="AK377" s="85">
        <v>0</v>
      </c>
      <c r="BB377" s="86" t="s">
        <v>1</v>
      </c>
      <c r="BM377" s="84">
        <f t="shared" si="83"/>
        <v>0</v>
      </c>
      <c r="BN377" s="84">
        <f t="shared" si="84"/>
        <v>0</v>
      </c>
      <c r="BO377" s="84">
        <f t="shared" si="85"/>
        <v>0</v>
      </c>
      <c r="BP377" s="84">
        <f t="shared" si="86"/>
        <v>0</v>
      </c>
    </row>
    <row r="378" spans="1:68" ht="37.5" customHeight="1" x14ac:dyDescent="0.25">
      <c r="A378" s="71" t="s">
        <v>607</v>
      </c>
      <c r="B378" s="71" t="s">
        <v>608</v>
      </c>
      <c r="C378" s="72">
        <v>4301051130</v>
      </c>
      <c r="D378" s="122">
        <v>4607091387537</v>
      </c>
      <c r="E378" s="122"/>
      <c r="F378" s="73">
        <v>0.45</v>
      </c>
      <c r="G378" s="74">
        <v>6</v>
      </c>
      <c r="H378" s="73">
        <v>2.7</v>
      </c>
      <c r="I378" s="73">
        <v>2.97</v>
      </c>
      <c r="J378" s="74">
        <v>182</v>
      </c>
      <c r="K378" s="74" t="s">
        <v>76</v>
      </c>
      <c r="L378" s="74"/>
      <c r="M378" s="75" t="s">
        <v>68</v>
      </c>
      <c r="N378" s="75"/>
      <c r="O378" s="74">
        <v>40</v>
      </c>
      <c r="P378" s="1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23"/>
      <c r="R378" s="123"/>
      <c r="S378" s="123"/>
      <c r="T378" s="123"/>
      <c r="U378" s="76"/>
      <c r="V378" s="76"/>
      <c r="W378" s="77" t="s">
        <v>69</v>
      </c>
      <c r="X378" s="78">
        <v>0</v>
      </c>
      <c r="Y378" s="79">
        <f t="shared" si="82"/>
        <v>0</v>
      </c>
      <c r="Z378" s="80" t="str">
        <f>IFERROR(IF(Y378=0,"",ROUNDUP(Y378/H378,0)*0.00651),"")</f>
        <v/>
      </c>
      <c r="AA378" s="81"/>
      <c r="AB378" s="82"/>
      <c r="AC378" s="83" t="s">
        <v>609</v>
      </c>
      <c r="AG378" s="84"/>
      <c r="AJ378" s="85"/>
      <c r="AK378" s="85">
        <v>0</v>
      </c>
      <c r="BB378" s="86" t="s">
        <v>1</v>
      </c>
      <c r="BM378" s="84">
        <f t="shared" si="83"/>
        <v>0</v>
      </c>
      <c r="BN378" s="84">
        <f t="shared" si="84"/>
        <v>0</v>
      </c>
      <c r="BO378" s="84">
        <f t="shared" si="85"/>
        <v>0</v>
      </c>
      <c r="BP378" s="84">
        <f t="shared" si="86"/>
        <v>0</v>
      </c>
    </row>
    <row r="379" spans="1:68" ht="48" customHeight="1" x14ac:dyDescent="0.25">
      <c r="A379" s="71" t="s">
        <v>610</v>
      </c>
      <c r="B379" s="71" t="s">
        <v>611</v>
      </c>
      <c r="C379" s="72">
        <v>4301051132</v>
      </c>
      <c r="D379" s="122">
        <v>4607091387513</v>
      </c>
      <c r="E379" s="122"/>
      <c r="F379" s="73">
        <v>0.45</v>
      </c>
      <c r="G379" s="74">
        <v>6</v>
      </c>
      <c r="H379" s="73">
        <v>2.7</v>
      </c>
      <c r="I379" s="73">
        <v>2.9580000000000002</v>
      </c>
      <c r="J379" s="74">
        <v>182</v>
      </c>
      <c r="K379" s="74" t="s">
        <v>76</v>
      </c>
      <c r="L379" s="74"/>
      <c r="M379" s="75" t="s">
        <v>68</v>
      </c>
      <c r="N379" s="75"/>
      <c r="O379" s="74">
        <v>40</v>
      </c>
      <c r="P379" s="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23"/>
      <c r="R379" s="123"/>
      <c r="S379" s="123"/>
      <c r="T379" s="123"/>
      <c r="U379" s="76"/>
      <c r="V379" s="76"/>
      <c r="W379" s="77" t="s">
        <v>69</v>
      </c>
      <c r="X379" s="78">
        <v>0</v>
      </c>
      <c r="Y379" s="79">
        <f t="shared" si="82"/>
        <v>0</v>
      </c>
      <c r="Z379" s="80" t="str">
        <f>IFERROR(IF(Y379=0,"",ROUNDUP(Y379/H379,0)*0.00651),"")</f>
        <v/>
      </c>
      <c r="AA379" s="81"/>
      <c r="AB379" s="82"/>
      <c r="AC379" s="83" t="s">
        <v>612</v>
      </c>
      <c r="AG379" s="84"/>
      <c r="AJ379" s="85"/>
      <c r="AK379" s="85">
        <v>0</v>
      </c>
      <c r="BB379" s="86" t="s">
        <v>1</v>
      </c>
      <c r="BM379" s="84">
        <f t="shared" si="83"/>
        <v>0</v>
      </c>
      <c r="BN379" s="84">
        <f t="shared" si="84"/>
        <v>0</v>
      </c>
      <c r="BO379" s="84">
        <f t="shared" si="85"/>
        <v>0</v>
      </c>
      <c r="BP379" s="84">
        <f t="shared" si="86"/>
        <v>0</v>
      </c>
    </row>
    <row r="380" spans="1:68" x14ac:dyDescent="0.2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5" t="s">
        <v>71</v>
      </c>
      <c r="Q380" s="125"/>
      <c r="R380" s="125"/>
      <c r="S380" s="125"/>
      <c r="T380" s="125"/>
      <c r="U380" s="125"/>
      <c r="V380" s="125"/>
      <c r="W380" s="87" t="s">
        <v>72</v>
      </c>
      <c r="X380" s="88">
        <f>IFERROR(X374/H374,"0")+IFERROR(X375/H375,"0")+IFERROR(X376/H376,"0")+IFERROR(X377/H377,"0")+IFERROR(X378/H378,"0")+IFERROR(X379/H379,"0")</f>
        <v>0</v>
      </c>
      <c r="Y380" s="88">
        <f>IFERROR(Y374/H374,"0")+IFERROR(Y375/H375,"0")+IFERROR(Y376/H376,"0")+IFERROR(Y377/H377,"0")+IFERROR(Y378/H378,"0")+IFERROR(Y379/H379,"0")</f>
        <v>0</v>
      </c>
      <c r="Z380" s="88">
        <f>IFERROR(IF(Z374="",0,Z374),"0")+IFERROR(IF(Z375="",0,Z375),"0")+IFERROR(IF(Z376="",0,Z376),"0")+IFERROR(IF(Z377="",0,Z377),"0")+IFERROR(IF(Z378="",0,Z378),"0")+IFERROR(IF(Z379="",0,Z379),"0")</f>
        <v>0</v>
      </c>
      <c r="AA380" s="89"/>
      <c r="AB380" s="89"/>
      <c r="AC380" s="89"/>
    </row>
    <row r="381" spans="1:68" x14ac:dyDescent="0.2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5" t="s">
        <v>71</v>
      </c>
      <c r="Q381" s="125"/>
      <c r="R381" s="125"/>
      <c r="S381" s="125"/>
      <c r="T381" s="125"/>
      <c r="U381" s="125"/>
      <c r="V381" s="125"/>
      <c r="W381" s="87" t="s">
        <v>69</v>
      </c>
      <c r="X381" s="88">
        <f>IFERROR(SUM(X374:X379),"0")</f>
        <v>0</v>
      </c>
      <c r="Y381" s="88">
        <f>IFERROR(SUM(Y374:Y379),"0")</f>
        <v>0</v>
      </c>
      <c r="Z381" s="87"/>
      <c r="AA381" s="89"/>
      <c r="AB381" s="89"/>
      <c r="AC381" s="89"/>
    </row>
    <row r="382" spans="1:68" ht="14.25" customHeight="1" x14ac:dyDescent="0.25">
      <c r="A382" s="121" t="s">
        <v>207</v>
      </c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70"/>
      <c r="AB382" s="70"/>
      <c r="AC382" s="70"/>
    </row>
    <row r="383" spans="1:68" ht="37.5" customHeight="1" x14ac:dyDescent="0.25">
      <c r="A383" s="71" t="s">
        <v>613</v>
      </c>
      <c r="B383" s="71" t="s">
        <v>614</v>
      </c>
      <c r="C383" s="72">
        <v>4301060379</v>
      </c>
      <c r="D383" s="122">
        <v>4607091380880</v>
      </c>
      <c r="E383" s="122"/>
      <c r="F383" s="73">
        <v>1.4</v>
      </c>
      <c r="G383" s="74">
        <v>6</v>
      </c>
      <c r="H383" s="73">
        <v>8.4</v>
      </c>
      <c r="I383" s="73">
        <v>8.9640000000000004</v>
      </c>
      <c r="J383" s="74">
        <v>56</v>
      </c>
      <c r="K383" s="74" t="s">
        <v>116</v>
      </c>
      <c r="L383" s="74"/>
      <c r="M383" s="75" t="s">
        <v>68</v>
      </c>
      <c r="N383" s="75"/>
      <c r="O383" s="74">
        <v>30</v>
      </c>
      <c r="P383" s="1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23"/>
      <c r="R383" s="123"/>
      <c r="S383" s="123"/>
      <c r="T383" s="123"/>
      <c r="U383" s="76"/>
      <c r="V383" s="76"/>
      <c r="W383" s="77" t="s">
        <v>69</v>
      </c>
      <c r="X383" s="78">
        <v>0</v>
      </c>
      <c r="Y383" s="79">
        <f>IFERROR(IF(X383="",0,CEILING((X383/$H383),1)*$H383),"")</f>
        <v>0</v>
      </c>
      <c r="Z383" s="80" t="str">
        <f>IFERROR(IF(Y383=0,"",ROUNDUP(Y383/H383,0)*0.02175),"")</f>
        <v/>
      </c>
      <c r="AA383" s="81"/>
      <c r="AB383" s="82"/>
      <c r="AC383" s="83" t="s">
        <v>615</v>
      </c>
      <c r="AG383" s="84"/>
      <c r="AJ383" s="85"/>
      <c r="AK383" s="85">
        <v>0</v>
      </c>
      <c r="BB383" s="86" t="s">
        <v>1</v>
      </c>
      <c r="BM383" s="84">
        <f>IFERROR(X383*I383/H383,"0")</f>
        <v>0</v>
      </c>
      <c r="BN383" s="84">
        <f>IFERROR(Y383*I383/H383,"0")</f>
        <v>0</v>
      </c>
      <c r="BO383" s="84">
        <f>IFERROR(1/J383*(X383/H383),"0")</f>
        <v>0</v>
      </c>
      <c r="BP383" s="84">
        <f>IFERROR(1/J383*(Y383/H383),"0")</f>
        <v>0</v>
      </c>
    </row>
    <row r="384" spans="1:68" ht="37.5" customHeight="1" x14ac:dyDescent="0.25">
      <c r="A384" s="71" t="s">
        <v>616</v>
      </c>
      <c r="B384" s="71" t="s">
        <v>617</v>
      </c>
      <c r="C384" s="72">
        <v>4301060308</v>
      </c>
      <c r="D384" s="122">
        <v>4607091384482</v>
      </c>
      <c r="E384" s="122"/>
      <c r="F384" s="73">
        <v>1.3</v>
      </c>
      <c r="G384" s="74">
        <v>6</v>
      </c>
      <c r="H384" s="73">
        <v>7.8</v>
      </c>
      <c r="I384" s="73">
        <v>8.3640000000000008</v>
      </c>
      <c r="J384" s="74">
        <v>56</v>
      </c>
      <c r="K384" s="74" t="s">
        <v>116</v>
      </c>
      <c r="L384" s="74"/>
      <c r="M384" s="75" t="s">
        <v>68</v>
      </c>
      <c r="N384" s="75"/>
      <c r="O384" s="74">
        <v>30</v>
      </c>
      <c r="P384" s="1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23"/>
      <c r="R384" s="123"/>
      <c r="S384" s="123"/>
      <c r="T384" s="123"/>
      <c r="U384" s="76"/>
      <c r="V384" s="76"/>
      <c r="W384" s="77" t="s">
        <v>69</v>
      </c>
      <c r="X384" s="78">
        <v>0</v>
      </c>
      <c r="Y384" s="79">
        <f>IFERROR(IF(X384="",0,CEILING((X384/$H384),1)*$H384),"")</f>
        <v>0</v>
      </c>
      <c r="Z384" s="80" t="str">
        <f>IFERROR(IF(Y384=0,"",ROUNDUP(Y384/H384,0)*0.02175),"")</f>
        <v/>
      </c>
      <c r="AA384" s="81"/>
      <c r="AB384" s="82"/>
      <c r="AC384" s="83" t="s">
        <v>618</v>
      </c>
      <c r="AG384" s="84"/>
      <c r="AJ384" s="85"/>
      <c r="AK384" s="85">
        <v>0</v>
      </c>
      <c r="BB384" s="86" t="s">
        <v>1</v>
      </c>
      <c r="BM384" s="84">
        <f>IFERROR(X384*I384/H384,"0")</f>
        <v>0</v>
      </c>
      <c r="BN384" s="84">
        <f>IFERROR(Y384*I384/H384,"0")</f>
        <v>0</v>
      </c>
      <c r="BO384" s="84">
        <f>IFERROR(1/J384*(X384/H384),"0")</f>
        <v>0</v>
      </c>
      <c r="BP384" s="84">
        <f>IFERROR(1/J384*(Y384/H384),"0")</f>
        <v>0</v>
      </c>
    </row>
    <row r="385" spans="1:68" ht="16.5" customHeight="1" x14ac:dyDescent="0.25">
      <c r="A385" s="71" t="s">
        <v>619</v>
      </c>
      <c r="B385" s="71" t="s">
        <v>620</v>
      </c>
      <c r="C385" s="72">
        <v>4301060484</v>
      </c>
      <c r="D385" s="122">
        <v>4607091380897</v>
      </c>
      <c r="E385" s="122"/>
      <c r="F385" s="73">
        <v>1.4</v>
      </c>
      <c r="G385" s="74">
        <v>6</v>
      </c>
      <c r="H385" s="73">
        <v>8.4</v>
      </c>
      <c r="I385" s="73">
        <v>8.9640000000000004</v>
      </c>
      <c r="J385" s="74">
        <v>56</v>
      </c>
      <c r="K385" s="74" t="s">
        <v>116</v>
      </c>
      <c r="L385" s="74"/>
      <c r="M385" s="75" t="s">
        <v>161</v>
      </c>
      <c r="N385" s="75"/>
      <c r="O385" s="74">
        <v>30</v>
      </c>
      <c r="P385" s="126" t="s">
        <v>621</v>
      </c>
      <c r="Q385" s="126"/>
      <c r="R385" s="126"/>
      <c r="S385" s="126"/>
      <c r="T385" s="126"/>
      <c r="U385" s="76"/>
      <c r="V385" s="76"/>
      <c r="W385" s="77" t="s">
        <v>69</v>
      </c>
      <c r="X385" s="78">
        <v>0</v>
      </c>
      <c r="Y385" s="79">
        <f>IFERROR(IF(X385="",0,CEILING((X385/$H385),1)*$H385),"")</f>
        <v>0</v>
      </c>
      <c r="Z385" s="80" t="str">
        <f>IFERROR(IF(Y385=0,"",ROUNDUP(Y385/H385,0)*0.02175),"")</f>
        <v/>
      </c>
      <c r="AA385" s="81"/>
      <c r="AB385" s="82"/>
      <c r="AC385" s="83" t="s">
        <v>622</v>
      </c>
      <c r="AG385" s="84"/>
      <c r="AJ385" s="85"/>
      <c r="AK385" s="85">
        <v>0</v>
      </c>
      <c r="BB385" s="86" t="s">
        <v>1</v>
      </c>
      <c r="BM385" s="84">
        <f>IFERROR(X385*I385/H385,"0")</f>
        <v>0</v>
      </c>
      <c r="BN385" s="84">
        <f>IFERROR(Y385*I385/H385,"0")</f>
        <v>0</v>
      </c>
      <c r="BO385" s="84">
        <f>IFERROR(1/J385*(X385/H385),"0")</f>
        <v>0</v>
      </c>
      <c r="BP385" s="84">
        <f>IFERROR(1/J385*(Y385/H385),"0")</f>
        <v>0</v>
      </c>
    </row>
    <row r="386" spans="1:68" ht="16.5" customHeight="1" x14ac:dyDescent="0.25">
      <c r="A386" s="71" t="s">
        <v>619</v>
      </c>
      <c r="B386" s="71" t="s">
        <v>623</v>
      </c>
      <c r="C386" s="72">
        <v>4301060325</v>
      </c>
      <c r="D386" s="122">
        <v>4607091380897</v>
      </c>
      <c r="E386" s="122"/>
      <c r="F386" s="73">
        <v>1.4</v>
      </c>
      <c r="G386" s="74">
        <v>6</v>
      </c>
      <c r="H386" s="73">
        <v>8.4</v>
      </c>
      <c r="I386" s="73">
        <v>8.9640000000000004</v>
      </c>
      <c r="J386" s="74">
        <v>56</v>
      </c>
      <c r="K386" s="74" t="s">
        <v>116</v>
      </c>
      <c r="L386" s="74"/>
      <c r="M386" s="75" t="s">
        <v>68</v>
      </c>
      <c r="N386" s="75"/>
      <c r="O386" s="74">
        <v>30</v>
      </c>
      <c r="P386" s="1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23"/>
      <c r="R386" s="123"/>
      <c r="S386" s="123"/>
      <c r="T386" s="123"/>
      <c r="U386" s="76"/>
      <c r="V386" s="76"/>
      <c r="W386" s="77" t="s">
        <v>69</v>
      </c>
      <c r="X386" s="78">
        <v>0</v>
      </c>
      <c r="Y386" s="79">
        <f>IFERROR(IF(X386="",0,CEILING((X386/$H386),1)*$H386),"")</f>
        <v>0</v>
      </c>
      <c r="Z386" s="80" t="str">
        <f>IFERROR(IF(Y386=0,"",ROUNDUP(Y386/H386,0)*0.02175),"")</f>
        <v/>
      </c>
      <c r="AA386" s="81"/>
      <c r="AB386" s="82"/>
      <c r="AC386" s="83" t="s">
        <v>624</v>
      </c>
      <c r="AG386" s="84"/>
      <c r="AJ386" s="85"/>
      <c r="AK386" s="85">
        <v>0</v>
      </c>
      <c r="BB386" s="86" t="s">
        <v>1</v>
      </c>
      <c r="BM386" s="84">
        <f>IFERROR(X386*I386/H386,"0")</f>
        <v>0</v>
      </c>
      <c r="BN386" s="84">
        <f>IFERROR(Y386*I386/H386,"0")</f>
        <v>0</v>
      </c>
      <c r="BO386" s="84">
        <f>IFERROR(1/J386*(X386/H386),"0")</f>
        <v>0</v>
      </c>
      <c r="BP386" s="84">
        <f>IFERROR(1/J386*(Y386/H386),"0")</f>
        <v>0</v>
      </c>
    </row>
    <row r="387" spans="1:68" x14ac:dyDescent="0.2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5" t="s">
        <v>71</v>
      </c>
      <c r="Q387" s="125"/>
      <c r="R387" s="125"/>
      <c r="S387" s="125"/>
      <c r="T387" s="125"/>
      <c r="U387" s="125"/>
      <c r="V387" s="125"/>
      <c r="W387" s="87" t="s">
        <v>72</v>
      </c>
      <c r="X387" s="88">
        <f>IFERROR(X383/H383,"0")+IFERROR(X384/H384,"0")+IFERROR(X385/H385,"0")+IFERROR(X386/H386,"0")</f>
        <v>0</v>
      </c>
      <c r="Y387" s="88">
        <f>IFERROR(Y383/H383,"0")+IFERROR(Y384/H384,"0")+IFERROR(Y385/H385,"0")+IFERROR(Y386/H386,"0")</f>
        <v>0</v>
      </c>
      <c r="Z387" s="88">
        <f>IFERROR(IF(Z383="",0,Z383),"0")+IFERROR(IF(Z384="",0,Z384),"0")+IFERROR(IF(Z385="",0,Z385),"0")+IFERROR(IF(Z386="",0,Z386),"0")</f>
        <v>0</v>
      </c>
      <c r="AA387" s="89"/>
      <c r="AB387" s="89"/>
      <c r="AC387" s="89"/>
    </row>
    <row r="388" spans="1:68" x14ac:dyDescent="0.2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5" t="s">
        <v>71</v>
      </c>
      <c r="Q388" s="125"/>
      <c r="R388" s="125"/>
      <c r="S388" s="125"/>
      <c r="T388" s="125"/>
      <c r="U388" s="125"/>
      <c r="V388" s="125"/>
      <c r="W388" s="87" t="s">
        <v>69</v>
      </c>
      <c r="X388" s="88">
        <f>IFERROR(SUM(X383:X386),"0")</f>
        <v>0</v>
      </c>
      <c r="Y388" s="88">
        <f>IFERROR(SUM(Y383:Y386),"0")</f>
        <v>0</v>
      </c>
      <c r="Z388" s="87"/>
      <c r="AA388" s="89"/>
      <c r="AB388" s="89"/>
      <c r="AC388" s="89"/>
    </row>
    <row r="389" spans="1:68" ht="14.25" customHeight="1" x14ac:dyDescent="0.25">
      <c r="A389" s="121" t="s">
        <v>102</v>
      </c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70"/>
      <c r="AB389" s="70"/>
      <c r="AC389" s="70"/>
    </row>
    <row r="390" spans="1:68" ht="16.5" customHeight="1" x14ac:dyDescent="0.25">
      <c r="A390" s="71" t="s">
        <v>625</v>
      </c>
      <c r="B390" s="71" t="s">
        <v>626</v>
      </c>
      <c r="C390" s="72">
        <v>4301030232</v>
      </c>
      <c r="D390" s="122">
        <v>4607091388374</v>
      </c>
      <c r="E390" s="122"/>
      <c r="F390" s="73">
        <v>0.38</v>
      </c>
      <c r="G390" s="74">
        <v>8</v>
      </c>
      <c r="H390" s="73">
        <v>3.04</v>
      </c>
      <c r="I390" s="73">
        <v>3.29</v>
      </c>
      <c r="J390" s="74">
        <v>132</v>
      </c>
      <c r="K390" s="74" t="s">
        <v>126</v>
      </c>
      <c r="L390" s="74"/>
      <c r="M390" s="75" t="s">
        <v>105</v>
      </c>
      <c r="N390" s="75"/>
      <c r="O390" s="74">
        <v>180</v>
      </c>
      <c r="P390" s="126" t="s">
        <v>627</v>
      </c>
      <c r="Q390" s="126"/>
      <c r="R390" s="126"/>
      <c r="S390" s="126"/>
      <c r="T390" s="126"/>
      <c r="U390" s="76"/>
      <c r="V390" s="76"/>
      <c r="W390" s="77" t="s">
        <v>69</v>
      </c>
      <c r="X390" s="78">
        <v>0</v>
      </c>
      <c r="Y390" s="79">
        <f>IFERROR(IF(X390="",0,CEILING((X390/$H390),1)*$H390),"")</f>
        <v>0</v>
      </c>
      <c r="Z390" s="80" t="str">
        <f>IFERROR(IF(Y390=0,"",ROUNDUP(Y390/H390,0)*0.00902),"")</f>
        <v/>
      </c>
      <c r="AA390" s="81"/>
      <c r="AB390" s="82"/>
      <c r="AC390" s="83" t="s">
        <v>628</v>
      </c>
      <c r="AG390" s="84"/>
      <c r="AJ390" s="85"/>
      <c r="AK390" s="85">
        <v>0</v>
      </c>
      <c r="BB390" s="86" t="s">
        <v>1</v>
      </c>
      <c r="BM390" s="84">
        <f>IFERROR(X390*I390/H390,"0")</f>
        <v>0</v>
      </c>
      <c r="BN390" s="84">
        <f>IFERROR(Y390*I390/H390,"0")</f>
        <v>0</v>
      </c>
      <c r="BO390" s="84">
        <f>IFERROR(1/J390*(X390/H390),"0")</f>
        <v>0</v>
      </c>
      <c r="BP390" s="84">
        <f>IFERROR(1/J390*(Y390/H390),"0")</f>
        <v>0</v>
      </c>
    </row>
    <row r="391" spans="1:68" ht="27" customHeight="1" x14ac:dyDescent="0.25">
      <c r="A391" s="71" t="s">
        <v>629</v>
      </c>
      <c r="B391" s="71" t="s">
        <v>630</v>
      </c>
      <c r="C391" s="72">
        <v>4301030235</v>
      </c>
      <c r="D391" s="122">
        <v>4607091388381</v>
      </c>
      <c r="E391" s="122"/>
      <c r="F391" s="73">
        <v>0.38</v>
      </c>
      <c r="G391" s="74">
        <v>8</v>
      </c>
      <c r="H391" s="73">
        <v>3.04</v>
      </c>
      <c r="I391" s="73">
        <v>3.33</v>
      </c>
      <c r="J391" s="74">
        <v>132</v>
      </c>
      <c r="K391" s="74" t="s">
        <v>126</v>
      </c>
      <c r="L391" s="74"/>
      <c r="M391" s="75" t="s">
        <v>105</v>
      </c>
      <c r="N391" s="75"/>
      <c r="O391" s="74">
        <v>180</v>
      </c>
      <c r="P391" s="126" t="s">
        <v>631</v>
      </c>
      <c r="Q391" s="126"/>
      <c r="R391" s="126"/>
      <c r="S391" s="126"/>
      <c r="T391" s="126"/>
      <c r="U391" s="76"/>
      <c r="V391" s="76"/>
      <c r="W391" s="77" t="s">
        <v>69</v>
      </c>
      <c r="X391" s="78">
        <v>0</v>
      </c>
      <c r="Y391" s="79">
        <f>IFERROR(IF(X391="",0,CEILING((X391/$H391),1)*$H391),"")</f>
        <v>0</v>
      </c>
      <c r="Z391" s="80" t="str">
        <f>IFERROR(IF(Y391=0,"",ROUNDUP(Y391/H391,0)*0.00902),"")</f>
        <v/>
      </c>
      <c r="AA391" s="81"/>
      <c r="AB391" s="82"/>
      <c r="AC391" s="83" t="s">
        <v>628</v>
      </c>
      <c r="AG391" s="84"/>
      <c r="AJ391" s="85"/>
      <c r="AK391" s="85">
        <v>0</v>
      </c>
      <c r="BB391" s="86" t="s">
        <v>1</v>
      </c>
      <c r="BM391" s="84">
        <f>IFERROR(X391*I391/H391,"0")</f>
        <v>0</v>
      </c>
      <c r="BN391" s="84">
        <f>IFERROR(Y391*I391/H391,"0")</f>
        <v>0</v>
      </c>
      <c r="BO391" s="84">
        <f>IFERROR(1/J391*(X391/H391),"0")</f>
        <v>0</v>
      </c>
      <c r="BP391" s="84">
        <f>IFERROR(1/J391*(Y391/H391),"0")</f>
        <v>0</v>
      </c>
    </row>
    <row r="392" spans="1:68" ht="27" customHeight="1" x14ac:dyDescent="0.25">
      <c r="A392" s="71" t="s">
        <v>632</v>
      </c>
      <c r="B392" s="71" t="s">
        <v>633</v>
      </c>
      <c r="C392" s="72">
        <v>4301032015</v>
      </c>
      <c r="D392" s="122">
        <v>4607091383102</v>
      </c>
      <c r="E392" s="122"/>
      <c r="F392" s="73">
        <v>0.17</v>
      </c>
      <c r="G392" s="74">
        <v>15</v>
      </c>
      <c r="H392" s="73">
        <v>2.5499999999999998</v>
      </c>
      <c r="I392" s="73">
        <v>2.9550000000000001</v>
      </c>
      <c r="J392" s="74">
        <v>182</v>
      </c>
      <c r="K392" s="74" t="s">
        <v>76</v>
      </c>
      <c r="L392" s="74"/>
      <c r="M392" s="75" t="s">
        <v>105</v>
      </c>
      <c r="N392" s="75"/>
      <c r="O392" s="74">
        <v>180</v>
      </c>
      <c r="P392" s="1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23"/>
      <c r="R392" s="123"/>
      <c r="S392" s="123"/>
      <c r="T392" s="123"/>
      <c r="U392" s="76"/>
      <c r="V392" s="76"/>
      <c r="W392" s="77" t="s">
        <v>69</v>
      </c>
      <c r="X392" s="78">
        <v>0</v>
      </c>
      <c r="Y392" s="79">
        <f>IFERROR(IF(X392="",0,CEILING((X392/$H392),1)*$H392),"")</f>
        <v>0</v>
      </c>
      <c r="Z392" s="80" t="str">
        <f>IFERROR(IF(Y392=0,"",ROUNDUP(Y392/H392,0)*0.00651),"")</f>
        <v/>
      </c>
      <c r="AA392" s="81"/>
      <c r="AB392" s="82"/>
      <c r="AC392" s="83" t="s">
        <v>634</v>
      </c>
      <c r="AG392" s="84"/>
      <c r="AJ392" s="85"/>
      <c r="AK392" s="85">
        <v>0</v>
      </c>
      <c r="BB392" s="86" t="s">
        <v>1</v>
      </c>
      <c r="BM392" s="84">
        <f>IFERROR(X392*I392/H392,"0")</f>
        <v>0</v>
      </c>
      <c r="BN392" s="84">
        <f>IFERROR(Y392*I392/H392,"0")</f>
        <v>0</v>
      </c>
      <c r="BO392" s="84">
        <f>IFERROR(1/J392*(X392/H392),"0")</f>
        <v>0</v>
      </c>
      <c r="BP392" s="84">
        <f>IFERROR(1/J392*(Y392/H392),"0")</f>
        <v>0</v>
      </c>
    </row>
    <row r="393" spans="1:68" ht="27" customHeight="1" x14ac:dyDescent="0.25">
      <c r="A393" s="71" t="s">
        <v>635</v>
      </c>
      <c r="B393" s="71" t="s">
        <v>636</v>
      </c>
      <c r="C393" s="72">
        <v>4301030233</v>
      </c>
      <c r="D393" s="122">
        <v>4607091388404</v>
      </c>
      <c r="E393" s="122"/>
      <c r="F393" s="73">
        <v>0.17</v>
      </c>
      <c r="G393" s="74">
        <v>15</v>
      </c>
      <c r="H393" s="73">
        <v>2.5499999999999998</v>
      </c>
      <c r="I393" s="73">
        <v>2.88</v>
      </c>
      <c r="J393" s="74">
        <v>182</v>
      </c>
      <c r="K393" s="74" t="s">
        <v>76</v>
      </c>
      <c r="L393" s="74"/>
      <c r="M393" s="75" t="s">
        <v>105</v>
      </c>
      <c r="N393" s="75"/>
      <c r="O393" s="74">
        <v>180</v>
      </c>
      <c r="P393" s="1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23"/>
      <c r="R393" s="123"/>
      <c r="S393" s="123"/>
      <c r="T393" s="123"/>
      <c r="U393" s="76"/>
      <c r="V393" s="76"/>
      <c r="W393" s="77" t="s">
        <v>69</v>
      </c>
      <c r="X393" s="78">
        <v>0</v>
      </c>
      <c r="Y393" s="79">
        <f>IFERROR(IF(X393="",0,CEILING((X393/$H393),1)*$H393),"")</f>
        <v>0</v>
      </c>
      <c r="Z393" s="80" t="str">
        <f>IFERROR(IF(Y393=0,"",ROUNDUP(Y393/H393,0)*0.00651),"")</f>
        <v/>
      </c>
      <c r="AA393" s="81"/>
      <c r="AB393" s="82"/>
      <c r="AC393" s="83" t="s">
        <v>628</v>
      </c>
      <c r="AG393" s="84"/>
      <c r="AJ393" s="85"/>
      <c r="AK393" s="85">
        <v>0</v>
      </c>
      <c r="BB393" s="86" t="s">
        <v>1</v>
      </c>
      <c r="BM393" s="84">
        <f>IFERROR(X393*I393/H393,"0")</f>
        <v>0</v>
      </c>
      <c r="BN393" s="84">
        <f>IFERROR(Y393*I393/H393,"0")</f>
        <v>0</v>
      </c>
      <c r="BO393" s="84">
        <f>IFERROR(1/J393*(X393/H393),"0")</f>
        <v>0</v>
      </c>
      <c r="BP393" s="84">
        <f>IFERROR(1/J393*(Y393/H393),"0")</f>
        <v>0</v>
      </c>
    </row>
    <row r="394" spans="1:68" x14ac:dyDescent="0.2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5" t="s">
        <v>71</v>
      </c>
      <c r="Q394" s="125"/>
      <c r="R394" s="125"/>
      <c r="S394" s="125"/>
      <c r="T394" s="125"/>
      <c r="U394" s="125"/>
      <c r="V394" s="125"/>
      <c r="W394" s="87" t="s">
        <v>72</v>
      </c>
      <c r="X394" s="88">
        <f>IFERROR(X390/H390,"0")+IFERROR(X391/H391,"0")+IFERROR(X392/H392,"0")+IFERROR(X393/H393,"0")</f>
        <v>0</v>
      </c>
      <c r="Y394" s="88">
        <f>IFERROR(Y390/H390,"0")+IFERROR(Y391/H391,"0")+IFERROR(Y392/H392,"0")+IFERROR(Y393/H393,"0")</f>
        <v>0</v>
      </c>
      <c r="Z394" s="88">
        <f>IFERROR(IF(Z390="",0,Z390),"0")+IFERROR(IF(Z391="",0,Z391),"0")+IFERROR(IF(Z392="",0,Z392),"0")+IFERROR(IF(Z393="",0,Z393),"0")</f>
        <v>0</v>
      </c>
      <c r="AA394" s="89"/>
      <c r="AB394" s="89"/>
      <c r="AC394" s="89"/>
    </row>
    <row r="395" spans="1:68" x14ac:dyDescent="0.2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5" t="s">
        <v>71</v>
      </c>
      <c r="Q395" s="125"/>
      <c r="R395" s="125"/>
      <c r="S395" s="125"/>
      <c r="T395" s="125"/>
      <c r="U395" s="125"/>
      <c r="V395" s="125"/>
      <c r="W395" s="87" t="s">
        <v>69</v>
      </c>
      <c r="X395" s="88">
        <f>IFERROR(SUM(X390:X393),"0")</f>
        <v>0</v>
      </c>
      <c r="Y395" s="88">
        <f>IFERROR(SUM(Y390:Y393),"0")</f>
        <v>0</v>
      </c>
      <c r="Z395" s="87"/>
      <c r="AA395" s="89"/>
      <c r="AB395" s="89"/>
      <c r="AC395" s="89"/>
    </row>
    <row r="396" spans="1:68" ht="14.25" customHeight="1" x14ac:dyDescent="0.25">
      <c r="A396" s="121" t="s">
        <v>637</v>
      </c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70"/>
      <c r="AB396" s="70"/>
      <c r="AC396" s="70"/>
    </row>
    <row r="397" spans="1:68" ht="16.5" customHeight="1" x14ac:dyDescent="0.25">
      <c r="A397" s="71" t="s">
        <v>638</v>
      </c>
      <c r="B397" s="71" t="s">
        <v>639</v>
      </c>
      <c r="C397" s="72">
        <v>4301180007</v>
      </c>
      <c r="D397" s="122">
        <v>4680115881808</v>
      </c>
      <c r="E397" s="122"/>
      <c r="F397" s="73">
        <v>0.1</v>
      </c>
      <c r="G397" s="74">
        <v>20</v>
      </c>
      <c r="H397" s="73">
        <v>2</v>
      </c>
      <c r="I397" s="73">
        <v>2.2400000000000002</v>
      </c>
      <c r="J397" s="74">
        <v>238</v>
      </c>
      <c r="K397" s="74" t="s">
        <v>76</v>
      </c>
      <c r="L397" s="74"/>
      <c r="M397" s="75" t="s">
        <v>640</v>
      </c>
      <c r="N397" s="75"/>
      <c r="O397" s="74">
        <v>730</v>
      </c>
      <c r="P397" s="1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23"/>
      <c r="R397" s="123"/>
      <c r="S397" s="123"/>
      <c r="T397" s="123"/>
      <c r="U397" s="76"/>
      <c r="V397" s="76"/>
      <c r="W397" s="77" t="s">
        <v>69</v>
      </c>
      <c r="X397" s="78">
        <v>0</v>
      </c>
      <c r="Y397" s="79">
        <f>IFERROR(IF(X397="",0,CEILING((X397/$H397),1)*$H397),"")</f>
        <v>0</v>
      </c>
      <c r="Z397" s="80" t="str">
        <f>IFERROR(IF(Y397=0,"",ROUNDUP(Y397/H397,0)*0.00474),"")</f>
        <v/>
      </c>
      <c r="AA397" s="81"/>
      <c r="AB397" s="82"/>
      <c r="AC397" s="83" t="s">
        <v>641</v>
      </c>
      <c r="AG397" s="84"/>
      <c r="AJ397" s="85"/>
      <c r="AK397" s="85">
        <v>0</v>
      </c>
      <c r="BB397" s="86" t="s">
        <v>1</v>
      </c>
      <c r="BM397" s="84">
        <f>IFERROR(X397*I397/H397,"0")</f>
        <v>0</v>
      </c>
      <c r="BN397" s="84">
        <f>IFERROR(Y397*I397/H397,"0")</f>
        <v>0</v>
      </c>
      <c r="BO397" s="84">
        <f>IFERROR(1/J397*(X397/H397),"0")</f>
        <v>0</v>
      </c>
      <c r="BP397" s="84">
        <f>IFERROR(1/J397*(Y397/H397),"0")</f>
        <v>0</v>
      </c>
    </row>
    <row r="398" spans="1:68" ht="27" customHeight="1" x14ac:dyDescent="0.25">
      <c r="A398" s="71" t="s">
        <v>642</v>
      </c>
      <c r="B398" s="71" t="s">
        <v>643</v>
      </c>
      <c r="C398" s="72">
        <v>4301180006</v>
      </c>
      <c r="D398" s="122">
        <v>4680115881822</v>
      </c>
      <c r="E398" s="122"/>
      <c r="F398" s="73">
        <v>0.1</v>
      </c>
      <c r="G398" s="74">
        <v>20</v>
      </c>
      <c r="H398" s="73">
        <v>2</v>
      </c>
      <c r="I398" s="73">
        <v>2.2400000000000002</v>
      </c>
      <c r="J398" s="74">
        <v>238</v>
      </c>
      <c r="K398" s="74" t="s">
        <v>76</v>
      </c>
      <c r="L398" s="74"/>
      <c r="M398" s="75" t="s">
        <v>640</v>
      </c>
      <c r="N398" s="75"/>
      <c r="O398" s="74">
        <v>730</v>
      </c>
      <c r="P398" s="1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23"/>
      <c r="R398" s="123"/>
      <c r="S398" s="123"/>
      <c r="T398" s="123"/>
      <c r="U398" s="76"/>
      <c r="V398" s="76"/>
      <c r="W398" s="77" t="s">
        <v>69</v>
      </c>
      <c r="X398" s="78">
        <v>0</v>
      </c>
      <c r="Y398" s="79">
        <f>IFERROR(IF(X398="",0,CEILING((X398/$H398),1)*$H398),"")</f>
        <v>0</v>
      </c>
      <c r="Z398" s="80" t="str">
        <f>IFERROR(IF(Y398=0,"",ROUNDUP(Y398/H398,0)*0.00474),"")</f>
        <v/>
      </c>
      <c r="AA398" s="81"/>
      <c r="AB398" s="82"/>
      <c r="AC398" s="83" t="s">
        <v>641</v>
      </c>
      <c r="AG398" s="84"/>
      <c r="AJ398" s="85"/>
      <c r="AK398" s="85">
        <v>0</v>
      </c>
      <c r="BB398" s="86" t="s">
        <v>1</v>
      </c>
      <c r="BM398" s="84">
        <f>IFERROR(X398*I398/H398,"0")</f>
        <v>0</v>
      </c>
      <c r="BN398" s="84">
        <f>IFERROR(Y398*I398/H398,"0")</f>
        <v>0</v>
      </c>
      <c r="BO398" s="84">
        <f>IFERROR(1/J398*(X398/H398),"0")</f>
        <v>0</v>
      </c>
      <c r="BP398" s="84">
        <f>IFERROR(1/J398*(Y398/H398),"0")</f>
        <v>0</v>
      </c>
    </row>
    <row r="399" spans="1:68" ht="27" customHeight="1" x14ac:dyDescent="0.25">
      <c r="A399" s="71" t="s">
        <v>644</v>
      </c>
      <c r="B399" s="71" t="s">
        <v>645</v>
      </c>
      <c r="C399" s="72">
        <v>4301180001</v>
      </c>
      <c r="D399" s="122">
        <v>4680115880016</v>
      </c>
      <c r="E399" s="122"/>
      <c r="F399" s="73">
        <v>0.1</v>
      </c>
      <c r="G399" s="74">
        <v>20</v>
      </c>
      <c r="H399" s="73">
        <v>2</v>
      </c>
      <c r="I399" s="73">
        <v>2.2400000000000002</v>
      </c>
      <c r="J399" s="74">
        <v>238</v>
      </c>
      <c r="K399" s="74" t="s">
        <v>76</v>
      </c>
      <c r="L399" s="74"/>
      <c r="M399" s="75" t="s">
        <v>640</v>
      </c>
      <c r="N399" s="75"/>
      <c r="O399" s="74">
        <v>730</v>
      </c>
      <c r="P399" s="1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23"/>
      <c r="R399" s="123"/>
      <c r="S399" s="123"/>
      <c r="T399" s="123"/>
      <c r="U399" s="76"/>
      <c r="V399" s="76"/>
      <c r="W399" s="77" t="s">
        <v>69</v>
      </c>
      <c r="X399" s="78">
        <v>0</v>
      </c>
      <c r="Y399" s="79">
        <f>IFERROR(IF(X399="",0,CEILING((X399/$H399),1)*$H399),"")</f>
        <v>0</v>
      </c>
      <c r="Z399" s="80" t="str">
        <f>IFERROR(IF(Y399=0,"",ROUNDUP(Y399/H399,0)*0.00474),"")</f>
        <v/>
      </c>
      <c r="AA399" s="81"/>
      <c r="AB399" s="82"/>
      <c r="AC399" s="83" t="s">
        <v>641</v>
      </c>
      <c r="AG399" s="84"/>
      <c r="AJ399" s="85"/>
      <c r="AK399" s="85">
        <v>0</v>
      </c>
      <c r="BB399" s="86" t="s">
        <v>1</v>
      </c>
      <c r="BM399" s="84">
        <f>IFERROR(X399*I399/H399,"0")</f>
        <v>0</v>
      </c>
      <c r="BN399" s="84">
        <f>IFERROR(Y399*I399/H399,"0")</f>
        <v>0</v>
      </c>
      <c r="BO399" s="84">
        <f>IFERROR(1/J399*(X399/H399),"0")</f>
        <v>0</v>
      </c>
      <c r="BP399" s="84">
        <f>IFERROR(1/J399*(Y399/H399),"0")</f>
        <v>0</v>
      </c>
    </row>
    <row r="400" spans="1:68" x14ac:dyDescent="0.2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5" t="s">
        <v>71</v>
      </c>
      <c r="Q400" s="125"/>
      <c r="R400" s="125"/>
      <c r="S400" s="125"/>
      <c r="T400" s="125"/>
      <c r="U400" s="125"/>
      <c r="V400" s="125"/>
      <c r="W400" s="87" t="s">
        <v>72</v>
      </c>
      <c r="X400" s="88">
        <f>IFERROR(X397/H397,"0")+IFERROR(X398/H398,"0")+IFERROR(X399/H399,"0")</f>
        <v>0</v>
      </c>
      <c r="Y400" s="88">
        <f>IFERROR(Y397/H397,"0")+IFERROR(Y398/H398,"0")+IFERROR(Y399/H399,"0")</f>
        <v>0</v>
      </c>
      <c r="Z400" s="88">
        <f>IFERROR(IF(Z397="",0,Z397),"0")+IFERROR(IF(Z398="",0,Z398),"0")+IFERROR(IF(Z399="",0,Z399),"0")</f>
        <v>0</v>
      </c>
      <c r="AA400" s="89"/>
      <c r="AB400" s="89"/>
      <c r="AC400" s="89"/>
    </row>
    <row r="401" spans="1:68" x14ac:dyDescent="0.2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5" t="s">
        <v>71</v>
      </c>
      <c r="Q401" s="125"/>
      <c r="R401" s="125"/>
      <c r="S401" s="125"/>
      <c r="T401" s="125"/>
      <c r="U401" s="125"/>
      <c r="V401" s="125"/>
      <c r="W401" s="87" t="s">
        <v>69</v>
      </c>
      <c r="X401" s="88">
        <f>IFERROR(SUM(X397:X399),"0")</f>
        <v>0</v>
      </c>
      <c r="Y401" s="88">
        <f>IFERROR(SUM(Y397:Y399),"0")</f>
        <v>0</v>
      </c>
      <c r="Z401" s="87"/>
      <c r="AA401" s="89"/>
      <c r="AB401" s="89"/>
      <c r="AC401" s="89"/>
    </row>
    <row r="402" spans="1:68" ht="16.5" customHeight="1" x14ac:dyDescent="0.25">
      <c r="A402" s="120" t="s">
        <v>646</v>
      </c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69"/>
      <c r="AB402" s="69"/>
      <c r="AC402" s="69"/>
    </row>
    <row r="403" spans="1:68" ht="14.25" customHeight="1" x14ac:dyDescent="0.25">
      <c r="A403" s="121" t="s">
        <v>64</v>
      </c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70"/>
      <c r="AB403" s="70"/>
      <c r="AC403" s="70"/>
    </row>
    <row r="404" spans="1:68" ht="27" customHeight="1" x14ac:dyDescent="0.25">
      <c r="A404" s="71" t="s">
        <v>647</v>
      </c>
      <c r="B404" s="71" t="s">
        <v>648</v>
      </c>
      <c r="C404" s="72">
        <v>4301031066</v>
      </c>
      <c r="D404" s="122">
        <v>4607091383836</v>
      </c>
      <c r="E404" s="122"/>
      <c r="F404" s="73">
        <v>0.3</v>
      </c>
      <c r="G404" s="74">
        <v>6</v>
      </c>
      <c r="H404" s="73">
        <v>1.8</v>
      </c>
      <c r="I404" s="73">
        <v>2.028</v>
      </c>
      <c r="J404" s="74">
        <v>182</v>
      </c>
      <c r="K404" s="74" t="s">
        <v>76</v>
      </c>
      <c r="L404" s="74"/>
      <c r="M404" s="75" t="s">
        <v>68</v>
      </c>
      <c r="N404" s="75"/>
      <c r="O404" s="74">
        <v>40</v>
      </c>
      <c r="P404" s="1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23"/>
      <c r="R404" s="123"/>
      <c r="S404" s="123"/>
      <c r="T404" s="123"/>
      <c r="U404" s="76"/>
      <c r="V404" s="76"/>
      <c r="W404" s="77" t="s">
        <v>69</v>
      </c>
      <c r="X404" s="78">
        <v>0</v>
      </c>
      <c r="Y404" s="79">
        <f>IFERROR(IF(X404="",0,CEILING((X404/$H404),1)*$H404),"")</f>
        <v>0</v>
      </c>
      <c r="Z404" s="80" t="str">
        <f>IFERROR(IF(Y404=0,"",ROUNDUP(Y404/H404,0)*0.00651),"")</f>
        <v/>
      </c>
      <c r="AA404" s="81"/>
      <c r="AB404" s="82"/>
      <c r="AC404" s="83" t="s">
        <v>649</v>
      </c>
      <c r="AG404" s="84"/>
      <c r="AJ404" s="85"/>
      <c r="AK404" s="85">
        <v>0</v>
      </c>
      <c r="BB404" s="86" t="s">
        <v>1</v>
      </c>
      <c r="BM404" s="84">
        <f>IFERROR(X404*I404/H404,"0")</f>
        <v>0</v>
      </c>
      <c r="BN404" s="84">
        <f>IFERROR(Y404*I404/H404,"0")</f>
        <v>0</v>
      </c>
      <c r="BO404" s="84">
        <f>IFERROR(1/J404*(X404/H404),"0")</f>
        <v>0</v>
      </c>
      <c r="BP404" s="84">
        <f>IFERROR(1/J404*(Y404/H404),"0")</f>
        <v>0</v>
      </c>
    </row>
    <row r="405" spans="1:68" x14ac:dyDescent="0.2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5" t="s">
        <v>71</v>
      </c>
      <c r="Q405" s="125"/>
      <c r="R405" s="125"/>
      <c r="S405" s="125"/>
      <c r="T405" s="125"/>
      <c r="U405" s="125"/>
      <c r="V405" s="125"/>
      <c r="W405" s="87" t="s">
        <v>72</v>
      </c>
      <c r="X405" s="88">
        <f>IFERROR(X404/H404,"0")</f>
        <v>0</v>
      </c>
      <c r="Y405" s="88">
        <f>IFERROR(Y404/H404,"0")</f>
        <v>0</v>
      </c>
      <c r="Z405" s="88">
        <f>IFERROR(IF(Z404="",0,Z404),"0")</f>
        <v>0</v>
      </c>
      <c r="AA405" s="89"/>
      <c r="AB405" s="89"/>
      <c r="AC405" s="89"/>
    </row>
    <row r="406" spans="1:68" x14ac:dyDescent="0.2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5" t="s">
        <v>71</v>
      </c>
      <c r="Q406" s="125"/>
      <c r="R406" s="125"/>
      <c r="S406" s="125"/>
      <c r="T406" s="125"/>
      <c r="U406" s="125"/>
      <c r="V406" s="125"/>
      <c r="W406" s="87" t="s">
        <v>69</v>
      </c>
      <c r="X406" s="88">
        <f>IFERROR(SUM(X404:X404),"0")</f>
        <v>0</v>
      </c>
      <c r="Y406" s="88">
        <f>IFERROR(SUM(Y404:Y404),"0")</f>
        <v>0</v>
      </c>
      <c r="Z406" s="87"/>
      <c r="AA406" s="89"/>
      <c r="AB406" s="89"/>
      <c r="AC406" s="89"/>
    </row>
    <row r="407" spans="1:68" ht="14.25" customHeight="1" x14ac:dyDescent="0.25">
      <c r="A407" s="121" t="s">
        <v>73</v>
      </c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70"/>
      <c r="AB407" s="70"/>
      <c r="AC407" s="70"/>
    </row>
    <row r="408" spans="1:68" ht="37.5" customHeight="1" x14ac:dyDescent="0.25">
      <c r="A408" s="71" t="s">
        <v>650</v>
      </c>
      <c r="B408" s="71" t="s">
        <v>651</v>
      </c>
      <c r="C408" s="72">
        <v>4301051142</v>
      </c>
      <c r="D408" s="122">
        <v>4607091387919</v>
      </c>
      <c r="E408" s="122"/>
      <c r="F408" s="73">
        <v>1.35</v>
      </c>
      <c r="G408" s="74">
        <v>6</v>
      </c>
      <c r="H408" s="73">
        <v>8.1</v>
      </c>
      <c r="I408" s="73">
        <v>8.6639999999999997</v>
      </c>
      <c r="J408" s="74">
        <v>56</v>
      </c>
      <c r="K408" s="74" t="s">
        <v>116</v>
      </c>
      <c r="L408" s="74"/>
      <c r="M408" s="75" t="s">
        <v>68</v>
      </c>
      <c r="N408" s="75"/>
      <c r="O408" s="74">
        <v>45</v>
      </c>
      <c r="P408" s="1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23"/>
      <c r="R408" s="123"/>
      <c r="S408" s="123"/>
      <c r="T408" s="123"/>
      <c r="U408" s="76"/>
      <c r="V408" s="76"/>
      <c r="W408" s="77" t="s">
        <v>69</v>
      </c>
      <c r="X408" s="78">
        <v>0</v>
      </c>
      <c r="Y408" s="79">
        <f>IFERROR(IF(X408="",0,CEILING((X408/$H408),1)*$H408),"")</f>
        <v>0</v>
      </c>
      <c r="Z408" s="80" t="str">
        <f>IFERROR(IF(Y408=0,"",ROUNDUP(Y408/H408,0)*0.02175),"")</f>
        <v/>
      </c>
      <c r="AA408" s="81"/>
      <c r="AB408" s="82"/>
      <c r="AC408" s="83" t="s">
        <v>652</v>
      </c>
      <c r="AG408" s="84"/>
      <c r="AJ408" s="85"/>
      <c r="AK408" s="85">
        <v>0</v>
      </c>
      <c r="BB408" s="86" t="s">
        <v>1</v>
      </c>
      <c r="BM408" s="84">
        <f>IFERROR(X408*I408/H408,"0")</f>
        <v>0</v>
      </c>
      <c r="BN408" s="84">
        <f>IFERROR(Y408*I408/H408,"0")</f>
        <v>0</v>
      </c>
      <c r="BO408" s="84">
        <f>IFERROR(1/J408*(X408/H408),"0")</f>
        <v>0</v>
      </c>
      <c r="BP408" s="84">
        <f>IFERROR(1/J408*(Y408/H408),"0")</f>
        <v>0</v>
      </c>
    </row>
    <row r="409" spans="1:68" ht="37.5" customHeight="1" x14ac:dyDescent="0.25">
      <c r="A409" s="71" t="s">
        <v>653</v>
      </c>
      <c r="B409" s="71" t="s">
        <v>654</v>
      </c>
      <c r="C409" s="72">
        <v>4301051461</v>
      </c>
      <c r="D409" s="122">
        <v>4680115883604</v>
      </c>
      <c r="E409" s="122"/>
      <c r="F409" s="73">
        <v>0.35</v>
      </c>
      <c r="G409" s="74">
        <v>6</v>
      </c>
      <c r="H409" s="73">
        <v>2.1</v>
      </c>
      <c r="I409" s="73">
        <v>2.3519999999999999</v>
      </c>
      <c r="J409" s="74">
        <v>182</v>
      </c>
      <c r="K409" s="74" t="s">
        <v>76</v>
      </c>
      <c r="L409" s="74"/>
      <c r="M409" s="75" t="s">
        <v>80</v>
      </c>
      <c r="N409" s="75"/>
      <c r="O409" s="74">
        <v>45</v>
      </c>
      <c r="P409" s="1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23"/>
      <c r="R409" s="123"/>
      <c r="S409" s="123"/>
      <c r="T409" s="123"/>
      <c r="U409" s="76"/>
      <c r="V409" s="76"/>
      <c r="W409" s="77" t="s">
        <v>69</v>
      </c>
      <c r="X409" s="78">
        <v>0</v>
      </c>
      <c r="Y409" s="79">
        <f>IFERROR(IF(X409="",0,CEILING((X409/$H409),1)*$H409),"")</f>
        <v>0</v>
      </c>
      <c r="Z409" s="80" t="str">
        <f>IFERROR(IF(Y409=0,"",ROUNDUP(Y409/H409,0)*0.00651),"")</f>
        <v/>
      </c>
      <c r="AA409" s="81"/>
      <c r="AB409" s="82"/>
      <c r="AC409" s="83" t="s">
        <v>655</v>
      </c>
      <c r="AG409" s="84"/>
      <c r="AJ409" s="85"/>
      <c r="AK409" s="85">
        <v>0</v>
      </c>
      <c r="BB409" s="86" t="s">
        <v>1</v>
      </c>
      <c r="BM409" s="84">
        <f>IFERROR(X409*I409/H409,"0")</f>
        <v>0</v>
      </c>
      <c r="BN409" s="84">
        <f>IFERROR(Y409*I409/H409,"0")</f>
        <v>0</v>
      </c>
      <c r="BO409" s="84">
        <f>IFERROR(1/J409*(X409/H409),"0")</f>
        <v>0</v>
      </c>
      <c r="BP409" s="84">
        <f>IFERROR(1/J409*(Y409/H409),"0")</f>
        <v>0</v>
      </c>
    </row>
    <row r="410" spans="1:68" ht="27" customHeight="1" x14ac:dyDescent="0.25">
      <c r="A410" s="71" t="s">
        <v>656</v>
      </c>
      <c r="B410" s="71" t="s">
        <v>657</v>
      </c>
      <c r="C410" s="72">
        <v>4301051485</v>
      </c>
      <c r="D410" s="122">
        <v>4680115883567</v>
      </c>
      <c r="E410" s="122"/>
      <c r="F410" s="73">
        <v>0.35</v>
      </c>
      <c r="G410" s="74">
        <v>6</v>
      </c>
      <c r="H410" s="73">
        <v>2.1</v>
      </c>
      <c r="I410" s="73">
        <v>2.34</v>
      </c>
      <c r="J410" s="74">
        <v>182</v>
      </c>
      <c r="K410" s="74" t="s">
        <v>76</v>
      </c>
      <c r="L410" s="74"/>
      <c r="M410" s="75" t="s">
        <v>68</v>
      </c>
      <c r="N410" s="75"/>
      <c r="O410" s="74">
        <v>40</v>
      </c>
      <c r="P410" s="1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23"/>
      <c r="R410" s="123"/>
      <c r="S410" s="123"/>
      <c r="T410" s="123"/>
      <c r="U410" s="76"/>
      <c r="V410" s="76"/>
      <c r="W410" s="77" t="s">
        <v>69</v>
      </c>
      <c r="X410" s="78">
        <v>0</v>
      </c>
      <c r="Y410" s="79">
        <f>IFERROR(IF(X410="",0,CEILING((X410/$H410),1)*$H410),"")</f>
        <v>0</v>
      </c>
      <c r="Z410" s="80" t="str">
        <f>IFERROR(IF(Y410=0,"",ROUNDUP(Y410/H410,0)*0.00651),"")</f>
        <v/>
      </c>
      <c r="AA410" s="81"/>
      <c r="AB410" s="82"/>
      <c r="AC410" s="83" t="s">
        <v>658</v>
      </c>
      <c r="AG410" s="84"/>
      <c r="AJ410" s="85"/>
      <c r="AK410" s="85">
        <v>0</v>
      </c>
      <c r="BB410" s="86" t="s">
        <v>1</v>
      </c>
      <c r="BM410" s="84">
        <f>IFERROR(X410*I410/H410,"0")</f>
        <v>0</v>
      </c>
      <c r="BN410" s="84">
        <f>IFERROR(Y410*I410/H410,"0")</f>
        <v>0</v>
      </c>
      <c r="BO410" s="84">
        <f>IFERROR(1/J410*(X410/H410),"0")</f>
        <v>0</v>
      </c>
      <c r="BP410" s="84">
        <f>IFERROR(1/J410*(Y410/H410),"0")</f>
        <v>0</v>
      </c>
    </row>
    <row r="411" spans="1:68" x14ac:dyDescent="0.2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5" t="s">
        <v>71</v>
      </c>
      <c r="Q411" s="125"/>
      <c r="R411" s="125"/>
      <c r="S411" s="125"/>
      <c r="T411" s="125"/>
      <c r="U411" s="125"/>
      <c r="V411" s="125"/>
      <c r="W411" s="87" t="s">
        <v>72</v>
      </c>
      <c r="X411" s="88">
        <f>IFERROR(X408/H408,"0")+IFERROR(X409/H409,"0")+IFERROR(X410/H410,"0")</f>
        <v>0</v>
      </c>
      <c r="Y411" s="88">
        <f>IFERROR(Y408/H408,"0")+IFERROR(Y409/H409,"0")+IFERROR(Y410/H410,"0")</f>
        <v>0</v>
      </c>
      <c r="Z411" s="88">
        <f>IFERROR(IF(Z408="",0,Z408),"0")+IFERROR(IF(Z409="",0,Z409),"0")+IFERROR(IF(Z410="",0,Z410),"0")</f>
        <v>0</v>
      </c>
      <c r="AA411" s="89"/>
      <c r="AB411" s="89"/>
      <c r="AC411" s="89"/>
    </row>
    <row r="412" spans="1:68" x14ac:dyDescent="0.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5" t="s">
        <v>71</v>
      </c>
      <c r="Q412" s="125"/>
      <c r="R412" s="125"/>
      <c r="S412" s="125"/>
      <c r="T412" s="125"/>
      <c r="U412" s="125"/>
      <c r="V412" s="125"/>
      <c r="W412" s="87" t="s">
        <v>69</v>
      </c>
      <c r="X412" s="88">
        <f>IFERROR(SUM(X408:X410),"0")</f>
        <v>0</v>
      </c>
      <c r="Y412" s="88">
        <f>IFERROR(SUM(Y408:Y410),"0")</f>
        <v>0</v>
      </c>
      <c r="Z412" s="87"/>
      <c r="AA412" s="89"/>
      <c r="AB412" s="89"/>
      <c r="AC412" s="89"/>
    </row>
    <row r="413" spans="1:68" ht="27.75" customHeight="1" x14ac:dyDescent="0.2">
      <c r="A413" s="119" t="s">
        <v>659</v>
      </c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68"/>
      <c r="AB413" s="68"/>
      <c r="AC413" s="68"/>
    </row>
    <row r="414" spans="1:68" ht="16.5" customHeight="1" x14ac:dyDescent="0.25">
      <c r="A414" s="120" t="s">
        <v>660</v>
      </c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69"/>
      <c r="AB414" s="69"/>
      <c r="AC414" s="69"/>
    </row>
    <row r="415" spans="1:68" ht="14.25" customHeight="1" x14ac:dyDescent="0.25">
      <c r="A415" s="121" t="s">
        <v>113</v>
      </c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70"/>
      <c r="AB415" s="70"/>
      <c r="AC415" s="70"/>
    </row>
    <row r="416" spans="1:68" ht="27" customHeight="1" x14ac:dyDescent="0.25">
      <c r="A416" s="71" t="s">
        <v>661</v>
      </c>
      <c r="B416" s="71" t="s">
        <v>662</v>
      </c>
      <c r="C416" s="72">
        <v>4301011946</v>
      </c>
      <c r="D416" s="122">
        <v>4680115884847</v>
      </c>
      <c r="E416" s="122"/>
      <c r="F416" s="73">
        <v>2.5</v>
      </c>
      <c r="G416" s="74">
        <v>6</v>
      </c>
      <c r="H416" s="73">
        <v>15</v>
      </c>
      <c r="I416" s="73">
        <v>15.48</v>
      </c>
      <c r="J416" s="74">
        <v>48</v>
      </c>
      <c r="K416" s="74" t="s">
        <v>116</v>
      </c>
      <c r="L416" s="74"/>
      <c r="M416" s="75" t="s">
        <v>145</v>
      </c>
      <c r="N416" s="75"/>
      <c r="O416" s="74">
        <v>60</v>
      </c>
      <c r="P416" s="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23"/>
      <c r="R416" s="123"/>
      <c r="S416" s="123"/>
      <c r="T416" s="123"/>
      <c r="U416" s="76"/>
      <c r="V416" s="76"/>
      <c r="W416" s="77" t="s">
        <v>69</v>
      </c>
      <c r="X416" s="78">
        <v>0</v>
      </c>
      <c r="Y416" s="79">
        <f t="shared" ref="Y416:Y426" si="87">IFERROR(IF(X416="",0,CEILING((X416/$H416),1)*$H416),"")</f>
        <v>0</v>
      </c>
      <c r="Z416" s="80" t="str">
        <f>IFERROR(IF(Y416=0,"",ROUNDUP(Y416/H416,0)*0.02039),"")</f>
        <v/>
      </c>
      <c r="AA416" s="81"/>
      <c r="AB416" s="82"/>
      <c r="AC416" s="83" t="s">
        <v>663</v>
      </c>
      <c r="AG416" s="84"/>
      <c r="AJ416" s="85"/>
      <c r="AK416" s="85">
        <v>0</v>
      </c>
      <c r="BB416" s="86" t="s">
        <v>1</v>
      </c>
      <c r="BM416" s="84">
        <f t="shared" ref="BM416:BM426" si="88">IFERROR(X416*I416/H416,"0")</f>
        <v>0</v>
      </c>
      <c r="BN416" s="84">
        <f t="shared" ref="BN416:BN426" si="89">IFERROR(Y416*I416/H416,"0")</f>
        <v>0</v>
      </c>
      <c r="BO416" s="84">
        <f t="shared" ref="BO416:BO426" si="90">IFERROR(1/J416*(X416/H416),"0")</f>
        <v>0</v>
      </c>
      <c r="BP416" s="84">
        <f t="shared" ref="BP416:BP426" si="91">IFERROR(1/J416*(Y416/H416),"0")</f>
        <v>0</v>
      </c>
    </row>
    <row r="417" spans="1:68" ht="27" customHeight="1" x14ac:dyDescent="0.25">
      <c r="A417" s="71" t="s">
        <v>661</v>
      </c>
      <c r="B417" s="71" t="s">
        <v>664</v>
      </c>
      <c r="C417" s="72">
        <v>4301011869</v>
      </c>
      <c r="D417" s="122">
        <v>4680115884847</v>
      </c>
      <c r="E417" s="122"/>
      <c r="F417" s="73">
        <v>2.5</v>
      </c>
      <c r="G417" s="74">
        <v>6</v>
      </c>
      <c r="H417" s="73">
        <v>15</v>
      </c>
      <c r="I417" s="73">
        <v>15.48</v>
      </c>
      <c r="J417" s="74">
        <v>48</v>
      </c>
      <c r="K417" s="74" t="s">
        <v>116</v>
      </c>
      <c r="L417" s="74" t="s">
        <v>148</v>
      </c>
      <c r="M417" s="75" t="s">
        <v>68</v>
      </c>
      <c r="N417" s="75"/>
      <c r="O417" s="74">
        <v>60</v>
      </c>
      <c r="P417" s="1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23"/>
      <c r="R417" s="123"/>
      <c r="S417" s="123"/>
      <c r="T417" s="123"/>
      <c r="U417" s="76"/>
      <c r="V417" s="76"/>
      <c r="W417" s="77" t="s">
        <v>69</v>
      </c>
      <c r="X417" s="78">
        <v>250</v>
      </c>
      <c r="Y417" s="79">
        <f t="shared" si="87"/>
        <v>255</v>
      </c>
      <c r="Z417" s="80">
        <f>IFERROR(IF(Y417=0,"",ROUNDUP(Y417/H417,0)*0.02175),"")</f>
        <v>0.36974999999999997</v>
      </c>
      <c r="AA417" s="81"/>
      <c r="AB417" s="82"/>
      <c r="AC417" s="83" t="s">
        <v>665</v>
      </c>
      <c r="AG417" s="84"/>
      <c r="AJ417" s="85" t="s">
        <v>150</v>
      </c>
      <c r="AK417" s="85">
        <v>720</v>
      </c>
      <c r="BB417" s="86" t="s">
        <v>1</v>
      </c>
      <c r="BM417" s="84">
        <f t="shared" si="88"/>
        <v>258</v>
      </c>
      <c r="BN417" s="84">
        <f t="shared" si="89"/>
        <v>263.16000000000003</v>
      </c>
      <c r="BO417" s="84">
        <f t="shared" si="90"/>
        <v>0.34722222222222221</v>
      </c>
      <c r="BP417" s="84">
        <f t="shared" si="91"/>
        <v>0.35416666666666663</v>
      </c>
    </row>
    <row r="418" spans="1:68" ht="27" customHeight="1" x14ac:dyDescent="0.25">
      <c r="A418" s="71" t="s">
        <v>666</v>
      </c>
      <c r="B418" s="71" t="s">
        <v>667</v>
      </c>
      <c r="C418" s="72">
        <v>4301011947</v>
      </c>
      <c r="D418" s="122">
        <v>4680115884854</v>
      </c>
      <c r="E418" s="122"/>
      <c r="F418" s="73">
        <v>2.5</v>
      </c>
      <c r="G418" s="74">
        <v>6</v>
      </c>
      <c r="H418" s="73">
        <v>15</v>
      </c>
      <c r="I418" s="73">
        <v>15.48</v>
      </c>
      <c r="J418" s="74">
        <v>48</v>
      </c>
      <c r="K418" s="74" t="s">
        <v>116</v>
      </c>
      <c r="L418" s="74"/>
      <c r="M418" s="75" t="s">
        <v>145</v>
      </c>
      <c r="N418" s="75"/>
      <c r="O418" s="74">
        <v>60</v>
      </c>
      <c r="P418" s="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23"/>
      <c r="R418" s="123"/>
      <c r="S418" s="123"/>
      <c r="T418" s="123"/>
      <c r="U418" s="76"/>
      <c r="V418" s="76"/>
      <c r="W418" s="77" t="s">
        <v>69</v>
      </c>
      <c r="X418" s="78">
        <v>0</v>
      </c>
      <c r="Y418" s="79">
        <f t="shared" si="87"/>
        <v>0</v>
      </c>
      <c r="Z418" s="80" t="str">
        <f>IFERROR(IF(Y418=0,"",ROUNDUP(Y418/H418,0)*0.02039),"")</f>
        <v/>
      </c>
      <c r="AA418" s="81"/>
      <c r="AB418" s="82"/>
      <c r="AC418" s="83" t="s">
        <v>663</v>
      </c>
      <c r="AG418" s="84"/>
      <c r="AJ418" s="85"/>
      <c r="AK418" s="85">
        <v>0</v>
      </c>
      <c r="BB418" s="86" t="s">
        <v>1</v>
      </c>
      <c r="BM418" s="84">
        <f t="shared" si="88"/>
        <v>0</v>
      </c>
      <c r="BN418" s="84">
        <f t="shared" si="89"/>
        <v>0</v>
      </c>
      <c r="BO418" s="84">
        <f t="shared" si="90"/>
        <v>0</v>
      </c>
      <c r="BP418" s="84">
        <f t="shared" si="91"/>
        <v>0</v>
      </c>
    </row>
    <row r="419" spans="1:68" ht="27" customHeight="1" x14ac:dyDescent="0.25">
      <c r="A419" s="71" t="s">
        <v>666</v>
      </c>
      <c r="B419" s="71" t="s">
        <v>668</v>
      </c>
      <c r="C419" s="72">
        <v>4301011870</v>
      </c>
      <c r="D419" s="122">
        <v>4680115884854</v>
      </c>
      <c r="E419" s="122"/>
      <c r="F419" s="73">
        <v>2.5</v>
      </c>
      <c r="G419" s="74">
        <v>6</v>
      </c>
      <c r="H419" s="73">
        <v>15</v>
      </c>
      <c r="I419" s="73">
        <v>15.48</v>
      </c>
      <c r="J419" s="74">
        <v>48</v>
      </c>
      <c r="K419" s="74" t="s">
        <v>116</v>
      </c>
      <c r="L419" s="74" t="s">
        <v>148</v>
      </c>
      <c r="M419" s="75" t="s">
        <v>68</v>
      </c>
      <c r="N419" s="75"/>
      <c r="O419" s="74">
        <v>60</v>
      </c>
      <c r="P419" s="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23"/>
      <c r="R419" s="123"/>
      <c r="S419" s="123"/>
      <c r="T419" s="123"/>
      <c r="U419" s="76"/>
      <c r="V419" s="76"/>
      <c r="W419" s="77" t="s">
        <v>69</v>
      </c>
      <c r="X419" s="78">
        <v>200</v>
      </c>
      <c r="Y419" s="79">
        <f t="shared" si="87"/>
        <v>210</v>
      </c>
      <c r="Z419" s="80">
        <f>IFERROR(IF(Y419=0,"",ROUNDUP(Y419/H419,0)*0.02175),"")</f>
        <v>0.30449999999999999</v>
      </c>
      <c r="AA419" s="81"/>
      <c r="AB419" s="82"/>
      <c r="AC419" s="83" t="s">
        <v>669</v>
      </c>
      <c r="AG419" s="84"/>
      <c r="AJ419" s="85" t="s">
        <v>150</v>
      </c>
      <c r="AK419" s="85">
        <v>720</v>
      </c>
      <c r="BB419" s="86" t="s">
        <v>1</v>
      </c>
      <c r="BM419" s="84">
        <f t="shared" si="88"/>
        <v>206.4</v>
      </c>
      <c r="BN419" s="84">
        <f t="shared" si="89"/>
        <v>216.72</v>
      </c>
      <c r="BO419" s="84">
        <f t="shared" si="90"/>
        <v>0.27777777777777779</v>
      </c>
      <c r="BP419" s="84">
        <f t="shared" si="91"/>
        <v>0.29166666666666663</v>
      </c>
    </row>
    <row r="420" spans="1:68" ht="27" customHeight="1" x14ac:dyDescent="0.25">
      <c r="A420" s="71" t="s">
        <v>670</v>
      </c>
      <c r="B420" s="71" t="s">
        <v>671</v>
      </c>
      <c r="C420" s="72">
        <v>4301011943</v>
      </c>
      <c r="D420" s="122">
        <v>4680115884830</v>
      </c>
      <c r="E420" s="122"/>
      <c r="F420" s="73">
        <v>2.5</v>
      </c>
      <c r="G420" s="74">
        <v>6</v>
      </c>
      <c r="H420" s="73">
        <v>15</v>
      </c>
      <c r="I420" s="73">
        <v>15.48</v>
      </c>
      <c r="J420" s="74">
        <v>48</v>
      </c>
      <c r="K420" s="74" t="s">
        <v>116</v>
      </c>
      <c r="L420" s="74"/>
      <c r="M420" s="75" t="s">
        <v>145</v>
      </c>
      <c r="N420" s="75"/>
      <c r="O420" s="74">
        <v>60</v>
      </c>
      <c r="P420" s="1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23"/>
      <c r="R420" s="123"/>
      <c r="S420" s="123"/>
      <c r="T420" s="123"/>
      <c r="U420" s="76"/>
      <c r="V420" s="76"/>
      <c r="W420" s="77" t="s">
        <v>69</v>
      </c>
      <c r="X420" s="78">
        <v>0</v>
      </c>
      <c r="Y420" s="79">
        <f t="shared" si="87"/>
        <v>0</v>
      </c>
      <c r="Z420" s="80" t="str">
        <f>IFERROR(IF(Y420=0,"",ROUNDUP(Y420/H420,0)*0.02039),"")</f>
        <v/>
      </c>
      <c r="AA420" s="81"/>
      <c r="AB420" s="82"/>
      <c r="AC420" s="83" t="s">
        <v>663</v>
      </c>
      <c r="AG420" s="84"/>
      <c r="AJ420" s="85"/>
      <c r="AK420" s="85">
        <v>0</v>
      </c>
      <c r="BB420" s="86" t="s">
        <v>1</v>
      </c>
      <c r="BM420" s="84">
        <f t="shared" si="88"/>
        <v>0</v>
      </c>
      <c r="BN420" s="84">
        <f t="shared" si="89"/>
        <v>0</v>
      </c>
      <c r="BO420" s="84">
        <f t="shared" si="90"/>
        <v>0</v>
      </c>
      <c r="BP420" s="84">
        <f t="shared" si="91"/>
        <v>0</v>
      </c>
    </row>
    <row r="421" spans="1:68" ht="27" customHeight="1" x14ac:dyDescent="0.25">
      <c r="A421" s="71" t="s">
        <v>670</v>
      </c>
      <c r="B421" s="71" t="s">
        <v>672</v>
      </c>
      <c r="C421" s="72">
        <v>4301011867</v>
      </c>
      <c r="D421" s="122">
        <v>4680115884830</v>
      </c>
      <c r="E421" s="122"/>
      <c r="F421" s="73">
        <v>2.5</v>
      </c>
      <c r="G421" s="74">
        <v>6</v>
      </c>
      <c r="H421" s="73">
        <v>15</v>
      </c>
      <c r="I421" s="73">
        <v>15.48</v>
      </c>
      <c r="J421" s="74">
        <v>48</v>
      </c>
      <c r="K421" s="74" t="s">
        <v>116</v>
      </c>
      <c r="L421" s="74" t="s">
        <v>148</v>
      </c>
      <c r="M421" s="75" t="s">
        <v>68</v>
      </c>
      <c r="N421" s="75"/>
      <c r="O421" s="74">
        <v>60</v>
      </c>
      <c r="P421" s="1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23"/>
      <c r="R421" s="123"/>
      <c r="S421" s="123"/>
      <c r="T421" s="123"/>
      <c r="U421" s="76"/>
      <c r="V421" s="76"/>
      <c r="W421" s="77" t="s">
        <v>69</v>
      </c>
      <c r="X421" s="78">
        <v>0</v>
      </c>
      <c r="Y421" s="79">
        <f t="shared" si="87"/>
        <v>0</v>
      </c>
      <c r="Z421" s="80" t="str">
        <f>IFERROR(IF(Y421=0,"",ROUNDUP(Y421/H421,0)*0.02175),"")</f>
        <v/>
      </c>
      <c r="AA421" s="81"/>
      <c r="AB421" s="82"/>
      <c r="AC421" s="83" t="s">
        <v>673</v>
      </c>
      <c r="AG421" s="84"/>
      <c r="AJ421" s="85" t="s">
        <v>150</v>
      </c>
      <c r="AK421" s="85">
        <v>720</v>
      </c>
      <c r="BB421" s="86" t="s">
        <v>1</v>
      </c>
      <c r="BM421" s="84">
        <f t="shared" si="88"/>
        <v>0</v>
      </c>
      <c r="BN421" s="84">
        <f t="shared" si="89"/>
        <v>0</v>
      </c>
      <c r="BO421" s="84">
        <f t="shared" si="90"/>
        <v>0</v>
      </c>
      <c r="BP421" s="84">
        <f t="shared" si="91"/>
        <v>0</v>
      </c>
    </row>
    <row r="422" spans="1:68" ht="27" customHeight="1" x14ac:dyDescent="0.25">
      <c r="A422" s="71" t="s">
        <v>674</v>
      </c>
      <c r="B422" s="71" t="s">
        <v>675</v>
      </c>
      <c r="C422" s="72">
        <v>4301011339</v>
      </c>
      <c r="D422" s="122">
        <v>4607091383997</v>
      </c>
      <c r="E422" s="122"/>
      <c r="F422" s="73">
        <v>2.5</v>
      </c>
      <c r="G422" s="74">
        <v>6</v>
      </c>
      <c r="H422" s="73">
        <v>15</v>
      </c>
      <c r="I422" s="73">
        <v>15.48</v>
      </c>
      <c r="J422" s="74">
        <v>48</v>
      </c>
      <c r="K422" s="74" t="s">
        <v>116</v>
      </c>
      <c r="L422" s="74"/>
      <c r="M422" s="75" t="s">
        <v>68</v>
      </c>
      <c r="N422" s="75"/>
      <c r="O422" s="74">
        <v>60</v>
      </c>
      <c r="P422" s="1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23"/>
      <c r="R422" s="123"/>
      <c r="S422" s="123"/>
      <c r="T422" s="123"/>
      <c r="U422" s="76"/>
      <c r="V422" s="76"/>
      <c r="W422" s="77" t="s">
        <v>69</v>
      </c>
      <c r="X422" s="78">
        <v>600</v>
      </c>
      <c r="Y422" s="79">
        <f t="shared" si="87"/>
        <v>600</v>
      </c>
      <c r="Z422" s="80">
        <f>IFERROR(IF(Y422=0,"",ROUNDUP(Y422/H422,0)*0.02175),"")</f>
        <v>0.86999999999999988</v>
      </c>
      <c r="AA422" s="81"/>
      <c r="AB422" s="82"/>
      <c r="AC422" s="83" t="s">
        <v>676</v>
      </c>
      <c r="AG422" s="84"/>
      <c r="AJ422" s="85"/>
      <c r="AK422" s="85">
        <v>0</v>
      </c>
      <c r="BB422" s="86" t="s">
        <v>1</v>
      </c>
      <c r="BM422" s="84">
        <f t="shared" si="88"/>
        <v>619.20000000000005</v>
      </c>
      <c r="BN422" s="84">
        <f t="shared" si="89"/>
        <v>619.20000000000005</v>
      </c>
      <c r="BO422" s="84">
        <f t="shared" si="90"/>
        <v>0.83333333333333326</v>
      </c>
      <c r="BP422" s="84">
        <f t="shared" si="91"/>
        <v>0.83333333333333326</v>
      </c>
    </row>
    <row r="423" spans="1:68" ht="27" customHeight="1" x14ac:dyDescent="0.25">
      <c r="A423" s="71" t="s">
        <v>677</v>
      </c>
      <c r="B423" s="71" t="s">
        <v>678</v>
      </c>
      <c r="C423" s="72">
        <v>4301011433</v>
      </c>
      <c r="D423" s="122">
        <v>4680115882638</v>
      </c>
      <c r="E423" s="122"/>
      <c r="F423" s="73">
        <v>0.4</v>
      </c>
      <c r="G423" s="74">
        <v>10</v>
      </c>
      <c r="H423" s="73">
        <v>4</v>
      </c>
      <c r="I423" s="73">
        <v>4.21</v>
      </c>
      <c r="J423" s="74">
        <v>132</v>
      </c>
      <c r="K423" s="74" t="s">
        <v>126</v>
      </c>
      <c r="L423" s="74"/>
      <c r="M423" s="75" t="s">
        <v>119</v>
      </c>
      <c r="N423" s="75"/>
      <c r="O423" s="74">
        <v>90</v>
      </c>
      <c r="P423" s="1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23"/>
      <c r="R423" s="123"/>
      <c r="S423" s="123"/>
      <c r="T423" s="123"/>
      <c r="U423" s="76"/>
      <c r="V423" s="76"/>
      <c r="W423" s="77" t="s">
        <v>69</v>
      </c>
      <c r="X423" s="78">
        <v>0</v>
      </c>
      <c r="Y423" s="79">
        <f t="shared" si="87"/>
        <v>0</v>
      </c>
      <c r="Z423" s="80" t="str">
        <f>IFERROR(IF(Y423=0,"",ROUNDUP(Y423/H423,0)*0.00902),"")</f>
        <v/>
      </c>
      <c r="AA423" s="81"/>
      <c r="AB423" s="82"/>
      <c r="AC423" s="83" t="s">
        <v>679</v>
      </c>
      <c r="AG423" s="84"/>
      <c r="AJ423" s="85"/>
      <c r="AK423" s="85">
        <v>0</v>
      </c>
      <c r="BB423" s="86" t="s">
        <v>1</v>
      </c>
      <c r="BM423" s="84">
        <f t="shared" si="88"/>
        <v>0</v>
      </c>
      <c r="BN423" s="84">
        <f t="shared" si="89"/>
        <v>0</v>
      </c>
      <c r="BO423" s="84">
        <f t="shared" si="90"/>
        <v>0</v>
      </c>
      <c r="BP423" s="84">
        <f t="shared" si="91"/>
        <v>0</v>
      </c>
    </row>
    <row r="424" spans="1:68" ht="27" customHeight="1" x14ac:dyDescent="0.25">
      <c r="A424" s="71" t="s">
        <v>680</v>
      </c>
      <c r="B424" s="71" t="s">
        <v>681</v>
      </c>
      <c r="C424" s="72">
        <v>4301011952</v>
      </c>
      <c r="D424" s="122">
        <v>4680115884922</v>
      </c>
      <c r="E424" s="122"/>
      <c r="F424" s="73">
        <v>0.5</v>
      </c>
      <c r="G424" s="74">
        <v>10</v>
      </c>
      <c r="H424" s="73">
        <v>5</v>
      </c>
      <c r="I424" s="73">
        <v>5.21</v>
      </c>
      <c r="J424" s="74">
        <v>132</v>
      </c>
      <c r="K424" s="74" t="s">
        <v>126</v>
      </c>
      <c r="L424" s="74"/>
      <c r="M424" s="75" t="s">
        <v>68</v>
      </c>
      <c r="N424" s="75"/>
      <c r="O424" s="74">
        <v>60</v>
      </c>
      <c r="P424" s="1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23"/>
      <c r="R424" s="123"/>
      <c r="S424" s="123"/>
      <c r="T424" s="123"/>
      <c r="U424" s="76"/>
      <c r="V424" s="76"/>
      <c r="W424" s="77" t="s">
        <v>69</v>
      </c>
      <c r="X424" s="78">
        <v>0</v>
      </c>
      <c r="Y424" s="79">
        <f t="shared" si="87"/>
        <v>0</v>
      </c>
      <c r="Z424" s="80" t="str">
        <f>IFERROR(IF(Y424=0,"",ROUNDUP(Y424/H424,0)*0.00902),"")</f>
        <v/>
      </c>
      <c r="AA424" s="81"/>
      <c r="AB424" s="82"/>
      <c r="AC424" s="83" t="s">
        <v>669</v>
      </c>
      <c r="AG424" s="84"/>
      <c r="AJ424" s="85"/>
      <c r="AK424" s="85">
        <v>0</v>
      </c>
      <c r="BB424" s="86" t="s">
        <v>1</v>
      </c>
      <c r="BM424" s="84">
        <f t="shared" si="88"/>
        <v>0</v>
      </c>
      <c r="BN424" s="84">
        <f t="shared" si="89"/>
        <v>0</v>
      </c>
      <c r="BO424" s="84">
        <f t="shared" si="90"/>
        <v>0</v>
      </c>
      <c r="BP424" s="84">
        <f t="shared" si="91"/>
        <v>0</v>
      </c>
    </row>
    <row r="425" spans="1:68" ht="27" customHeight="1" x14ac:dyDescent="0.25">
      <c r="A425" s="71" t="s">
        <v>682</v>
      </c>
      <c r="B425" s="71" t="s">
        <v>683</v>
      </c>
      <c r="C425" s="72">
        <v>4301011868</v>
      </c>
      <c r="D425" s="122">
        <v>4680115884861</v>
      </c>
      <c r="E425" s="122"/>
      <c r="F425" s="73">
        <v>0.5</v>
      </c>
      <c r="G425" s="74">
        <v>10</v>
      </c>
      <c r="H425" s="73">
        <v>5</v>
      </c>
      <c r="I425" s="73">
        <v>5.21</v>
      </c>
      <c r="J425" s="74">
        <v>132</v>
      </c>
      <c r="K425" s="74" t="s">
        <v>126</v>
      </c>
      <c r="L425" s="74"/>
      <c r="M425" s="75" t="s">
        <v>68</v>
      </c>
      <c r="N425" s="75"/>
      <c r="O425" s="74">
        <v>60</v>
      </c>
      <c r="P425" s="1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23"/>
      <c r="R425" s="123"/>
      <c r="S425" s="123"/>
      <c r="T425" s="123"/>
      <c r="U425" s="76"/>
      <c r="V425" s="76"/>
      <c r="W425" s="77" t="s">
        <v>69</v>
      </c>
      <c r="X425" s="78">
        <v>0</v>
      </c>
      <c r="Y425" s="79">
        <f t="shared" si="87"/>
        <v>0</v>
      </c>
      <c r="Z425" s="80" t="str">
        <f>IFERROR(IF(Y425=0,"",ROUNDUP(Y425/H425,0)*0.00902),"")</f>
        <v/>
      </c>
      <c r="AA425" s="81"/>
      <c r="AB425" s="82"/>
      <c r="AC425" s="83" t="s">
        <v>673</v>
      </c>
      <c r="AG425" s="84"/>
      <c r="AJ425" s="85"/>
      <c r="AK425" s="85">
        <v>0</v>
      </c>
      <c r="BB425" s="86" t="s">
        <v>1</v>
      </c>
      <c r="BM425" s="84">
        <f t="shared" si="88"/>
        <v>0</v>
      </c>
      <c r="BN425" s="84">
        <f t="shared" si="89"/>
        <v>0</v>
      </c>
      <c r="BO425" s="84">
        <f t="shared" si="90"/>
        <v>0</v>
      </c>
      <c r="BP425" s="84">
        <f t="shared" si="91"/>
        <v>0</v>
      </c>
    </row>
    <row r="426" spans="1:68" ht="27" customHeight="1" x14ac:dyDescent="0.25">
      <c r="A426" s="71" t="s">
        <v>684</v>
      </c>
      <c r="B426" s="71" t="s">
        <v>685</v>
      </c>
      <c r="C426" s="72">
        <v>4301011866</v>
      </c>
      <c r="D426" s="122">
        <v>4680115884878</v>
      </c>
      <c r="E426" s="122"/>
      <c r="F426" s="73">
        <v>0.5</v>
      </c>
      <c r="G426" s="74">
        <v>10</v>
      </c>
      <c r="H426" s="73">
        <v>5</v>
      </c>
      <c r="I426" s="73">
        <v>5.21</v>
      </c>
      <c r="J426" s="74">
        <v>132</v>
      </c>
      <c r="K426" s="74" t="s">
        <v>126</v>
      </c>
      <c r="L426" s="74"/>
      <c r="M426" s="75" t="s">
        <v>68</v>
      </c>
      <c r="N426" s="75"/>
      <c r="O426" s="74">
        <v>60</v>
      </c>
      <c r="P426" s="1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23"/>
      <c r="R426" s="123"/>
      <c r="S426" s="123"/>
      <c r="T426" s="123"/>
      <c r="U426" s="76"/>
      <c r="V426" s="76"/>
      <c r="W426" s="77" t="s">
        <v>69</v>
      </c>
      <c r="X426" s="78">
        <v>0</v>
      </c>
      <c r="Y426" s="79">
        <f t="shared" si="87"/>
        <v>0</v>
      </c>
      <c r="Z426" s="80" t="str">
        <f>IFERROR(IF(Y426=0,"",ROUNDUP(Y426/H426,0)*0.00902),"")</f>
        <v/>
      </c>
      <c r="AA426" s="81"/>
      <c r="AB426" s="82"/>
      <c r="AC426" s="83" t="s">
        <v>686</v>
      </c>
      <c r="AG426" s="84"/>
      <c r="AJ426" s="85"/>
      <c r="AK426" s="85">
        <v>0</v>
      </c>
      <c r="BB426" s="86" t="s">
        <v>1</v>
      </c>
      <c r="BM426" s="84">
        <f t="shared" si="88"/>
        <v>0</v>
      </c>
      <c r="BN426" s="84">
        <f t="shared" si="89"/>
        <v>0</v>
      </c>
      <c r="BO426" s="84">
        <f t="shared" si="90"/>
        <v>0</v>
      </c>
      <c r="BP426" s="84">
        <f t="shared" si="91"/>
        <v>0</v>
      </c>
    </row>
    <row r="427" spans="1:68" x14ac:dyDescent="0.2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5" t="s">
        <v>71</v>
      </c>
      <c r="Q427" s="125"/>
      <c r="R427" s="125"/>
      <c r="S427" s="125"/>
      <c r="T427" s="125"/>
      <c r="U427" s="125"/>
      <c r="V427" s="125"/>
      <c r="W427" s="87" t="s">
        <v>72</v>
      </c>
      <c r="X427" s="88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70</v>
      </c>
      <c r="Y427" s="88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71</v>
      </c>
      <c r="Z427" s="88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1.5442499999999999</v>
      </c>
      <c r="AA427" s="89"/>
      <c r="AB427" s="89"/>
      <c r="AC427" s="89"/>
    </row>
    <row r="428" spans="1:68" x14ac:dyDescent="0.2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5" t="s">
        <v>71</v>
      </c>
      <c r="Q428" s="125"/>
      <c r="R428" s="125"/>
      <c r="S428" s="125"/>
      <c r="T428" s="125"/>
      <c r="U428" s="125"/>
      <c r="V428" s="125"/>
      <c r="W428" s="87" t="s">
        <v>69</v>
      </c>
      <c r="X428" s="88">
        <f>IFERROR(SUM(X416:X426),"0")</f>
        <v>1050</v>
      </c>
      <c r="Y428" s="88">
        <f>IFERROR(SUM(Y416:Y426),"0")</f>
        <v>1065</v>
      </c>
      <c r="Z428" s="87"/>
      <c r="AA428" s="89"/>
      <c r="AB428" s="89"/>
      <c r="AC428" s="89"/>
    </row>
    <row r="429" spans="1:68" ht="14.25" customHeight="1" x14ac:dyDescent="0.25">
      <c r="A429" s="121" t="s">
        <v>165</v>
      </c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70"/>
      <c r="AB429" s="70"/>
      <c r="AC429" s="70"/>
    </row>
    <row r="430" spans="1:68" ht="27" customHeight="1" x14ac:dyDescent="0.25">
      <c r="A430" s="71" t="s">
        <v>687</v>
      </c>
      <c r="B430" s="71" t="s">
        <v>688</v>
      </c>
      <c r="C430" s="72">
        <v>4301020178</v>
      </c>
      <c r="D430" s="122">
        <v>4607091383980</v>
      </c>
      <c r="E430" s="122"/>
      <c r="F430" s="73">
        <v>2.5</v>
      </c>
      <c r="G430" s="74">
        <v>6</v>
      </c>
      <c r="H430" s="73">
        <v>15</v>
      </c>
      <c r="I430" s="73">
        <v>15.48</v>
      </c>
      <c r="J430" s="74">
        <v>48</v>
      </c>
      <c r="K430" s="74" t="s">
        <v>116</v>
      </c>
      <c r="L430" s="74" t="s">
        <v>148</v>
      </c>
      <c r="M430" s="75" t="s">
        <v>119</v>
      </c>
      <c r="N430" s="75"/>
      <c r="O430" s="74">
        <v>50</v>
      </c>
      <c r="P430" s="1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23"/>
      <c r="R430" s="123"/>
      <c r="S430" s="123"/>
      <c r="T430" s="123"/>
      <c r="U430" s="76"/>
      <c r="V430" s="76"/>
      <c r="W430" s="77" t="s">
        <v>69</v>
      </c>
      <c r="X430" s="78">
        <v>1200</v>
      </c>
      <c r="Y430" s="79">
        <f>IFERROR(IF(X430="",0,CEILING((X430/$H430),1)*$H430),"")</f>
        <v>1200</v>
      </c>
      <c r="Z430" s="80">
        <f>IFERROR(IF(Y430=0,"",ROUNDUP(Y430/H430,0)*0.02175),"")</f>
        <v>1.7399999999999998</v>
      </c>
      <c r="AA430" s="81"/>
      <c r="AB430" s="82"/>
      <c r="AC430" s="83" t="s">
        <v>689</v>
      </c>
      <c r="AG430" s="84"/>
      <c r="AJ430" s="85" t="s">
        <v>150</v>
      </c>
      <c r="AK430" s="85">
        <v>720</v>
      </c>
      <c r="BB430" s="86" t="s">
        <v>1</v>
      </c>
      <c r="BM430" s="84">
        <f>IFERROR(X430*I430/H430,"0")</f>
        <v>1238.4000000000001</v>
      </c>
      <c r="BN430" s="84">
        <f>IFERROR(Y430*I430/H430,"0")</f>
        <v>1238.4000000000001</v>
      </c>
      <c r="BO430" s="84">
        <f>IFERROR(1/J430*(X430/H430),"0")</f>
        <v>1.6666666666666665</v>
      </c>
      <c r="BP430" s="84">
        <f>IFERROR(1/J430*(Y430/H430),"0")</f>
        <v>1.6666666666666665</v>
      </c>
    </row>
    <row r="431" spans="1:68" ht="27" customHeight="1" x14ac:dyDescent="0.25">
      <c r="A431" s="71" t="s">
        <v>690</v>
      </c>
      <c r="B431" s="71" t="s">
        <v>691</v>
      </c>
      <c r="C431" s="72">
        <v>4301020179</v>
      </c>
      <c r="D431" s="122">
        <v>4607091384178</v>
      </c>
      <c r="E431" s="122"/>
      <c r="F431" s="73">
        <v>0.4</v>
      </c>
      <c r="G431" s="74">
        <v>10</v>
      </c>
      <c r="H431" s="73">
        <v>4</v>
      </c>
      <c r="I431" s="73">
        <v>4.21</v>
      </c>
      <c r="J431" s="74">
        <v>132</v>
      </c>
      <c r="K431" s="74" t="s">
        <v>126</v>
      </c>
      <c r="L431" s="74"/>
      <c r="M431" s="75" t="s">
        <v>119</v>
      </c>
      <c r="N431" s="75"/>
      <c r="O431" s="74">
        <v>50</v>
      </c>
      <c r="P431" s="1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23"/>
      <c r="R431" s="123"/>
      <c r="S431" s="123"/>
      <c r="T431" s="123"/>
      <c r="U431" s="76"/>
      <c r="V431" s="76"/>
      <c r="W431" s="77" t="s">
        <v>69</v>
      </c>
      <c r="X431" s="78">
        <v>0</v>
      </c>
      <c r="Y431" s="79">
        <f>IFERROR(IF(X431="",0,CEILING((X431/$H431),1)*$H431),"")</f>
        <v>0</v>
      </c>
      <c r="Z431" s="80" t="str">
        <f>IFERROR(IF(Y431=0,"",ROUNDUP(Y431/H431,0)*0.00902),"")</f>
        <v/>
      </c>
      <c r="AA431" s="81"/>
      <c r="AB431" s="82"/>
      <c r="AC431" s="83" t="s">
        <v>689</v>
      </c>
      <c r="AG431" s="84"/>
      <c r="AJ431" s="85"/>
      <c r="AK431" s="85">
        <v>0</v>
      </c>
      <c r="BB431" s="86" t="s">
        <v>1</v>
      </c>
      <c r="BM431" s="84">
        <f>IFERROR(X431*I431/H431,"0")</f>
        <v>0</v>
      </c>
      <c r="BN431" s="84">
        <f>IFERROR(Y431*I431/H431,"0")</f>
        <v>0</v>
      </c>
      <c r="BO431" s="84">
        <f>IFERROR(1/J431*(X431/H431),"0")</f>
        <v>0</v>
      </c>
      <c r="BP431" s="84">
        <f>IFERROR(1/J431*(Y431/H431),"0")</f>
        <v>0</v>
      </c>
    </row>
    <row r="432" spans="1:68" x14ac:dyDescent="0.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5" t="s">
        <v>71</v>
      </c>
      <c r="Q432" s="125"/>
      <c r="R432" s="125"/>
      <c r="S432" s="125"/>
      <c r="T432" s="125"/>
      <c r="U432" s="125"/>
      <c r="V432" s="125"/>
      <c r="W432" s="87" t="s">
        <v>72</v>
      </c>
      <c r="X432" s="88">
        <f>IFERROR(X430/H430,"0")+IFERROR(X431/H431,"0")</f>
        <v>80</v>
      </c>
      <c r="Y432" s="88">
        <f>IFERROR(Y430/H430,"0")+IFERROR(Y431/H431,"0")</f>
        <v>80</v>
      </c>
      <c r="Z432" s="88">
        <f>IFERROR(IF(Z430="",0,Z430),"0")+IFERROR(IF(Z431="",0,Z431),"0")</f>
        <v>1.7399999999999998</v>
      </c>
      <c r="AA432" s="89"/>
      <c r="AB432" s="89"/>
      <c r="AC432" s="89"/>
    </row>
    <row r="433" spans="1:68" x14ac:dyDescent="0.2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5" t="s">
        <v>71</v>
      </c>
      <c r="Q433" s="125"/>
      <c r="R433" s="125"/>
      <c r="S433" s="125"/>
      <c r="T433" s="125"/>
      <c r="U433" s="125"/>
      <c r="V433" s="125"/>
      <c r="W433" s="87" t="s">
        <v>69</v>
      </c>
      <c r="X433" s="88">
        <f>IFERROR(SUM(X430:X431),"0")</f>
        <v>1200</v>
      </c>
      <c r="Y433" s="88">
        <f>IFERROR(SUM(Y430:Y431),"0")</f>
        <v>1200</v>
      </c>
      <c r="Z433" s="87"/>
      <c r="AA433" s="89"/>
      <c r="AB433" s="89"/>
      <c r="AC433" s="89"/>
    </row>
    <row r="434" spans="1:68" ht="14.25" customHeight="1" x14ac:dyDescent="0.25">
      <c r="A434" s="121" t="s">
        <v>73</v>
      </c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70"/>
      <c r="AB434" s="70"/>
      <c r="AC434" s="70"/>
    </row>
    <row r="435" spans="1:68" ht="27" customHeight="1" x14ac:dyDescent="0.25">
      <c r="A435" s="71" t="s">
        <v>692</v>
      </c>
      <c r="B435" s="71" t="s">
        <v>693</v>
      </c>
      <c r="C435" s="72">
        <v>4301051903</v>
      </c>
      <c r="D435" s="122">
        <v>4607091383928</v>
      </c>
      <c r="E435" s="122"/>
      <c r="F435" s="73">
        <v>1.5</v>
      </c>
      <c r="G435" s="74">
        <v>6</v>
      </c>
      <c r="H435" s="73">
        <v>9</v>
      </c>
      <c r="I435" s="73">
        <v>9.57</v>
      </c>
      <c r="J435" s="74">
        <v>56</v>
      </c>
      <c r="K435" s="74" t="s">
        <v>116</v>
      </c>
      <c r="L435" s="74"/>
      <c r="M435" s="75" t="s">
        <v>80</v>
      </c>
      <c r="N435" s="75"/>
      <c r="O435" s="74">
        <v>40</v>
      </c>
      <c r="P435" s="126" t="s">
        <v>694</v>
      </c>
      <c r="Q435" s="126"/>
      <c r="R435" s="126"/>
      <c r="S435" s="126"/>
      <c r="T435" s="126"/>
      <c r="U435" s="76"/>
      <c r="V435" s="76"/>
      <c r="W435" s="77" t="s">
        <v>69</v>
      </c>
      <c r="X435" s="78">
        <v>0</v>
      </c>
      <c r="Y435" s="79">
        <f>IFERROR(IF(X435="",0,CEILING((X435/$H435),1)*$H435),"")</f>
        <v>0</v>
      </c>
      <c r="Z435" s="80" t="str">
        <f>IFERROR(IF(Y435=0,"",ROUNDUP(Y435/H435,0)*0.02175),"")</f>
        <v/>
      </c>
      <c r="AA435" s="81"/>
      <c r="AB435" s="82"/>
      <c r="AC435" s="83" t="s">
        <v>695</v>
      </c>
      <c r="AG435" s="84"/>
      <c r="AJ435" s="85"/>
      <c r="AK435" s="85">
        <v>0</v>
      </c>
      <c r="BB435" s="86" t="s">
        <v>1</v>
      </c>
      <c r="BM435" s="84">
        <f>IFERROR(X435*I435/H435,"0")</f>
        <v>0</v>
      </c>
      <c r="BN435" s="84">
        <f>IFERROR(Y435*I435/H435,"0")</f>
        <v>0</v>
      </c>
      <c r="BO435" s="84">
        <f>IFERROR(1/J435*(X435/H435),"0")</f>
        <v>0</v>
      </c>
      <c r="BP435" s="84">
        <f>IFERROR(1/J435*(Y435/H435),"0")</f>
        <v>0</v>
      </c>
    </row>
    <row r="436" spans="1:68" ht="27" customHeight="1" x14ac:dyDescent="0.25">
      <c r="A436" s="71" t="s">
        <v>696</v>
      </c>
      <c r="B436" s="71" t="s">
        <v>697</v>
      </c>
      <c r="C436" s="72">
        <v>4301051897</v>
      </c>
      <c r="D436" s="122">
        <v>4607091384260</v>
      </c>
      <c r="E436" s="122"/>
      <c r="F436" s="73">
        <v>1.5</v>
      </c>
      <c r="G436" s="74">
        <v>6</v>
      </c>
      <c r="H436" s="73">
        <v>9</v>
      </c>
      <c r="I436" s="73">
        <v>9.5640000000000001</v>
      </c>
      <c r="J436" s="74">
        <v>56</v>
      </c>
      <c r="K436" s="74" t="s">
        <v>116</v>
      </c>
      <c r="L436" s="74"/>
      <c r="M436" s="75" t="s">
        <v>80</v>
      </c>
      <c r="N436" s="75"/>
      <c r="O436" s="74">
        <v>40</v>
      </c>
      <c r="P436" s="126" t="s">
        <v>698</v>
      </c>
      <c r="Q436" s="126"/>
      <c r="R436" s="126"/>
      <c r="S436" s="126"/>
      <c r="T436" s="126"/>
      <c r="U436" s="76"/>
      <c r="V436" s="76"/>
      <c r="W436" s="77" t="s">
        <v>69</v>
      </c>
      <c r="X436" s="78">
        <v>0</v>
      </c>
      <c r="Y436" s="79">
        <f>IFERROR(IF(X436="",0,CEILING((X436/$H436),1)*$H436),"")</f>
        <v>0</v>
      </c>
      <c r="Z436" s="80" t="str">
        <f>IFERROR(IF(Y436=0,"",ROUNDUP(Y436/H436,0)*0.02175),"")</f>
        <v/>
      </c>
      <c r="AA436" s="81"/>
      <c r="AB436" s="82"/>
      <c r="AC436" s="83" t="s">
        <v>699</v>
      </c>
      <c r="AG436" s="84"/>
      <c r="AJ436" s="85"/>
      <c r="AK436" s="85">
        <v>0</v>
      </c>
      <c r="BB436" s="86" t="s">
        <v>1</v>
      </c>
      <c r="BM436" s="84">
        <f>IFERROR(X436*I436/H436,"0")</f>
        <v>0</v>
      </c>
      <c r="BN436" s="84">
        <f>IFERROR(Y436*I436/H436,"0")</f>
        <v>0</v>
      </c>
      <c r="BO436" s="84">
        <f>IFERROR(1/J436*(X436/H436),"0")</f>
        <v>0</v>
      </c>
      <c r="BP436" s="84">
        <f>IFERROR(1/J436*(Y436/H436),"0")</f>
        <v>0</v>
      </c>
    </row>
    <row r="437" spans="1:68" x14ac:dyDescent="0.2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5" t="s">
        <v>71</v>
      </c>
      <c r="Q437" s="125"/>
      <c r="R437" s="125"/>
      <c r="S437" s="125"/>
      <c r="T437" s="125"/>
      <c r="U437" s="125"/>
      <c r="V437" s="125"/>
      <c r="W437" s="87" t="s">
        <v>72</v>
      </c>
      <c r="X437" s="88">
        <f>IFERROR(X435/H435,"0")+IFERROR(X436/H436,"0")</f>
        <v>0</v>
      </c>
      <c r="Y437" s="88">
        <f>IFERROR(Y435/H435,"0")+IFERROR(Y436/H436,"0")</f>
        <v>0</v>
      </c>
      <c r="Z437" s="88">
        <f>IFERROR(IF(Z435="",0,Z435),"0")+IFERROR(IF(Z436="",0,Z436),"0")</f>
        <v>0</v>
      </c>
      <c r="AA437" s="89"/>
      <c r="AB437" s="89"/>
      <c r="AC437" s="89"/>
    </row>
    <row r="438" spans="1:68" x14ac:dyDescent="0.2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5" t="s">
        <v>71</v>
      </c>
      <c r="Q438" s="125"/>
      <c r="R438" s="125"/>
      <c r="S438" s="125"/>
      <c r="T438" s="125"/>
      <c r="U438" s="125"/>
      <c r="V438" s="125"/>
      <c r="W438" s="87" t="s">
        <v>69</v>
      </c>
      <c r="X438" s="88">
        <f>IFERROR(SUM(X435:X436),"0")</f>
        <v>0</v>
      </c>
      <c r="Y438" s="88">
        <f>IFERROR(SUM(Y435:Y436),"0")</f>
        <v>0</v>
      </c>
      <c r="Z438" s="87"/>
      <c r="AA438" s="89"/>
      <c r="AB438" s="89"/>
      <c r="AC438" s="89"/>
    </row>
    <row r="439" spans="1:68" ht="14.25" customHeight="1" x14ac:dyDescent="0.25">
      <c r="A439" s="121" t="s">
        <v>207</v>
      </c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70"/>
      <c r="AB439" s="70"/>
      <c r="AC439" s="70"/>
    </row>
    <row r="440" spans="1:68" ht="27" customHeight="1" x14ac:dyDescent="0.25">
      <c r="A440" s="71" t="s">
        <v>700</v>
      </c>
      <c r="B440" s="71" t="s">
        <v>701</v>
      </c>
      <c r="C440" s="72">
        <v>4301060439</v>
      </c>
      <c r="D440" s="122">
        <v>4607091384673</v>
      </c>
      <c r="E440" s="122"/>
      <c r="F440" s="73">
        <v>1.5</v>
      </c>
      <c r="G440" s="74">
        <v>6</v>
      </c>
      <c r="H440" s="73">
        <v>9</v>
      </c>
      <c r="I440" s="73">
        <v>9.5640000000000001</v>
      </c>
      <c r="J440" s="74">
        <v>56</v>
      </c>
      <c r="K440" s="74" t="s">
        <v>116</v>
      </c>
      <c r="L440" s="74"/>
      <c r="M440" s="75" t="s">
        <v>80</v>
      </c>
      <c r="N440" s="75"/>
      <c r="O440" s="74">
        <v>30</v>
      </c>
      <c r="P440" s="126" t="s">
        <v>702</v>
      </c>
      <c r="Q440" s="126"/>
      <c r="R440" s="126"/>
      <c r="S440" s="126"/>
      <c r="T440" s="126"/>
      <c r="U440" s="76"/>
      <c r="V440" s="76"/>
      <c r="W440" s="77" t="s">
        <v>69</v>
      </c>
      <c r="X440" s="78">
        <v>0</v>
      </c>
      <c r="Y440" s="79">
        <f>IFERROR(IF(X440="",0,CEILING((X440/$H440),1)*$H440),"")</f>
        <v>0</v>
      </c>
      <c r="Z440" s="80" t="str">
        <f>IFERROR(IF(Y440=0,"",ROUNDUP(Y440/H440,0)*0.02175),"")</f>
        <v/>
      </c>
      <c r="AA440" s="81"/>
      <c r="AB440" s="82"/>
      <c r="AC440" s="83" t="s">
        <v>703</v>
      </c>
      <c r="AG440" s="84"/>
      <c r="AJ440" s="85"/>
      <c r="AK440" s="85">
        <v>0</v>
      </c>
      <c r="BB440" s="86" t="s">
        <v>1</v>
      </c>
      <c r="BM440" s="84">
        <f>IFERROR(X440*I440/H440,"0")</f>
        <v>0</v>
      </c>
      <c r="BN440" s="84">
        <f>IFERROR(Y440*I440/H440,"0")</f>
        <v>0</v>
      </c>
      <c r="BO440" s="84">
        <f>IFERROR(1/J440*(X440/H440),"0")</f>
        <v>0</v>
      </c>
      <c r="BP440" s="84">
        <f>IFERROR(1/J440*(Y440/H440),"0")</f>
        <v>0</v>
      </c>
    </row>
    <row r="441" spans="1:68" x14ac:dyDescent="0.2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5" t="s">
        <v>71</v>
      </c>
      <c r="Q441" s="125"/>
      <c r="R441" s="125"/>
      <c r="S441" s="125"/>
      <c r="T441" s="125"/>
      <c r="U441" s="125"/>
      <c r="V441" s="125"/>
      <c r="W441" s="87" t="s">
        <v>72</v>
      </c>
      <c r="X441" s="88">
        <f>IFERROR(X440/H440,"0")</f>
        <v>0</v>
      </c>
      <c r="Y441" s="88">
        <f>IFERROR(Y440/H440,"0")</f>
        <v>0</v>
      </c>
      <c r="Z441" s="88">
        <f>IFERROR(IF(Z440="",0,Z440),"0")</f>
        <v>0</v>
      </c>
      <c r="AA441" s="89"/>
      <c r="AB441" s="89"/>
      <c r="AC441" s="89"/>
    </row>
    <row r="442" spans="1:68" x14ac:dyDescent="0.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5" t="s">
        <v>71</v>
      </c>
      <c r="Q442" s="125"/>
      <c r="R442" s="125"/>
      <c r="S442" s="125"/>
      <c r="T442" s="125"/>
      <c r="U442" s="125"/>
      <c r="V442" s="125"/>
      <c r="W442" s="87" t="s">
        <v>69</v>
      </c>
      <c r="X442" s="88">
        <f>IFERROR(SUM(X440:X440),"0")</f>
        <v>0</v>
      </c>
      <c r="Y442" s="88">
        <f>IFERROR(SUM(Y440:Y440),"0")</f>
        <v>0</v>
      </c>
      <c r="Z442" s="87"/>
      <c r="AA442" s="89"/>
      <c r="AB442" s="89"/>
      <c r="AC442" s="89"/>
    </row>
    <row r="443" spans="1:68" ht="16.5" customHeight="1" x14ac:dyDescent="0.25">
      <c r="A443" s="120" t="s">
        <v>704</v>
      </c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69"/>
      <c r="AB443" s="69"/>
      <c r="AC443" s="69"/>
    </row>
    <row r="444" spans="1:68" ht="14.25" customHeight="1" x14ac:dyDescent="0.25">
      <c r="A444" s="121" t="s">
        <v>113</v>
      </c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70"/>
      <c r="AB444" s="70"/>
      <c r="AC444" s="70"/>
    </row>
    <row r="445" spans="1:68" ht="27" customHeight="1" x14ac:dyDescent="0.25">
      <c r="A445" s="71" t="s">
        <v>705</v>
      </c>
      <c r="B445" s="71" t="s">
        <v>706</v>
      </c>
      <c r="C445" s="72">
        <v>4301011873</v>
      </c>
      <c r="D445" s="122">
        <v>4680115881907</v>
      </c>
      <c r="E445" s="122"/>
      <c r="F445" s="73">
        <v>1.8</v>
      </c>
      <c r="G445" s="74">
        <v>6</v>
      </c>
      <c r="H445" s="73">
        <v>10.8</v>
      </c>
      <c r="I445" s="73">
        <v>11.28</v>
      </c>
      <c r="J445" s="74">
        <v>56</v>
      </c>
      <c r="K445" s="74" t="s">
        <v>116</v>
      </c>
      <c r="L445" s="74"/>
      <c r="M445" s="75" t="s">
        <v>68</v>
      </c>
      <c r="N445" s="75"/>
      <c r="O445" s="74">
        <v>60</v>
      </c>
      <c r="P445" s="1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23"/>
      <c r="R445" s="123"/>
      <c r="S445" s="123"/>
      <c r="T445" s="123"/>
      <c r="U445" s="76"/>
      <c r="V445" s="76"/>
      <c r="W445" s="77" t="s">
        <v>69</v>
      </c>
      <c r="X445" s="78">
        <v>0</v>
      </c>
      <c r="Y445" s="79">
        <f t="shared" ref="Y445:Y452" si="92">IFERROR(IF(X445="",0,CEILING((X445/$H445),1)*$H445),"")</f>
        <v>0</v>
      </c>
      <c r="Z445" s="80" t="str">
        <f t="shared" ref="Z445:Z451" si="93">IFERROR(IF(Y445=0,"",ROUNDUP(Y445/H445,0)*0.02175),"")</f>
        <v/>
      </c>
      <c r="AA445" s="81"/>
      <c r="AB445" s="82"/>
      <c r="AC445" s="83" t="s">
        <v>707</v>
      </c>
      <c r="AG445" s="84"/>
      <c r="AJ445" s="85"/>
      <c r="AK445" s="85">
        <v>0</v>
      </c>
      <c r="BB445" s="86" t="s">
        <v>1</v>
      </c>
      <c r="BM445" s="84">
        <f t="shared" ref="BM445:BM452" si="94">IFERROR(X445*I445/H445,"0")</f>
        <v>0</v>
      </c>
      <c r="BN445" s="84">
        <f t="shared" ref="BN445:BN452" si="95">IFERROR(Y445*I445/H445,"0")</f>
        <v>0</v>
      </c>
      <c r="BO445" s="84">
        <f t="shared" ref="BO445:BO452" si="96">IFERROR(1/J445*(X445/H445),"0")</f>
        <v>0</v>
      </c>
      <c r="BP445" s="84">
        <f t="shared" ref="BP445:BP452" si="97">IFERROR(1/J445*(Y445/H445),"0")</f>
        <v>0</v>
      </c>
    </row>
    <row r="446" spans="1:68" ht="27" customHeight="1" x14ac:dyDescent="0.25">
      <c r="A446" s="71" t="s">
        <v>705</v>
      </c>
      <c r="B446" s="71" t="s">
        <v>708</v>
      </c>
      <c r="C446" s="72">
        <v>4301011483</v>
      </c>
      <c r="D446" s="122">
        <v>4680115881907</v>
      </c>
      <c r="E446" s="122"/>
      <c r="F446" s="73">
        <v>1.8</v>
      </c>
      <c r="G446" s="74">
        <v>6</v>
      </c>
      <c r="H446" s="73">
        <v>10.8</v>
      </c>
      <c r="I446" s="73">
        <v>11.28</v>
      </c>
      <c r="J446" s="74">
        <v>56</v>
      </c>
      <c r="K446" s="74" t="s">
        <v>116</v>
      </c>
      <c r="L446" s="74"/>
      <c r="M446" s="75" t="s">
        <v>68</v>
      </c>
      <c r="N446" s="75"/>
      <c r="O446" s="74">
        <v>60</v>
      </c>
      <c r="P446" s="1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23"/>
      <c r="R446" s="123"/>
      <c r="S446" s="123"/>
      <c r="T446" s="123"/>
      <c r="U446" s="76"/>
      <c r="V446" s="76"/>
      <c r="W446" s="77" t="s">
        <v>69</v>
      </c>
      <c r="X446" s="78">
        <v>0</v>
      </c>
      <c r="Y446" s="79">
        <f t="shared" si="92"/>
        <v>0</v>
      </c>
      <c r="Z446" s="80" t="str">
        <f t="shared" si="93"/>
        <v/>
      </c>
      <c r="AA446" s="81"/>
      <c r="AB446" s="82"/>
      <c r="AC446" s="83" t="s">
        <v>709</v>
      </c>
      <c r="AG446" s="84"/>
      <c r="AJ446" s="85"/>
      <c r="AK446" s="85">
        <v>0</v>
      </c>
      <c r="BB446" s="86" t="s">
        <v>1</v>
      </c>
      <c r="BM446" s="84">
        <f t="shared" si="94"/>
        <v>0</v>
      </c>
      <c r="BN446" s="84">
        <f t="shared" si="95"/>
        <v>0</v>
      </c>
      <c r="BO446" s="84">
        <f t="shared" si="96"/>
        <v>0</v>
      </c>
      <c r="BP446" s="84">
        <f t="shared" si="97"/>
        <v>0</v>
      </c>
    </row>
    <row r="447" spans="1:68" ht="27" customHeight="1" x14ac:dyDescent="0.25">
      <c r="A447" s="71" t="s">
        <v>710</v>
      </c>
      <c r="B447" s="71" t="s">
        <v>711</v>
      </c>
      <c r="C447" s="72">
        <v>4301011872</v>
      </c>
      <c r="D447" s="122">
        <v>4680115883925</v>
      </c>
      <c r="E447" s="122"/>
      <c r="F447" s="73">
        <v>2.5</v>
      </c>
      <c r="G447" s="74">
        <v>6</v>
      </c>
      <c r="H447" s="73">
        <v>15</v>
      </c>
      <c r="I447" s="73">
        <v>15.48</v>
      </c>
      <c r="J447" s="74">
        <v>48</v>
      </c>
      <c r="K447" s="74" t="s">
        <v>116</v>
      </c>
      <c r="L447" s="74"/>
      <c r="M447" s="75" t="s">
        <v>68</v>
      </c>
      <c r="N447" s="75"/>
      <c r="O447" s="74">
        <v>60</v>
      </c>
      <c r="P447" s="1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23"/>
      <c r="R447" s="123"/>
      <c r="S447" s="123"/>
      <c r="T447" s="123"/>
      <c r="U447" s="76"/>
      <c r="V447" s="76"/>
      <c r="W447" s="77" t="s">
        <v>69</v>
      </c>
      <c r="X447" s="78">
        <v>0</v>
      </c>
      <c r="Y447" s="79">
        <f t="shared" si="92"/>
        <v>0</v>
      </c>
      <c r="Z447" s="80" t="str">
        <f t="shared" si="93"/>
        <v/>
      </c>
      <c r="AA447" s="81"/>
      <c r="AB447" s="82"/>
      <c r="AC447" s="83" t="s">
        <v>707</v>
      </c>
      <c r="AG447" s="84"/>
      <c r="AJ447" s="85"/>
      <c r="AK447" s="85">
        <v>0</v>
      </c>
      <c r="BB447" s="86" t="s">
        <v>1</v>
      </c>
      <c r="BM447" s="84">
        <f t="shared" si="94"/>
        <v>0</v>
      </c>
      <c r="BN447" s="84">
        <f t="shared" si="95"/>
        <v>0</v>
      </c>
      <c r="BO447" s="84">
        <f t="shared" si="96"/>
        <v>0</v>
      </c>
      <c r="BP447" s="84">
        <f t="shared" si="97"/>
        <v>0</v>
      </c>
    </row>
    <row r="448" spans="1:68" ht="27" customHeight="1" x14ac:dyDescent="0.25">
      <c r="A448" s="71" t="s">
        <v>710</v>
      </c>
      <c r="B448" s="71" t="s">
        <v>712</v>
      </c>
      <c r="C448" s="72">
        <v>4301011655</v>
      </c>
      <c r="D448" s="122">
        <v>4680115883925</v>
      </c>
      <c r="E448" s="122"/>
      <c r="F448" s="73">
        <v>2.5</v>
      </c>
      <c r="G448" s="74">
        <v>6</v>
      </c>
      <c r="H448" s="73">
        <v>15</v>
      </c>
      <c r="I448" s="73">
        <v>15.48</v>
      </c>
      <c r="J448" s="74">
        <v>48</v>
      </c>
      <c r="K448" s="74" t="s">
        <v>116</v>
      </c>
      <c r="L448" s="74"/>
      <c r="M448" s="75" t="s">
        <v>68</v>
      </c>
      <c r="N448" s="75"/>
      <c r="O448" s="74">
        <v>60</v>
      </c>
      <c r="P448" s="1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23"/>
      <c r="R448" s="123"/>
      <c r="S448" s="123"/>
      <c r="T448" s="123"/>
      <c r="U448" s="76"/>
      <c r="V448" s="76"/>
      <c r="W448" s="77" t="s">
        <v>69</v>
      </c>
      <c r="X448" s="78">
        <v>0</v>
      </c>
      <c r="Y448" s="79">
        <f t="shared" si="92"/>
        <v>0</v>
      </c>
      <c r="Z448" s="80" t="str">
        <f t="shared" si="93"/>
        <v/>
      </c>
      <c r="AA448" s="81"/>
      <c r="AB448" s="82"/>
      <c r="AC448" s="83" t="s">
        <v>709</v>
      </c>
      <c r="AG448" s="84"/>
      <c r="AJ448" s="85"/>
      <c r="AK448" s="85">
        <v>0</v>
      </c>
      <c r="BB448" s="86" t="s">
        <v>1</v>
      </c>
      <c r="BM448" s="84">
        <f t="shared" si="94"/>
        <v>0</v>
      </c>
      <c r="BN448" s="84">
        <f t="shared" si="95"/>
        <v>0</v>
      </c>
      <c r="BO448" s="84">
        <f t="shared" si="96"/>
        <v>0</v>
      </c>
      <c r="BP448" s="84">
        <f t="shared" si="97"/>
        <v>0</v>
      </c>
    </row>
    <row r="449" spans="1:68" ht="37.5" customHeight="1" x14ac:dyDescent="0.25">
      <c r="A449" s="71" t="s">
        <v>713</v>
      </c>
      <c r="B449" s="71" t="s">
        <v>714</v>
      </c>
      <c r="C449" s="72">
        <v>4301011874</v>
      </c>
      <c r="D449" s="122">
        <v>4680115884892</v>
      </c>
      <c r="E449" s="122"/>
      <c r="F449" s="73">
        <v>1.8</v>
      </c>
      <c r="G449" s="74">
        <v>6</v>
      </c>
      <c r="H449" s="73">
        <v>10.8</v>
      </c>
      <c r="I449" s="73">
        <v>11.28</v>
      </c>
      <c r="J449" s="74">
        <v>56</v>
      </c>
      <c r="K449" s="74" t="s">
        <v>116</v>
      </c>
      <c r="L449" s="74"/>
      <c r="M449" s="75" t="s">
        <v>68</v>
      </c>
      <c r="N449" s="75"/>
      <c r="O449" s="74">
        <v>60</v>
      </c>
      <c r="P449" s="1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23"/>
      <c r="R449" s="123"/>
      <c r="S449" s="123"/>
      <c r="T449" s="123"/>
      <c r="U449" s="76"/>
      <c r="V449" s="76"/>
      <c r="W449" s="77" t="s">
        <v>69</v>
      </c>
      <c r="X449" s="78">
        <v>0</v>
      </c>
      <c r="Y449" s="79">
        <f t="shared" si="92"/>
        <v>0</v>
      </c>
      <c r="Z449" s="80" t="str">
        <f t="shared" si="93"/>
        <v/>
      </c>
      <c r="AA449" s="81"/>
      <c r="AB449" s="82"/>
      <c r="AC449" s="83" t="s">
        <v>715</v>
      </c>
      <c r="AG449" s="84"/>
      <c r="AJ449" s="85"/>
      <c r="AK449" s="85">
        <v>0</v>
      </c>
      <c r="BB449" s="86" t="s">
        <v>1</v>
      </c>
      <c r="BM449" s="84">
        <f t="shared" si="94"/>
        <v>0</v>
      </c>
      <c r="BN449" s="84">
        <f t="shared" si="95"/>
        <v>0</v>
      </c>
      <c r="BO449" s="84">
        <f t="shared" si="96"/>
        <v>0</v>
      </c>
      <c r="BP449" s="84">
        <f t="shared" si="97"/>
        <v>0</v>
      </c>
    </row>
    <row r="450" spans="1:68" ht="37.5" customHeight="1" x14ac:dyDescent="0.25">
      <c r="A450" s="71" t="s">
        <v>716</v>
      </c>
      <c r="B450" s="71" t="s">
        <v>717</v>
      </c>
      <c r="C450" s="72">
        <v>4301011312</v>
      </c>
      <c r="D450" s="122">
        <v>4607091384192</v>
      </c>
      <c r="E450" s="122"/>
      <c r="F450" s="73">
        <v>1.8</v>
      </c>
      <c r="G450" s="74">
        <v>6</v>
      </c>
      <c r="H450" s="73">
        <v>10.8</v>
      </c>
      <c r="I450" s="73">
        <v>11.28</v>
      </c>
      <c r="J450" s="74">
        <v>56</v>
      </c>
      <c r="K450" s="74" t="s">
        <v>116</v>
      </c>
      <c r="L450" s="74"/>
      <c r="M450" s="75" t="s">
        <v>119</v>
      </c>
      <c r="N450" s="75"/>
      <c r="O450" s="74">
        <v>60</v>
      </c>
      <c r="P450" s="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23"/>
      <c r="R450" s="123"/>
      <c r="S450" s="123"/>
      <c r="T450" s="123"/>
      <c r="U450" s="76"/>
      <c r="V450" s="76"/>
      <c r="W450" s="77" t="s">
        <v>69</v>
      </c>
      <c r="X450" s="78">
        <v>0</v>
      </c>
      <c r="Y450" s="79">
        <f t="shared" si="92"/>
        <v>0</v>
      </c>
      <c r="Z450" s="80" t="str">
        <f t="shared" si="93"/>
        <v/>
      </c>
      <c r="AA450" s="81"/>
      <c r="AB450" s="82"/>
      <c r="AC450" s="83" t="s">
        <v>718</v>
      </c>
      <c r="AG450" s="84"/>
      <c r="AJ450" s="85"/>
      <c r="AK450" s="85">
        <v>0</v>
      </c>
      <c r="BB450" s="86" t="s">
        <v>1</v>
      </c>
      <c r="BM450" s="84">
        <f t="shared" si="94"/>
        <v>0</v>
      </c>
      <c r="BN450" s="84">
        <f t="shared" si="95"/>
        <v>0</v>
      </c>
      <c r="BO450" s="84">
        <f t="shared" si="96"/>
        <v>0</v>
      </c>
      <c r="BP450" s="84">
        <f t="shared" si="97"/>
        <v>0</v>
      </c>
    </row>
    <row r="451" spans="1:68" ht="27" customHeight="1" x14ac:dyDescent="0.25">
      <c r="A451" s="71" t="s">
        <v>719</v>
      </c>
      <c r="B451" s="71" t="s">
        <v>720</v>
      </c>
      <c r="C451" s="72">
        <v>4301011875</v>
      </c>
      <c r="D451" s="122">
        <v>4680115884885</v>
      </c>
      <c r="E451" s="122"/>
      <c r="F451" s="73">
        <v>0.8</v>
      </c>
      <c r="G451" s="74">
        <v>15</v>
      </c>
      <c r="H451" s="73">
        <v>12</v>
      </c>
      <c r="I451" s="73">
        <v>12.48</v>
      </c>
      <c r="J451" s="74">
        <v>56</v>
      </c>
      <c r="K451" s="74" t="s">
        <v>116</v>
      </c>
      <c r="L451" s="74"/>
      <c r="M451" s="75" t="s">
        <v>68</v>
      </c>
      <c r="N451" s="75"/>
      <c r="O451" s="74">
        <v>60</v>
      </c>
      <c r="P451" s="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23"/>
      <c r="R451" s="123"/>
      <c r="S451" s="123"/>
      <c r="T451" s="123"/>
      <c r="U451" s="76"/>
      <c r="V451" s="76"/>
      <c r="W451" s="77" t="s">
        <v>69</v>
      </c>
      <c r="X451" s="78">
        <v>0</v>
      </c>
      <c r="Y451" s="79">
        <f t="shared" si="92"/>
        <v>0</v>
      </c>
      <c r="Z451" s="80" t="str">
        <f t="shared" si="93"/>
        <v/>
      </c>
      <c r="AA451" s="81"/>
      <c r="AB451" s="82"/>
      <c r="AC451" s="83" t="s">
        <v>715</v>
      </c>
      <c r="AG451" s="84"/>
      <c r="AJ451" s="85"/>
      <c r="AK451" s="85">
        <v>0</v>
      </c>
      <c r="BB451" s="86" t="s">
        <v>1</v>
      </c>
      <c r="BM451" s="84">
        <f t="shared" si="94"/>
        <v>0</v>
      </c>
      <c r="BN451" s="84">
        <f t="shared" si="95"/>
        <v>0</v>
      </c>
      <c r="BO451" s="84">
        <f t="shared" si="96"/>
        <v>0</v>
      </c>
      <c r="BP451" s="84">
        <f t="shared" si="97"/>
        <v>0</v>
      </c>
    </row>
    <row r="452" spans="1:68" ht="37.5" customHeight="1" x14ac:dyDescent="0.25">
      <c r="A452" s="71" t="s">
        <v>721</v>
      </c>
      <c r="B452" s="71" t="s">
        <v>722</v>
      </c>
      <c r="C452" s="72">
        <v>4301011871</v>
      </c>
      <c r="D452" s="122">
        <v>4680115884908</v>
      </c>
      <c r="E452" s="122"/>
      <c r="F452" s="73">
        <v>0.4</v>
      </c>
      <c r="G452" s="74">
        <v>10</v>
      </c>
      <c r="H452" s="73">
        <v>4</v>
      </c>
      <c r="I452" s="73">
        <v>4.21</v>
      </c>
      <c r="J452" s="74">
        <v>132</v>
      </c>
      <c r="K452" s="74" t="s">
        <v>126</v>
      </c>
      <c r="L452" s="74"/>
      <c r="M452" s="75" t="s">
        <v>68</v>
      </c>
      <c r="N452" s="75"/>
      <c r="O452" s="74">
        <v>60</v>
      </c>
      <c r="P452" s="1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23"/>
      <c r="R452" s="123"/>
      <c r="S452" s="123"/>
      <c r="T452" s="123"/>
      <c r="U452" s="76"/>
      <c r="V452" s="76"/>
      <c r="W452" s="77" t="s">
        <v>69</v>
      </c>
      <c r="X452" s="78">
        <v>0</v>
      </c>
      <c r="Y452" s="79">
        <f t="shared" si="92"/>
        <v>0</v>
      </c>
      <c r="Z452" s="80" t="str">
        <f>IFERROR(IF(Y452=0,"",ROUNDUP(Y452/H452,0)*0.00902),"")</f>
        <v/>
      </c>
      <c r="AA452" s="81"/>
      <c r="AB452" s="82"/>
      <c r="AC452" s="83" t="s">
        <v>715</v>
      </c>
      <c r="AG452" s="84"/>
      <c r="AJ452" s="85"/>
      <c r="AK452" s="85">
        <v>0</v>
      </c>
      <c r="BB452" s="86" t="s">
        <v>1</v>
      </c>
      <c r="BM452" s="84">
        <f t="shared" si="94"/>
        <v>0</v>
      </c>
      <c r="BN452" s="84">
        <f t="shared" si="95"/>
        <v>0</v>
      </c>
      <c r="BO452" s="84">
        <f t="shared" si="96"/>
        <v>0</v>
      </c>
      <c r="BP452" s="84">
        <f t="shared" si="97"/>
        <v>0</v>
      </c>
    </row>
    <row r="453" spans="1:68" x14ac:dyDescent="0.2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5" t="s">
        <v>71</v>
      </c>
      <c r="Q453" s="125"/>
      <c r="R453" s="125"/>
      <c r="S453" s="125"/>
      <c r="T453" s="125"/>
      <c r="U453" s="125"/>
      <c r="V453" s="125"/>
      <c r="W453" s="87" t="s">
        <v>72</v>
      </c>
      <c r="X453" s="88">
        <f>IFERROR(X445/H445,"0")+IFERROR(X446/H446,"0")+IFERROR(X447/H447,"0")+IFERROR(X448/H448,"0")+IFERROR(X449/H449,"0")+IFERROR(X450/H450,"0")+IFERROR(X451/H451,"0")+IFERROR(X452/H452,"0")</f>
        <v>0</v>
      </c>
      <c r="Y453" s="88">
        <f>IFERROR(Y445/H445,"0")+IFERROR(Y446/H446,"0")+IFERROR(Y447/H447,"0")+IFERROR(Y448/H448,"0")+IFERROR(Y449/H449,"0")+IFERROR(Y450/H450,"0")+IFERROR(Y451/H451,"0")+IFERROR(Y452/H452,"0")</f>
        <v>0</v>
      </c>
      <c r="Z453" s="88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9"/>
      <c r="AB453" s="89"/>
      <c r="AC453" s="89"/>
    </row>
    <row r="454" spans="1:68" x14ac:dyDescent="0.2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5" t="s">
        <v>71</v>
      </c>
      <c r="Q454" s="125"/>
      <c r="R454" s="125"/>
      <c r="S454" s="125"/>
      <c r="T454" s="125"/>
      <c r="U454" s="125"/>
      <c r="V454" s="125"/>
      <c r="W454" s="87" t="s">
        <v>69</v>
      </c>
      <c r="X454" s="88">
        <f>IFERROR(SUM(X445:X452),"0")</f>
        <v>0</v>
      </c>
      <c r="Y454" s="88">
        <f>IFERROR(SUM(Y445:Y452),"0")</f>
        <v>0</v>
      </c>
      <c r="Z454" s="87"/>
      <c r="AA454" s="89"/>
      <c r="AB454" s="89"/>
      <c r="AC454" s="89"/>
    </row>
    <row r="455" spans="1:68" ht="14.25" customHeight="1" x14ac:dyDescent="0.25">
      <c r="A455" s="121" t="s">
        <v>64</v>
      </c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70"/>
      <c r="AB455" s="70"/>
      <c r="AC455" s="70"/>
    </row>
    <row r="456" spans="1:68" ht="27" customHeight="1" x14ac:dyDescent="0.25">
      <c r="A456" s="71" t="s">
        <v>723</v>
      </c>
      <c r="B456" s="71" t="s">
        <v>724</v>
      </c>
      <c r="C456" s="72">
        <v>4301031303</v>
      </c>
      <c r="D456" s="122">
        <v>4607091384802</v>
      </c>
      <c r="E456" s="122"/>
      <c r="F456" s="73">
        <v>0.73</v>
      </c>
      <c r="G456" s="74">
        <v>6</v>
      </c>
      <c r="H456" s="73">
        <v>4.38</v>
      </c>
      <c r="I456" s="73">
        <v>4.6500000000000004</v>
      </c>
      <c r="J456" s="74">
        <v>132</v>
      </c>
      <c r="K456" s="74" t="s">
        <v>126</v>
      </c>
      <c r="L456" s="74"/>
      <c r="M456" s="75" t="s">
        <v>68</v>
      </c>
      <c r="N456" s="75"/>
      <c r="O456" s="74">
        <v>35</v>
      </c>
      <c r="P456" s="1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23"/>
      <c r="R456" s="123"/>
      <c r="S456" s="123"/>
      <c r="T456" s="123"/>
      <c r="U456" s="76"/>
      <c r="V456" s="76"/>
      <c r="W456" s="77" t="s">
        <v>69</v>
      </c>
      <c r="X456" s="78">
        <v>0</v>
      </c>
      <c r="Y456" s="79">
        <f>IFERROR(IF(X456="",0,CEILING((X456/$H456),1)*$H456),"")</f>
        <v>0</v>
      </c>
      <c r="Z456" s="80" t="str">
        <f>IFERROR(IF(Y456=0,"",ROUNDUP(Y456/H456,0)*0.00902),"")</f>
        <v/>
      </c>
      <c r="AA456" s="81"/>
      <c r="AB456" s="82"/>
      <c r="AC456" s="83" t="s">
        <v>725</v>
      </c>
      <c r="AG456" s="84"/>
      <c r="AJ456" s="85"/>
      <c r="AK456" s="85">
        <v>0</v>
      </c>
      <c r="BB456" s="86" t="s">
        <v>1</v>
      </c>
      <c r="BM456" s="84">
        <f>IFERROR(X456*I456/H456,"0")</f>
        <v>0</v>
      </c>
      <c r="BN456" s="84">
        <f>IFERROR(Y456*I456/H456,"0")</f>
        <v>0</v>
      </c>
      <c r="BO456" s="84">
        <f>IFERROR(1/J456*(X456/H456),"0")</f>
        <v>0</v>
      </c>
      <c r="BP456" s="84">
        <f>IFERROR(1/J456*(Y456/H456),"0")</f>
        <v>0</v>
      </c>
    </row>
    <row r="457" spans="1:68" ht="27" customHeight="1" x14ac:dyDescent="0.25">
      <c r="A457" s="71" t="s">
        <v>726</v>
      </c>
      <c r="B457" s="71" t="s">
        <v>727</v>
      </c>
      <c r="C457" s="72">
        <v>4301031304</v>
      </c>
      <c r="D457" s="122">
        <v>4607091384826</v>
      </c>
      <c r="E457" s="122"/>
      <c r="F457" s="73">
        <v>0.35</v>
      </c>
      <c r="G457" s="74">
        <v>8</v>
      </c>
      <c r="H457" s="73">
        <v>2.8</v>
      </c>
      <c r="I457" s="73">
        <v>2.98</v>
      </c>
      <c r="J457" s="74">
        <v>234</v>
      </c>
      <c r="K457" s="74" t="s">
        <v>67</v>
      </c>
      <c r="L457" s="74"/>
      <c r="M457" s="75" t="s">
        <v>68</v>
      </c>
      <c r="N457" s="75"/>
      <c r="O457" s="74">
        <v>35</v>
      </c>
      <c r="P457" s="1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23"/>
      <c r="R457" s="123"/>
      <c r="S457" s="123"/>
      <c r="T457" s="123"/>
      <c r="U457" s="76"/>
      <c r="V457" s="76"/>
      <c r="W457" s="77" t="s">
        <v>69</v>
      </c>
      <c r="X457" s="78">
        <v>0</v>
      </c>
      <c r="Y457" s="79">
        <f>IFERROR(IF(X457="",0,CEILING((X457/$H457),1)*$H457),"")</f>
        <v>0</v>
      </c>
      <c r="Z457" s="80" t="str">
        <f>IFERROR(IF(Y457=0,"",ROUNDUP(Y457/H457,0)*0.00502),"")</f>
        <v/>
      </c>
      <c r="AA457" s="81"/>
      <c r="AB457" s="82"/>
      <c r="AC457" s="83" t="s">
        <v>725</v>
      </c>
      <c r="AG457" s="84"/>
      <c r="AJ457" s="85"/>
      <c r="AK457" s="85">
        <v>0</v>
      </c>
      <c r="BB457" s="86" t="s">
        <v>1</v>
      </c>
      <c r="BM457" s="84">
        <f>IFERROR(X457*I457/H457,"0")</f>
        <v>0</v>
      </c>
      <c r="BN457" s="84">
        <f>IFERROR(Y457*I457/H457,"0")</f>
        <v>0</v>
      </c>
      <c r="BO457" s="84">
        <f>IFERROR(1/J457*(X457/H457),"0")</f>
        <v>0</v>
      </c>
      <c r="BP457" s="84">
        <f>IFERROR(1/J457*(Y457/H457),"0")</f>
        <v>0</v>
      </c>
    </row>
    <row r="458" spans="1:68" x14ac:dyDescent="0.2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5" t="s">
        <v>71</v>
      </c>
      <c r="Q458" s="125"/>
      <c r="R458" s="125"/>
      <c r="S458" s="125"/>
      <c r="T458" s="125"/>
      <c r="U458" s="125"/>
      <c r="V458" s="125"/>
      <c r="W458" s="87" t="s">
        <v>72</v>
      </c>
      <c r="X458" s="88">
        <f>IFERROR(X456/H456,"0")+IFERROR(X457/H457,"0")</f>
        <v>0</v>
      </c>
      <c r="Y458" s="88">
        <f>IFERROR(Y456/H456,"0")+IFERROR(Y457/H457,"0")</f>
        <v>0</v>
      </c>
      <c r="Z458" s="88">
        <f>IFERROR(IF(Z456="",0,Z456),"0")+IFERROR(IF(Z457="",0,Z457),"0")</f>
        <v>0</v>
      </c>
      <c r="AA458" s="89"/>
      <c r="AB458" s="89"/>
      <c r="AC458" s="89"/>
    </row>
    <row r="459" spans="1:68" x14ac:dyDescent="0.2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5" t="s">
        <v>71</v>
      </c>
      <c r="Q459" s="125"/>
      <c r="R459" s="125"/>
      <c r="S459" s="125"/>
      <c r="T459" s="125"/>
      <c r="U459" s="125"/>
      <c r="V459" s="125"/>
      <c r="W459" s="87" t="s">
        <v>69</v>
      </c>
      <c r="X459" s="88">
        <f>IFERROR(SUM(X456:X457),"0")</f>
        <v>0</v>
      </c>
      <c r="Y459" s="88">
        <f>IFERROR(SUM(Y456:Y457),"0")</f>
        <v>0</v>
      </c>
      <c r="Z459" s="87"/>
      <c r="AA459" s="89"/>
      <c r="AB459" s="89"/>
      <c r="AC459" s="89"/>
    </row>
    <row r="460" spans="1:68" ht="14.25" customHeight="1" x14ac:dyDescent="0.25">
      <c r="A460" s="121" t="s">
        <v>73</v>
      </c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70"/>
      <c r="AB460" s="70"/>
      <c r="AC460" s="70"/>
    </row>
    <row r="461" spans="1:68" ht="27" customHeight="1" x14ac:dyDescent="0.25">
      <c r="A461" s="71" t="s">
        <v>728</v>
      </c>
      <c r="B461" s="71" t="s">
        <v>729</v>
      </c>
      <c r="C461" s="72">
        <v>4301051899</v>
      </c>
      <c r="D461" s="122">
        <v>4607091384246</v>
      </c>
      <c r="E461" s="122"/>
      <c r="F461" s="73">
        <v>1.5</v>
      </c>
      <c r="G461" s="74">
        <v>6</v>
      </c>
      <c r="H461" s="73">
        <v>9</v>
      </c>
      <c r="I461" s="73">
        <v>9.5640000000000001</v>
      </c>
      <c r="J461" s="74">
        <v>56</v>
      </c>
      <c r="K461" s="74" t="s">
        <v>116</v>
      </c>
      <c r="L461" s="74"/>
      <c r="M461" s="75" t="s">
        <v>80</v>
      </c>
      <c r="N461" s="75"/>
      <c r="O461" s="74">
        <v>40</v>
      </c>
      <c r="P461" s="126" t="s">
        <v>730</v>
      </c>
      <c r="Q461" s="126"/>
      <c r="R461" s="126"/>
      <c r="S461" s="126"/>
      <c r="T461" s="126"/>
      <c r="U461" s="76"/>
      <c r="V461" s="76"/>
      <c r="W461" s="77" t="s">
        <v>69</v>
      </c>
      <c r="X461" s="78">
        <v>1300</v>
      </c>
      <c r="Y461" s="79">
        <f>IFERROR(IF(X461="",0,CEILING((X461/$H461),1)*$H461),"")</f>
        <v>1305</v>
      </c>
      <c r="Z461" s="80">
        <f>IFERROR(IF(Y461=0,"",ROUNDUP(Y461/H461,0)*0.02175),"")</f>
        <v>3.1537499999999996</v>
      </c>
      <c r="AA461" s="81"/>
      <c r="AB461" s="82"/>
      <c r="AC461" s="83" t="s">
        <v>731</v>
      </c>
      <c r="AG461" s="84"/>
      <c r="AJ461" s="85"/>
      <c r="AK461" s="85">
        <v>0</v>
      </c>
      <c r="BB461" s="86" t="s">
        <v>1</v>
      </c>
      <c r="BM461" s="84">
        <f>IFERROR(X461*I461/H461,"0")</f>
        <v>1381.4666666666667</v>
      </c>
      <c r="BN461" s="84">
        <f>IFERROR(Y461*I461/H461,"0")</f>
        <v>1386.78</v>
      </c>
      <c r="BO461" s="84">
        <f>IFERROR(1/J461*(X461/H461),"0")</f>
        <v>2.5793650793650795</v>
      </c>
      <c r="BP461" s="84">
        <f>IFERROR(1/J461*(Y461/H461),"0")</f>
        <v>2.589285714285714</v>
      </c>
    </row>
    <row r="462" spans="1:68" ht="37.5" customHeight="1" x14ac:dyDescent="0.25">
      <c r="A462" s="71" t="s">
        <v>732</v>
      </c>
      <c r="B462" s="71" t="s">
        <v>733</v>
      </c>
      <c r="C462" s="72">
        <v>4301051901</v>
      </c>
      <c r="D462" s="122">
        <v>4680115881976</v>
      </c>
      <c r="E462" s="122"/>
      <c r="F462" s="73">
        <v>1.5</v>
      </c>
      <c r="G462" s="74">
        <v>6</v>
      </c>
      <c r="H462" s="73">
        <v>9</v>
      </c>
      <c r="I462" s="73">
        <v>9.48</v>
      </c>
      <c r="J462" s="74">
        <v>56</v>
      </c>
      <c r="K462" s="74" t="s">
        <v>116</v>
      </c>
      <c r="L462" s="74"/>
      <c r="M462" s="75" t="s">
        <v>80</v>
      </c>
      <c r="N462" s="75"/>
      <c r="O462" s="74">
        <v>40</v>
      </c>
      <c r="P462" s="126" t="s">
        <v>734</v>
      </c>
      <c r="Q462" s="126"/>
      <c r="R462" s="126"/>
      <c r="S462" s="126"/>
      <c r="T462" s="126"/>
      <c r="U462" s="76"/>
      <c r="V462" s="76"/>
      <c r="W462" s="77" t="s">
        <v>69</v>
      </c>
      <c r="X462" s="78">
        <v>0</v>
      </c>
      <c r="Y462" s="79">
        <f>IFERROR(IF(X462="",0,CEILING((X462/$H462),1)*$H462),"")</f>
        <v>0</v>
      </c>
      <c r="Z462" s="80" t="str">
        <f>IFERROR(IF(Y462=0,"",ROUNDUP(Y462/H462,0)*0.02175),"")</f>
        <v/>
      </c>
      <c r="AA462" s="81"/>
      <c r="AB462" s="82"/>
      <c r="AC462" s="83" t="s">
        <v>735</v>
      </c>
      <c r="AG462" s="84"/>
      <c r="AJ462" s="85"/>
      <c r="AK462" s="85">
        <v>0</v>
      </c>
      <c r="BB462" s="86" t="s">
        <v>1</v>
      </c>
      <c r="BM462" s="84">
        <f>IFERROR(X462*I462/H462,"0")</f>
        <v>0</v>
      </c>
      <c r="BN462" s="84">
        <f>IFERROR(Y462*I462/H462,"0")</f>
        <v>0</v>
      </c>
      <c r="BO462" s="84">
        <f>IFERROR(1/J462*(X462/H462),"0")</f>
        <v>0</v>
      </c>
      <c r="BP462" s="84">
        <f>IFERROR(1/J462*(Y462/H462),"0")</f>
        <v>0</v>
      </c>
    </row>
    <row r="463" spans="1:68" ht="37.5" customHeight="1" x14ac:dyDescent="0.25">
      <c r="A463" s="71" t="s">
        <v>736</v>
      </c>
      <c r="B463" s="71" t="s">
        <v>737</v>
      </c>
      <c r="C463" s="72">
        <v>4301051634</v>
      </c>
      <c r="D463" s="122">
        <v>4607091384253</v>
      </c>
      <c r="E463" s="122"/>
      <c r="F463" s="73">
        <v>0.4</v>
      </c>
      <c r="G463" s="74">
        <v>6</v>
      </c>
      <c r="H463" s="73">
        <v>2.4</v>
      </c>
      <c r="I463" s="73">
        <v>2.6640000000000001</v>
      </c>
      <c r="J463" s="74">
        <v>182</v>
      </c>
      <c r="K463" s="74" t="s">
        <v>76</v>
      </c>
      <c r="L463" s="74"/>
      <c r="M463" s="75" t="s">
        <v>68</v>
      </c>
      <c r="N463" s="75"/>
      <c r="O463" s="74">
        <v>40</v>
      </c>
      <c r="P463" s="1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23"/>
      <c r="R463" s="123"/>
      <c r="S463" s="123"/>
      <c r="T463" s="123"/>
      <c r="U463" s="76"/>
      <c r="V463" s="76"/>
      <c r="W463" s="77" t="s">
        <v>69</v>
      </c>
      <c r="X463" s="78">
        <v>0</v>
      </c>
      <c r="Y463" s="79">
        <f>IFERROR(IF(X463="",0,CEILING((X463/$H463),1)*$H463),"")</f>
        <v>0</v>
      </c>
      <c r="Z463" s="80" t="str">
        <f>IFERROR(IF(Y463=0,"",ROUNDUP(Y463/H463,0)*0.00651),"")</f>
        <v/>
      </c>
      <c r="AA463" s="81"/>
      <c r="AB463" s="82"/>
      <c r="AC463" s="83" t="s">
        <v>738</v>
      </c>
      <c r="AG463" s="84"/>
      <c r="AJ463" s="85"/>
      <c r="AK463" s="85">
        <v>0</v>
      </c>
      <c r="BB463" s="86" t="s">
        <v>1</v>
      </c>
      <c r="BM463" s="84">
        <f>IFERROR(X463*I463/H463,"0")</f>
        <v>0</v>
      </c>
      <c r="BN463" s="84">
        <f>IFERROR(Y463*I463/H463,"0")</f>
        <v>0</v>
      </c>
      <c r="BO463" s="84">
        <f>IFERROR(1/J463*(X463/H463),"0")</f>
        <v>0</v>
      </c>
      <c r="BP463" s="84">
        <f>IFERROR(1/J463*(Y463/H463),"0")</f>
        <v>0</v>
      </c>
    </row>
    <row r="464" spans="1:68" ht="27" customHeight="1" x14ac:dyDescent="0.25">
      <c r="A464" s="71" t="s">
        <v>736</v>
      </c>
      <c r="B464" s="71" t="s">
        <v>739</v>
      </c>
      <c r="C464" s="72">
        <v>4301051297</v>
      </c>
      <c r="D464" s="122">
        <v>4607091384253</v>
      </c>
      <c r="E464" s="122"/>
      <c r="F464" s="73">
        <v>0.4</v>
      </c>
      <c r="G464" s="74">
        <v>6</v>
      </c>
      <c r="H464" s="73">
        <v>2.4</v>
      </c>
      <c r="I464" s="73">
        <v>2.6640000000000001</v>
      </c>
      <c r="J464" s="74">
        <v>182</v>
      </c>
      <c r="K464" s="74" t="s">
        <v>76</v>
      </c>
      <c r="L464" s="74"/>
      <c r="M464" s="75" t="s">
        <v>68</v>
      </c>
      <c r="N464" s="75"/>
      <c r="O464" s="74">
        <v>40</v>
      </c>
      <c r="P464" s="1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23"/>
      <c r="R464" s="123"/>
      <c r="S464" s="123"/>
      <c r="T464" s="123"/>
      <c r="U464" s="76"/>
      <c r="V464" s="76"/>
      <c r="W464" s="77" t="s">
        <v>69</v>
      </c>
      <c r="X464" s="78">
        <v>0</v>
      </c>
      <c r="Y464" s="79">
        <f>IFERROR(IF(X464="",0,CEILING((X464/$H464),1)*$H464),"")</f>
        <v>0</v>
      </c>
      <c r="Z464" s="80" t="str">
        <f>IFERROR(IF(Y464=0,"",ROUNDUP(Y464/H464,0)*0.00651),"")</f>
        <v/>
      </c>
      <c r="AA464" s="81"/>
      <c r="AB464" s="82"/>
      <c r="AC464" s="83" t="s">
        <v>740</v>
      </c>
      <c r="AG464" s="84"/>
      <c r="AJ464" s="85"/>
      <c r="AK464" s="85">
        <v>0</v>
      </c>
      <c r="BB464" s="86" t="s">
        <v>1</v>
      </c>
      <c r="BM464" s="84">
        <f>IFERROR(X464*I464/H464,"0")</f>
        <v>0</v>
      </c>
      <c r="BN464" s="84">
        <f>IFERROR(Y464*I464/H464,"0")</f>
        <v>0</v>
      </c>
      <c r="BO464" s="84">
        <f>IFERROR(1/J464*(X464/H464),"0")</f>
        <v>0</v>
      </c>
      <c r="BP464" s="84">
        <f>IFERROR(1/J464*(Y464/H464),"0")</f>
        <v>0</v>
      </c>
    </row>
    <row r="465" spans="1:68" ht="27" customHeight="1" x14ac:dyDescent="0.25">
      <c r="A465" s="71" t="s">
        <v>741</v>
      </c>
      <c r="B465" s="71" t="s">
        <v>742</v>
      </c>
      <c r="C465" s="72">
        <v>4301051444</v>
      </c>
      <c r="D465" s="122">
        <v>4680115881969</v>
      </c>
      <c r="E465" s="122"/>
      <c r="F465" s="73">
        <v>0.4</v>
      </c>
      <c r="G465" s="74">
        <v>6</v>
      </c>
      <c r="H465" s="73">
        <v>2.4</v>
      </c>
      <c r="I465" s="73">
        <v>2.58</v>
      </c>
      <c r="J465" s="74">
        <v>182</v>
      </c>
      <c r="K465" s="74" t="s">
        <v>76</v>
      </c>
      <c r="L465" s="74"/>
      <c r="M465" s="75" t="s">
        <v>68</v>
      </c>
      <c r="N465" s="75"/>
      <c r="O465" s="74">
        <v>40</v>
      </c>
      <c r="P465" s="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23"/>
      <c r="R465" s="123"/>
      <c r="S465" s="123"/>
      <c r="T465" s="123"/>
      <c r="U465" s="76"/>
      <c r="V465" s="76"/>
      <c r="W465" s="77" t="s">
        <v>69</v>
      </c>
      <c r="X465" s="78">
        <v>0</v>
      </c>
      <c r="Y465" s="79">
        <f>IFERROR(IF(X465="",0,CEILING((X465/$H465),1)*$H465),"")</f>
        <v>0</v>
      </c>
      <c r="Z465" s="80" t="str">
        <f>IFERROR(IF(Y465=0,"",ROUNDUP(Y465/H465,0)*0.00651),"")</f>
        <v/>
      </c>
      <c r="AA465" s="81"/>
      <c r="AB465" s="82"/>
      <c r="AC465" s="83" t="s">
        <v>743</v>
      </c>
      <c r="AG465" s="84"/>
      <c r="AJ465" s="85"/>
      <c r="AK465" s="85">
        <v>0</v>
      </c>
      <c r="BB465" s="86" t="s">
        <v>1</v>
      </c>
      <c r="BM465" s="84">
        <f>IFERROR(X465*I465/H465,"0")</f>
        <v>0</v>
      </c>
      <c r="BN465" s="84">
        <f>IFERROR(Y465*I465/H465,"0")</f>
        <v>0</v>
      </c>
      <c r="BO465" s="84">
        <f>IFERROR(1/J465*(X465/H465),"0")</f>
        <v>0</v>
      </c>
      <c r="BP465" s="84">
        <f>IFERROR(1/J465*(Y465/H465),"0")</f>
        <v>0</v>
      </c>
    </row>
    <row r="466" spans="1:68" x14ac:dyDescent="0.2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5" t="s">
        <v>71</v>
      </c>
      <c r="Q466" s="125"/>
      <c r="R466" s="125"/>
      <c r="S466" s="125"/>
      <c r="T466" s="125"/>
      <c r="U466" s="125"/>
      <c r="V466" s="125"/>
      <c r="W466" s="87" t="s">
        <v>72</v>
      </c>
      <c r="X466" s="88">
        <f>IFERROR(X461/H461,"0")+IFERROR(X462/H462,"0")+IFERROR(X463/H463,"0")+IFERROR(X464/H464,"0")+IFERROR(X465/H465,"0")</f>
        <v>144.44444444444446</v>
      </c>
      <c r="Y466" s="88">
        <f>IFERROR(Y461/H461,"0")+IFERROR(Y462/H462,"0")+IFERROR(Y463/H463,"0")+IFERROR(Y464/H464,"0")+IFERROR(Y465/H465,"0")</f>
        <v>145</v>
      </c>
      <c r="Z466" s="88">
        <f>IFERROR(IF(Z461="",0,Z461),"0")+IFERROR(IF(Z462="",0,Z462),"0")+IFERROR(IF(Z463="",0,Z463),"0")+IFERROR(IF(Z464="",0,Z464),"0")+IFERROR(IF(Z465="",0,Z465),"0")</f>
        <v>3.1537499999999996</v>
      </c>
      <c r="AA466" s="89"/>
      <c r="AB466" s="89"/>
      <c r="AC466" s="89"/>
    </row>
    <row r="467" spans="1:68" x14ac:dyDescent="0.2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5" t="s">
        <v>71</v>
      </c>
      <c r="Q467" s="125"/>
      <c r="R467" s="125"/>
      <c r="S467" s="125"/>
      <c r="T467" s="125"/>
      <c r="U467" s="125"/>
      <c r="V467" s="125"/>
      <c r="W467" s="87" t="s">
        <v>69</v>
      </c>
      <c r="X467" s="88">
        <f>IFERROR(SUM(X461:X465),"0")</f>
        <v>1300</v>
      </c>
      <c r="Y467" s="88">
        <f>IFERROR(SUM(Y461:Y465),"0")</f>
        <v>1305</v>
      </c>
      <c r="Z467" s="87"/>
      <c r="AA467" s="89"/>
      <c r="AB467" s="89"/>
      <c r="AC467" s="89"/>
    </row>
    <row r="468" spans="1:68" ht="14.25" customHeight="1" x14ac:dyDescent="0.25">
      <c r="A468" s="121" t="s">
        <v>207</v>
      </c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70"/>
      <c r="AB468" s="70"/>
      <c r="AC468" s="70"/>
    </row>
    <row r="469" spans="1:68" ht="27" customHeight="1" x14ac:dyDescent="0.25">
      <c r="A469" s="71" t="s">
        <v>744</v>
      </c>
      <c r="B469" s="71" t="s">
        <v>745</v>
      </c>
      <c r="C469" s="72">
        <v>4301060441</v>
      </c>
      <c r="D469" s="122">
        <v>4607091389357</v>
      </c>
      <c r="E469" s="122"/>
      <c r="F469" s="73">
        <v>1.5</v>
      </c>
      <c r="G469" s="74">
        <v>6</v>
      </c>
      <c r="H469" s="73">
        <v>9</v>
      </c>
      <c r="I469" s="73">
        <v>9.48</v>
      </c>
      <c r="J469" s="74">
        <v>56</v>
      </c>
      <c r="K469" s="74" t="s">
        <v>116</v>
      </c>
      <c r="L469" s="74"/>
      <c r="M469" s="75" t="s">
        <v>80</v>
      </c>
      <c r="N469" s="75"/>
      <c r="O469" s="74">
        <v>40</v>
      </c>
      <c r="P469" s="126" t="s">
        <v>746</v>
      </c>
      <c r="Q469" s="126"/>
      <c r="R469" s="126"/>
      <c r="S469" s="126"/>
      <c r="T469" s="126"/>
      <c r="U469" s="76"/>
      <c r="V469" s="76"/>
      <c r="W469" s="77" t="s">
        <v>69</v>
      </c>
      <c r="X469" s="78">
        <v>0</v>
      </c>
      <c r="Y469" s="79">
        <f>IFERROR(IF(X469="",0,CEILING((X469/$H469),1)*$H469),"")</f>
        <v>0</v>
      </c>
      <c r="Z469" s="80" t="str">
        <f>IFERROR(IF(Y469=0,"",ROUNDUP(Y469/H469,0)*0.02175),"")</f>
        <v/>
      </c>
      <c r="AA469" s="81"/>
      <c r="AB469" s="82"/>
      <c r="AC469" s="83" t="s">
        <v>747</v>
      </c>
      <c r="AG469" s="84"/>
      <c r="AJ469" s="85"/>
      <c r="AK469" s="85">
        <v>0</v>
      </c>
      <c r="BB469" s="86" t="s">
        <v>1</v>
      </c>
      <c r="BM469" s="84">
        <f>IFERROR(X469*I469/H469,"0")</f>
        <v>0</v>
      </c>
      <c r="BN469" s="84">
        <f>IFERROR(Y469*I469/H469,"0")</f>
        <v>0</v>
      </c>
      <c r="BO469" s="84">
        <f>IFERROR(1/J469*(X469/H469),"0")</f>
        <v>0</v>
      </c>
      <c r="BP469" s="84">
        <f>IFERROR(1/J469*(Y469/H469),"0")</f>
        <v>0</v>
      </c>
    </row>
    <row r="470" spans="1:68" x14ac:dyDescent="0.2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5" t="s">
        <v>71</v>
      </c>
      <c r="Q470" s="125"/>
      <c r="R470" s="125"/>
      <c r="S470" s="125"/>
      <c r="T470" s="125"/>
      <c r="U470" s="125"/>
      <c r="V470" s="125"/>
      <c r="W470" s="87" t="s">
        <v>72</v>
      </c>
      <c r="X470" s="88">
        <f>IFERROR(X469/H469,"0")</f>
        <v>0</v>
      </c>
      <c r="Y470" s="88">
        <f>IFERROR(Y469/H469,"0")</f>
        <v>0</v>
      </c>
      <c r="Z470" s="88">
        <f>IFERROR(IF(Z469="",0,Z469),"0")</f>
        <v>0</v>
      </c>
      <c r="AA470" s="89"/>
      <c r="AB470" s="89"/>
      <c r="AC470" s="89"/>
    </row>
    <row r="471" spans="1:68" x14ac:dyDescent="0.2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5" t="s">
        <v>71</v>
      </c>
      <c r="Q471" s="125"/>
      <c r="R471" s="125"/>
      <c r="S471" s="125"/>
      <c r="T471" s="125"/>
      <c r="U471" s="125"/>
      <c r="V471" s="125"/>
      <c r="W471" s="87" t="s">
        <v>69</v>
      </c>
      <c r="X471" s="88">
        <f>IFERROR(SUM(X469:X469),"0")</f>
        <v>0</v>
      </c>
      <c r="Y471" s="88">
        <f>IFERROR(SUM(Y469:Y469),"0")</f>
        <v>0</v>
      </c>
      <c r="Z471" s="87"/>
      <c r="AA471" s="89"/>
      <c r="AB471" s="89"/>
      <c r="AC471" s="89"/>
    </row>
    <row r="472" spans="1:68" ht="27.75" customHeight="1" x14ac:dyDescent="0.2">
      <c r="A472" s="119" t="s">
        <v>748</v>
      </c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68"/>
      <c r="AB472" s="68"/>
      <c r="AC472" s="68"/>
    </row>
    <row r="473" spans="1:68" ht="16.5" customHeight="1" x14ac:dyDescent="0.25">
      <c r="A473" s="120" t="s">
        <v>749</v>
      </c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69"/>
      <c r="AB473" s="69"/>
      <c r="AC473" s="69"/>
    </row>
    <row r="474" spans="1:68" ht="14.25" customHeight="1" x14ac:dyDescent="0.25">
      <c r="A474" s="121" t="s">
        <v>113</v>
      </c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70"/>
      <c r="AB474" s="70"/>
      <c r="AC474" s="70"/>
    </row>
    <row r="475" spans="1:68" ht="27" customHeight="1" x14ac:dyDescent="0.25">
      <c r="A475" s="71" t="s">
        <v>750</v>
      </c>
      <c r="B475" s="71" t="s">
        <v>751</v>
      </c>
      <c r="C475" s="72">
        <v>4301011428</v>
      </c>
      <c r="D475" s="122">
        <v>4607091389708</v>
      </c>
      <c r="E475" s="122"/>
      <c r="F475" s="73">
        <v>0.45</v>
      </c>
      <c r="G475" s="74">
        <v>6</v>
      </c>
      <c r="H475" s="73">
        <v>2.7</v>
      </c>
      <c r="I475" s="73">
        <v>2.88</v>
      </c>
      <c r="J475" s="74">
        <v>182</v>
      </c>
      <c r="K475" s="74" t="s">
        <v>76</v>
      </c>
      <c r="L475" s="74"/>
      <c r="M475" s="75" t="s">
        <v>119</v>
      </c>
      <c r="N475" s="75"/>
      <c r="O475" s="74">
        <v>50</v>
      </c>
      <c r="P475" s="1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23"/>
      <c r="R475" s="123"/>
      <c r="S475" s="123"/>
      <c r="T475" s="123"/>
      <c r="U475" s="76"/>
      <c r="V475" s="76"/>
      <c r="W475" s="77" t="s">
        <v>69</v>
      </c>
      <c r="X475" s="78">
        <v>0</v>
      </c>
      <c r="Y475" s="79">
        <f>IFERROR(IF(X475="",0,CEILING((X475/$H475),1)*$H475),"")</f>
        <v>0</v>
      </c>
      <c r="Z475" s="80" t="str">
        <f>IFERROR(IF(Y475=0,"",ROUNDUP(Y475/H475,0)*0.00651),"")</f>
        <v/>
      </c>
      <c r="AA475" s="81"/>
      <c r="AB475" s="82"/>
      <c r="AC475" s="83" t="s">
        <v>752</v>
      </c>
      <c r="AG475" s="84"/>
      <c r="AJ475" s="85"/>
      <c r="AK475" s="85">
        <v>0</v>
      </c>
      <c r="BB475" s="86" t="s">
        <v>1</v>
      </c>
      <c r="BM475" s="84">
        <f>IFERROR(X475*I475/H475,"0")</f>
        <v>0</v>
      </c>
      <c r="BN475" s="84">
        <f>IFERROR(Y475*I475/H475,"0")</f>
        <v>0</v>
      </c>
      <c r="BO475" s="84">
        <f>IFERROR(1/J475*(X475/H475),"0")</f>
        <v>0</v>
      </c>
      <c r="BP475" s="84">
        <f>IFERROR(1/J475*(Y475/H475),"0")</f>
        <v>0</v>
      </c>
    </row>
    <row r="476" spans="1:68" x14ac:dyDescent="0.2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5" t="s">
        <v>71</v>
      </c>
      <c r="Q476" s="125"/>
      <c r="R476" s="125"/>
      <c r="S476" s="125"/>
      <c r="T476" s="125"/>
      <c r="U476" s="125"/>
      <c r="V476" s="125"/>
      <c r="W476" s="87" t="s">
        <v>72</v>
      </c>
      <c r="X476" s="88">
        <f>IFERROR(X475/H475,"0")</f>
        <v>0</v>
      </c>
      <c r="Y476" s="88">
        <f>IFERROR(Y475/H475,"0")</f>
        <v>0</v>
      </c>
      <c r="Z476" s="88">
        <f>IFERROR(IF(Z475="",0,Z475),"0")</f>
        <v>0</v>
      </c>
      <c r="AA476" s="89"/>
      <c r="AB476" s="89"/>
      <c r="AC476" s="89"/>
    </row>
    <row r="477" spans="1:68" x14ac:dyDescent="0.2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5" t="s">
        <v>71</v>
      </c>
      <c r="Q477" s="125"/>
      <c r="R477" s="125"/>
      <c r="S477" s="125"/>
      <c r="T477" s="125"/>
      <c r="U477" s="125"/>
      <c r="V477" s="125"/>
      <c r="W477" s="87" t="s">
        <v>69</v>
      </c>
      <c r="X477" s="88">
        <f>IFERROR(SUM(X475:X475),"0")</f>
        <v>0</v>
      </c>
      <c r="Y477" s="88">
        <f>IFERROR(SUM(Y475:Y475),"0")</f>
        <v>0</v>
      </c>
      <c r="Z477" s="87"/>
      <c r="AA477" s="89"/>
      <c r="AB477" s="89"/>
      <c r="AC477" s="89"/>
    </row>
    <row r="478" spans="1:68" ht="14.25" customHeight="1" x14ac:dyDescent="0.25">
      <c r="A478" s="121" t="s">
        <v>64</v>
      </c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70"/>
      <c r="AB478" s="70"/>
      <c r="AC478" s="70"/>
    </row>
    <row r="479" spans="1:68" ht="27" customHeight="1" x14ac:dyDescent="0.25">
      <c r="A479" s="71" t="s">
        <v>753</v>
      </c>
      <c r="B479" s="71" t="s">
        <v>754</v>
      </c>
      <c r="C479" s="72">
        <v>4301031405</v>
      </c>
      <c r="D479" s="122">
        <v>4680115886100</v>
      </c>
      <c r="E479" s="122"/>
      <c r="F479" s="73">
        <v>0.9</v>
      </c>
      <c r="G479" s="74">
        <v>6</v>
      </c>
      <c r="H479" s="73">
        <v>5.4</v>
      </c>
      <c r="I479" s="73">
        <v>5.61</v>
      </c>
      <c r="J479" s="74">
        <v>132</v>
      </c>
      <c r="K479" s="74" t="s">
        <v>126</v>
      </c>
      <c r="L479" s="74"/>
      <c r="M479" s="75" t="s">
        <v>68</v>
      </c>
      <c r="N479" s="75"/>
      <c r="O479" s="74">
        <v>50</v>
      </c>
      <c r="P479" s="126" t="s">
        <v>755</v>
      </c>
      <c r="Q479" s="126"/>
      <c r="R479" s="126"/>
      <c r="S479" s="126"/>
      <c r="T479" s="126"/>
      <c r="U479" s="76"/>
      <c r="V479" s="76"/>
      <c r="W479" s="77" t="s">
        <v>69</v>
      </c>
      <c r="X479" s="78">
        <v>0</v>
      </c>
      <c r="Y479" s="79">
        <f t="shared" ref="Y479:Y499" si="98">IFERROR(IF(X479="",0,CEILING((X479/$H479),1)*$H479),"")</f>
        <v>0</v>
      </c>
      <c r="Z479" s="80" t="str">
        <f>IFERROR(IF(Y479=0,"",ROUNDUP(Y479/H479,0)*0.00902),"")</f>
        <v/>
      </c>
      <c r="AA479" s="81"/>
      <c r="AB479" s="82"/>
      <c r="AC479" s="83" t="s">
        <v>756</v>
      </c>
      <c r="AG479" s="84"/>
      <c r="AJ479" s="85"/>
      <c r="AK479" s="85">
        <v>0</v>
      </c>
      <c r="BB479" s="86" t="s">
        <v>1</v>
      </c>
      <c r="BM479" s="84">
        <f t="shared" ref="BM479:BM499" si="99">IFERROR(X479*I479/H479,"0")</f>
        <v>0</v>
      </c>
      <c r="BN479" s="84">
        <f t="shared" ref="BN479:BN499" si="100">IFERROR(Y479*I479/H479,"0")</f>
        <v>0</v>
      </c>
      <c r="BO479" s="84">
        <f t="shared" ref="BO479:BO499" si="101">IFERROR(1/J479*(X479/H479),"0")</f>
        <v>0</v>
      </c>
      <c r="BP479" s="84">
        <f t="shared" ref="BP479:BP499" si="102">IFERROR(1/J479*(Y479/H479),"0")</f>
        <v>0</v>
      </c>
    </row>
    <row r="480" spans="1:68" ht="27" customHeight="1" x14ac:dyDescent="0.25">
      <c r="A480" s="71" t="s">
        <v>757</v>
      </c>
      <c r="B480" s="71" t="s">
        <v>758</v>
      </c>
      <c r="C480" s="72">
        <v>4301031406</v>
      </c>
      <c r="D480" s="122">
        <v>4680115886117</v>
      </c>
      <c r="E480" s="122"/>
      <c r="F480" s="73">
        <v>0.9</v>
      </c>
      <c r="G480" s="74">
        <v>6</v>
      </c>
      <c r="H480" s="73">
        <v>5.4</v>
      </c>
      <c r="I480" s="73">
        <v>5.61</v>
      </c>
      <c r="J480" s="74">
        <v>132</v>
      </c>
      <c r="K480" s="74" t="s">
        <v>126</v>
      </c>
      <c r="L480" s="74"/>
      <c r="M480" s="75" t="s">
        <v>68</v>
      </c>
      <c r="N480" s="75"/>
      <c r="O480" s="74">
        <v>50</v>
      </c>
      <c r="P480" s="126" t="s">
        <v>759</v>
      </c>
      <c r="Q480" s="126"/>
      <c r="R480" s="126"/>
      <c r="S480" s="126"/>
      <c r="T480" s="126"/>
      <c r="U480" s="76"/>
      <c r="V480" s="76"/>
      <c r="W480" s="77" t="s">
        <v>69</v>
      </c>
      <c r="X480" s="78">
        <v>0</v>
      </c>
      <c r="Y480" s="79">
        <f t="shared" si="98"/>
        <v>0</v>
      </c>
      <c r="Z480" s="80" t="str">
        <f>IFERROR(IF(Y480=0,"",ROUNDUP(Y480/H480,0)*0.00902),"")</f>
        <v/>
      </c>
      <c r="AA480" s="81"/>
      <c r="AB480" s="82"/>
      <c r="AC480" s="83" t="s">
        <v>760</v>
      </c>
      <c r="AG480" s="84"/>
      <c r="AJ480" s="85"/>
      <c r="AK480" s="85">
        <v>0</v>
      </c>
      <c r="BB480" s="86" t="s">
        <v>1</v>
      </c>
      <c r="BM480" s="84">
        <f t="shared" si="99"/>
        <v>0</v>
      </c>
      <c r="BN480" s="84">
        <f t="shared" si="100"/>
        <v>0</v>
      </c>
      <c r="BO480" s="84">
        <f t="shared" si="101"/>
        <v>0</v>
      </c>
      <c r="BP480" s="84">
        <f t="shared" si="102"/>
        <v>0</v>
      </c>
    </row>
    <row r="481" spans="1:68" ht="27" customHeight="1" x14ac:dyDescent="0.25">
      <c r="A481" s="71" t="s">
        <v>757</v>
      </c>
      <c r="B481" s="71" t="s">
        <v>761</v>
      </c>
      <c r="C481" s="72">
        <v>4301031382</v>
      </c>
      <c r="D481" s="122">
        <v>4680115886117</v>
      </c>
      <c r="E481" s="122"/>
      <c r="F481" s="73">
        <v>0.9</v>
      </c>
      <c r="G481" s="74">
        <v>6</v>
      </c>
      <c r="H481" s="73">
        <v>5.4</v>
      </c>
      <c r="I481" s="73">
        <v>5.61</v>
      </c>
      <c r="J481" s="74">
        <v>120</v>
      </c>
      <c r="K481" s="74" t="s">
        <v>126</v>
      </c>
      <c r="L481" s="74"/>
      <c r="M481" s="75" t="s">
        <v>68</v>
      </c>
      <c r="N481" s="75"/>
      <c r="O481" s="74">
        <v>50</v>
      </c>
      <c r="P481" s="126" t="s">
        <v>759</v>
      </c>
      <c r="Q481" s="126"/>
      <c r="R481" s="126"/>
      <c r="S481" s="126"/>
      <c r="T481" s="126"/>
      <c r="U481" s="76"/>
      <c r="V481" s="76"/>
      <c r="W481" s="77" t="s">
        <v>69</v>
      </c>
      <c r="X481" s="78">
        <v>0</v>
      </c>
      <c r="Y481" s="79">
        <f t="shared" si="98"/>
        <v>0</v>
      </c>
      <c r="Z481" s="80" t="str">
        <f>IFERROR(IF(Y481=0,"",ROUNDUP(Y481/H481,0)*0.00937),"")</f>
        <v/>
      </c>
      <c r="AA481" s="81"/>
      <c r="AB481" s="82"/>
      <c r="AC481" s="83" t="s">
        <v>760</v>
      </c>
      <c r="AG481" s="84"/>
      <c r="AJ481" s="85"/>
      <c r="AK481" s="85">
        <v>0</v>
      </c>
      <c r="BB481" s="86" t="s">
        <v>1</v>
      </c>
      <c r="BM481" s="84">
        <f t="shared" si="99"/>
        <v>0</v>
      </c>
      <c r="BN481" s="84">
        <f t="shared" si="100"/>
        <v>0</v>
      </c>
      <c r="BO481" s="84">
        <f t="shared" si="101"/>
        <v>0</v>
      </c>
      <c r="BP481" s="84">
        <f t="shared" si="102"/>
        <v>0</v>
      </c>
    </row>
    <row r="482" spans="1:68" ht="27" customHeight="1" x14ac:dyDescent="0.25">
      <c r="A482" s="71" t="s">
        <v>762</v>
      </c>
      <c r="B482" s="71" t="s">
        <v>763</v>
      </c>
      <c r="C482" s="72">
        <v>4301031325</v>
      </c>
      <c r="D482" s="122">
        <v>4607091389746</v>
      </c>
      <c r="E482" s="122"/>
      <c r="F482" s="73">
        <v>0.7</v>
      </c>
      <c r="G482" s="74">
        <v>6</v>
      </c>
      <c r="H482" s="73">
        <v>4.2</v>
      </c>
      <c r="I482" s="73">
        <v>4.4400000000000004</v>
      </c>
      <c r="J482" s="74">
        <v>132</v>
      </c>
      <c r="K482" s="74" t="s">
        <v>126</v>
      </c>
      <c r="L482" s="74"/>
      <c r="M482" s="75" t="s">
        <v>68</v>
      </c>
      <c r="N482" s="75"/>
      <c r="O482" s="74">
        <v>50</v>
      </c>
      <c r="P482" s="1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23"/>
      <c r="R482" s="123"/>
      <c r="S482" s="123"/>
      <c r="T482" s="123"/>
      <c r="U482" s="76"/>
      <c r="V482" s="76"/>
      <c r="W482" s="77" t="s">
        <v>69</v>
      </c>
      <c r="X482" s="78">
        <v>0</v>
      </c>
      <c r="Y482" s="79">
        <f t="shared" si="98"/>
        <v>0</v>
      </c>
      <c r="Z482" s="80" t="str">
        <f>IFERROR(IF(Y482=0,"",ROUNDUP(Y482/H482,0)*0.00902),"")</f>
        <v/>
      </c>
      <c r="AA482" s="81"/>
      <c r="AB482" s="82"/>
      <c r="AC482" s="83" t="s">
        <v>764</v>
      </c>
      <c r="AG482" s="84"/>
      <c r="AJ482" s="85"/>
      <c r="AK482" s="85">
        <v>0</v>
      </c>
      <c r="BB482" s="86" t="s">
        <v>1</v>
      </c>
      <c r="BM482" s="84">
        <f t="shared" si="99"/>
        <v>0</v>
      </c>
      <c r="BN482" s="84">
        <f t="shared" si="100"/>
        <v>0</v>
      </c>
      <c r="BO482" s="84">
        <f t="shared" si="101"/>
        <v>0</v>
      </c>
      <c r="BP482" s="84">
        <f t="shared" si="102"/>
        <v>0</v>
      </c>
    </row>
    <row r="483" spans="1:68" ht="27" customHeight="1" x14ac:dyDescent="0.25">
      <c r="A483" s="71" t="s">
        <v>762</v>
      </c>
      <c r="B483" s="71" t="s">
        <v>765</v>
      </c>
      <c r="C483" s="72">
        <v>4301031356</v>
      </c>
      <c r="D483" s="122">
        <v>4607091389746</v>
      </c>
      <c r="E483" s="122"/>
      <c r="F483" s="73">
        <v>0.7</v>
      </c>
      <c r="G483" s="74">
        <v>6</v>
      </c>
      <c r="H483" s="73">
        <v>4.2</v>
      </c>
      <c r="I483" s="73">
        <v>4.4400000000000004</v>
      </c>
      <c r="J483" s="74">
        <v>132</v>
      </c>
      <c r="K483" s="74" t="s">
        <v>126</v>
      </c>
      <c r="L483" s="74"/>
      <c r="M483" s="75" t="s">
        <v>68</v>
      </c>
      <c r="N483" s="75"/>
      <c r="O483" s="74">
        <v>50</v>
      </c>
      <c r="P483" s="12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23"/>
      <c r="R483" s="123"/>
      <c r="S483" s="123"/>
      <c r="T483" s="123"/>
      <c r="U483" s="76"/>
      <c r="V483" s="76"/>
      <c r="W483" s="77" t="s">
        <v>69</v>
      </c>
      <c r="X483" s="78">
        <v>0</v>
      </c>
      <c r="Y483" s="79">
        <f t="shared" si="98"/>
        <v>0</v>
      </c>
      <c r="Z483" s="80" t="str">
        <f>IFERROR(IF(Y483=0,"",ROUNDUP(Y483/H483,0)*0.00902),"")</f>
        <v/>
      </c>
      <c r="AA483" s="81"/>
      <c r="AB483" s="82"/>
      <c r="AC483" s="83" t="s">
        <v>764</v>
      </c>
      <c r="AG483" s="84"/>
      <c r="AJ483" s="85"/>
      <c r="AK483" s="85">
        <v>0</v>
      </c>
      <c r="BB483" s="86" t="s">
        <v>1</v>
      </c>
      <c r="BM483" s="84">
        <f t="shared" si="99"/>
        <v>0</v>
      </c>
      <c r="BN483" s="84">
        <f t="shared" si="100"/>
        <v>0</v>
      </c>
      <c r="BO483" s="84">
        <f t="shared" si="101"/>
        <v>0</v>
      </c>
      <c r="BP483" s="84">
        <f t="shared" si="102"/>
        <v>0</v>
      </c>
    </row>
    <row r="484" spans="1:68" ht="27" customHeight="1" x14ac:dyDescent="0.25">
      <c r="A484" s="71" t="s">
        <v>766</v>
      </c>
      <c r="B484" s="71" t="s">
        <v>767</v>
      </c>
      <c r="C484" s="72">
        <v>4301031335</v>
      </c>
      <c r="D484" s="122">
        <v>4680115883147</v>
      </c>
      <c r="E484" s="122"/>
      <c r="F484" s="73">
        <v>0.28000000000000003</v>
      </c>
      <c r="G484" s="74">
        <v>6</v>
      </c>
      <c r="H484" s="73">
        <v>1.68</v>
      </c>
      <c r="I484" s="73">
        <v>1.81</v>
      </c>
      <c r="J484" s="74">
        <v>234</v>
      </c>
      <c r="K484" s="74" t="s">
        <v>67</v>
      </c>
      <c r="L484" s="74"/>
      <c r="M484" s="75" t="s">
        <v>68</v>
      </c>
      <c r="N484" s="75"/>
      <c r="O484" s="74">
        <v>50</v>
      </c>
      <c r="P484" s="1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23"/>
      <c r="R484" s="123"/>
      <c r="S484" s="123"/>
      <c r="T484" s="123"/>
      <c r="U484" s="76"/>
      <c r="V484" s="76"/>
      <c r="W484" s="77" t="s">
        <v>69</v>
      </c>
      <c r="X484" s="78">
        <v>0</v>
      </c>
      <c r="Y484" s="79">
        <f t="shared" si="98"/>
        <v>0</v>
      </c>
      <c r="Z484" s="80" t="str">
        <f t="shared" ref="Z484:Z499" si="103">IFERROR(IF(Y484=0,"",ROUNDUP(Y484/H484,0)*0.00502),"")</f>
        <v/>
      </c>
      <c r="AA484" s="81"/>
      <c r="AB484" s="82"/>
      <c r="AC484" s="83" t="s">
        <v>756</v>
      </c>
      <c r="AG484" s="84"/>
      <c r="AJ484" s="85"/>
      <c r="AK484" s="85">
        <v>0</v>
      </c>
      <c r="BB484" s="86" t="s">
        <v>1</v>
      </c>
      <c r="BM484" s="84">
        <f t="shared" si="99"/>
        <v>0</v>
      </c>
      <c r="BN484" s="84">
        <f t="shared" si="100"/>
        <v>0</v>
      </c>
      <c r="BO484" s="84">
        <f t="shared" si="101"/>
        <v>0</v>
      </c>
      <c r="BP484" s="84">
        <f t="shared" si="102"/>
        <v>0</v>
      </c>
    </row>
    <row r="485" spans="1:68" ht="27" customHeight="1" x14ac:dyDescent="0.25">
      <c r="A485" s="71" t="s">
        <v>766</v>
      </c>
      <c r="B485" s="71" t="s">
        <v>768</v>
      </c>
      <c r="C485" s="72">
        <v>4301031366</v>
      </c>
      <c r="D485" s="122">
        <v>4680115883147</v>
      </c>
      <c r="E485" s="122"/>
      <c r="F485" s="73">
        <v>0.28000000000000003</v>
      </c>
      <c r="G485" s="74">
        <v>6</v>
      </c>
      <c r="H485" s="73">
        <v>1.68</v>
      </c>
      <c r="I485" s="73">
        <v>1.81</v>
      </c>
      <c r="J485" s="74">
        <v>234</v>
      </c>
      <c r="K485" s="74" t="s">
        <v>67</v>
      </c>
      <c r="L485" s="74"/>
      <c r="M485" s="75" t="s">
        <v>68</v>
      </c>
      <c r="N485" s="75"/>
      <c r="O485" s="74">
        <v>50</v>
      </c>
      <c r="P485" s="126" t="s">
        <v>769</v>
      </c>
      <c r="Q485" s="126"/>
      <c r="R485" s="126"/>
      <c r="S485" s="126"/>
      <c r="T485" s="126"/>
      <c r="U485" s="76"/>
      <c r="V485" s="76"/>
      <c r="W485" s="77" t="s">
        <v>69</v>
      </c>
      <c r="X485" s="78">
        <v>0</v>
      </c>
      <c r="Y485" s="79">
        <f t="shared" si="98"/>
        <v>0</v>
      </c>
      <c r="Z485" s="80" t="str">
        <f t="shared" si="103"/>
        <v/>
      </c>
      <c r="AA485" s="81"/>
      <c r="AB485" s="82"/>
      <c r="AC485" s="83" t="s">
        <v>756</v>
      </c>
      <c r="AG485" s="84"/>
      <c r="AJ485" s="85"/>
      <c r="AK485" s="85">
        <v>0</v>
      </c>
      <c r="BB485" s="86" t="s">
        <v>1</v>
      </c>
      <c r="BM485" s="84">
        <f t="shared" si="99"/>
        <v>0</v>
      </c>
      <c r="BN485" s="84">
        <f t="shared" si="100"/>
        <v>0</v>
      </c>
      <c r="BO485" s="84">
        <f t="shared" si="101"/>
        <v>0</v>
      </c>
      <c r="BP485" s="84">
        <f t="shared" si="102"/>
        <v>0</v>
      </c>
    </row>
    <row r="486" spans="1:68" ht="27" customHeight="1" x14ac:dyDescent="0.25">
      <c r="A486" s="71" t="s">
        <v>770</v>
      </c>
      <c r="B486" s="71" t="s">
        <v>771</v>
      </c>
      <c r="C486" s="72">
        <v>4301031330</v>
      </c>
      <c r="D486" s="122">
        <v>4607091384338</v>
      </c>
      <c r="E486" s="122"/>
      <c r="F486" s="73">
        <v>0.35</v>
      </c>
      <c r="G486" s="74">
        <v>6</v>
      </c>
      <c r="H486" s="73">
        <v>2.1</v>
      </c>
      <c r="I486" s="73">
        <v>2.23</v>
      </c>
      <c r="J486" s="74">
        <v>234</v>
      </c>
      <c r="K486" s="74" t="s">
        <v>67</v>
      </c>
      <c r="L486" s="74"/>
      <c r="M486" s="75" t="s">
        <v>68</v>
      </c>
      <c r="N486" s="75"/>
      <c r="O486" s="74">
        <v>50</v>
      </c>
      <c r="P486" s="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23"/>
      <c r="R486" s="123"/>
      <c r="S486" s="123"/>
      <c r="T486" s="123"/>
      <c r="U486" s="76"/>
      <c r="V486" s="76"/>
      <c r="W486" s="77" t="s">
        <v>69</v>
      </c>
      <c r="X486" s="78">
        <v>0</v>
      </c>
      <c r="Y486" s="79">
        <f t="shared" si="98"/>
        <v>0</v>
      </c>
      <c r="Z486" s="80" t="str">
        <f t="shared" si="103"/>
        <v/>
      </c>
      <c r="AA486" s="81"/>
      <c r="AB486" s="82"/>
      <c r="AC486" s="83" t="s">
        <v>756</v>
      </c>
      <c r="AG486" s="84"/>
      <c r="AJ486" s="85"/>
      <c r="AK486" s="85">
        <v>0</v>
      </c>
      <c r="BB486" s="86" t="s">
        <v>1</v>
      </c>
      <c r="BM486" s="84">
        <f t="shared" si="99"/>
        <v>0</v>
      </c>
      <c r="BN486" s="84">
        <f t="shared" si="100"/>
        <v>0</v>
      </c>
      <c r="BO486" s="84">
        <f t="shared" si="101"/>
        <v>0</v>
      </c>
      <c r="BP486" s="84">
        <f t="shared" si="102"/>
        <v>0</v>
      </c>
    </row>
    <row r="487" spans="1:68" ht="27" customHeight="1" x14ac:dyDescent="0.25">
      <c r="A487" s="71" t="s">
        <v>770</v>
      </c>
      <c r="B487" s="71" t="s">
        <v>772</v>
      </c>
      <c r="C487" s="72">
        <v>4301031362</v>
      </c>
      <c r="D487" s="122">
        <v>4607091384338</v>
      </c>
      <c r="E487" s="122"/>
      <c r="F487" s="73">
        <v>0.35</v>
      </c>
      <c r="G487" s="74">
        <v>6</v>
      </c>
      <c r="H487" s="73">
        <v>2.1</v>
      </c>
      <c r="I487" s="73">
        <v>2.23</v>
      </c>
      <c r="J487" s="74">
        <v>234</v>
      </c>
      <c r="K487" s="74" t="s">
        <v>67</v>
      </c>
      <c r="L487" s="74"/>
      <c r="M487" s="75" t="s">
        <v>68</v>
      </c>
      <c r="N487" s="75"/>
      <c r="O487" s="74">
        <v>50</v>
      </c>
      <c r="P487" s="1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23"/>
      <c r="R487" s="123"/>
      <c r="S487" s="123"/>
      <c r="T487" s="123"/>
      <c r="U487" s="76"/>
      <c r="V487" s="76"/>
      <c r="W487" s="77" t="s">
        <v>69</v>
      </c>
      <c r="X487" s="78">
        <v>0</v>
      </c>
      <c r="Y487" s="79">
        <f t="shared" si="98"/>
        <v>0</v>
      </c>
      <c r="Z487" s="80" t="str">
        <f t="shared" si="103"/>
        <v/>
      </c>
      <c r="AA487" s="81"/>
      <c r="AB487" s="82"/>
      <c r="AC487" s="83" t="s">
        <v>756</v>
      </c>
      <c r="AG487" s="84"/>
      <c r="AJ487" s="85"/>
      <c r="AK487" s="85">
        <v>0</v>
      </c>
      <c r="BB487" s="86" t="s">
        <v>1</v>
      </c>
      <c r="BM487" s="84">
        <f t="shared" si="99"/>
        <v>0</v>
      </c>
      <c r="BN487" s="84">
        <f t="shared" si="100"/>
        <v>0</v>
      </c>
      <c r="BO487" s="84">
        <f t="shared" si="101"/>
        <v>0</v>
      </c>
      <c r="BP487" s="84">
        <f t="shared" si="102"/>
        <v>0</v>
      </c>
    </row>
    <row r="488" spans="1:68" ht="37.5" customHeight="1" x14ac:dyDescent="0.25">
      <c r="A488" s="71" t="s">
        <v>773</v>
      </c>
      <c r="B488" s="71" t="s">
        <v>774</v>
      </c>
      <c r="C488" s="72">
        <v>4301031336</v>
      </c>
      <c r="D488" s="122">
        <v>4680115883154</v>
      </c>
      <c r="E488" s="122"/>
      <c r="F488" s="73">
        <v>0.28000000000000003</v>
      </c>
      <c r="G488" s="74">
        <v>6</v>
      </c>
      <c r="H488" s="73">
        <v>1.68</v>
      </c>
      <c r="I488" s="73">
        <v>1.81</v>
      </c>
      <c r="J488" s="74">
        <v>234</v>
      </c>
      <c r="K488" s="74" t="s">
        <v>67</v>
      </c>
      <c r="L488" s="74"/>
      <c r="M488" s="75" t="s">
        <v>68</v>
      </c>
      <c r="N488" s="75"/>
      <c r="O488" s="74">
        <v>50</v>
      </c>
      <c r="P488" s="1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23"/>
      <c r="R488" s="123"/>
      <c r="S488" s="123"/>
      <c r="T488" s="123"/>
      <c r="U488" s="76"/>
      <c r="V488" s="76"/>
      <c r="W488" s="77" t="s">
        <v>69</v>
      </c>
      <c r="X488" s="78">
        <v>0</v>
      </c>
      <c r="Y488" s="79">
        <f t="shared" si="98"/>
        <v>0</v>
      </c>
      <c r="Z488" s="80" t="str">
        <f t="shared" si="103"/>
        <v/>
      </c>
      <c r="AA488" s="81"/>
      <c r="AB488" s="82"/>
      <c r="AC488" s="83" t="s">
        <v>775</v>
      </c>
      <c r="AG488" s="84"/>
      <c r="AJ488" s="85"/>
      <c r="AK488" s="85">
        <v>0</v>
      </c>
      <c r="BB488" s="86" t="s">
        <v>1</v>
      </c>
      <c r="BM488" s="84">
        <f t="shared" si="99"/>
        <v>0</v>
      </c>
      <c r="BN488" s="84">
        <f t="shared" si="100"/>
        <v>0</v>
      </c>
      <c r="BO488" s="84">
        <f t="shared" si="101"/>
        <v>0</v>
      </c>
      <c r="BP488" s="84">
        <f t="shared" si="102"/>
        <v>0</v>
      </c>
    </row>
    <row r="489" spans="1:68" ht="37.5" customHeight="1" x14ac:dyDescent="0.25">
      <c r="A489" s="71" t="s">
        <v>773</v>
      </c>
      <c r="B489" s="71" t="s">
        <v>776</v>
      </c>
      <c r="C489" s="72">
        <v>4301031374</v>
      </c>
      <c r="D489" s="122">
        <v>4680115883154</v>
      </c>
      <c r="E489" s="122"/>
      <c r="F489" s="73">
        <v>0.28000000000000003</v>
      </c>
      <c r="G489" s="74">
        <v>6</v>
      </c>
      <c r="H489" s="73">
        <v>1.68</v>
      </c>
      <c r="I489" s="73">
        <v>1.81</v>
      </c>
      <c r="J489" s="74">
        <v>234</v>
      </c>
      <c r="K489" s="74" t="s">
        <v>67</v>
      </c>
      <c r="L489" s="74"/>
      <c r="M489" s="75" t="s">
        <v>68</v>
      </c>
      <c r="N489" s="75"/>
      <c r="O489" s="74">
        <v>50</v>
      </c>
      <c r="P489" s="126" t="s">
        <v>777</v>
      </c>
      <c r="Q489" s="126"/>
      <c r="R489" s="126"/>
      <c r="S489" s="126"/>
      <c r="T489" s="126"/>
      <c r="U489" s="76"/>
      <c r="V489" s="76"/>
      <c r="W489" s="77" t="s">
        <v>69</v>
      </c>
      <c r="X489" s="78">
        <v>0</v>
      </c>
      <c r="Y489" s="79">
        <f t="shared" si="98"/>
        <v>0</v>
      </c>
      <c r="Z489" s="80" t="str">
        <f t="shared" si="103"/>
        <v/>
      </c>
      <c r="AA489" s="81"/>
      <c r="AB489" s="82"/>
      <c r="AC489" s="83" t="s">
        <v>775</v>
      </c>
      <c r="AG489" s="84"/>
      <c r="AJ489" s="85"/>
      <c r="AK489" s="85">
        <v>0</v>
      </c>
      <c r="BB489" s="86" t="s">
        <v>1</v>
      </c>
      <c r="BM489" s="84">
        <f t="shared" si="99"/>
        <v>0</v>
      </c>
      <c r="BN489" s="84">
        <f t="shared" si="100"/>
        <v>0</v>
      </c>
      <c r="BO489" s="84">
        <f t="shared" si="101"/>
        <v>0</v>
      </c>
      <c r="BP489" s="84">
        <f t="shared" si="102"/>
        <v>0</v>
      </c>
    </row>
    <row r="490" spans="1:68" ht="37.5" customHeight="1" x14ac:dyDescent="0.25">
      <c r="A490" s="71" t="s">
        <v>778</v>
      </c>
      <c r="B490" s="71" t="s">
        <v>779</v>
      </c>
      <c r="C490" s="72">
        <v>4301031331</v>
      </c>
      <c r="D490" s="122">
        <v>4607091389524</v>
      </c>
      <c r="E490" s="122"/>
      <c r="F490" s="73">
        <v>0.35</v>
      </c>
      <c r="G490" s="74">
        <v>6</v>
      </c>
      <c r="H490" s="73">
        <v>2.1</v>
      </c>
      <c r="I490" s="73">
        <v>2.23</v>
      </c>
      <c r="J490" s="74">
        <v>234</v>
      </c>
      <c r="K490" s="74" t="s">
        <v>67</v>
      </c>
      <c r="L490" s="74"/>
      <c r="M490" s="75" t="s">
        <v>68</v>
      </c>
      <c r="N490" s="75"/>
      <c r="O490" s="74">
        <v>50</v>
      </c>
      <c r="P490" s="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23"/>
      <c r="R490" s="123"/>
      <c r="S490" s="123"/>
      <c r="T490" s="123"/>
      <c r="U490" s="76"/>
      <c r="V490" s="76"/>
      <c r="W490" s="77" t="s">
        <v>69</v>
      </c>
      <c r="X490" s="78">
        <v>0</v>
      </c>
      <c r="Y490" s="79">
        <f t="shared" si="98"/>
        <v>0</v>
      </c>
      <c r="Z490" s="80" t="str">
        <f t="shared" si="103"/>
        <v/>
      </c>
      <c r="AA490" s="81"/>
      <c r="AB490" s="82"/>
      <c r="AC490" s="83" t="s">
        <v>775</v>
      </c>
      <c r="AG490" s="84"/>
      <c r="AJ490" s="85"/>
      <c r="AK490" s="85">
        <v>0</v>
      </c>
      <c r="BB490" s="86" t="s">
        <v>1</v>
      </c>
      <c r="BM490" s="84">
        <f t="shared" si="99"/>
        <v>0</v>
      </c>
      <c r="BN490" s="84">
        <f t="shared" si="100"/>
        <v>0</v>
      </c>
      <c r="BO490" s="84">
        <f t="shared" si="101"/>
        <v>0</v>
      </c>
      <c r="BP490" s="84">
        <f t="shared" si="102"/>
        <v>0</v>
      </c>
    </row>
    <row r="491" spans="1:68" ht="37.5" customHeight="1" x14ac:dyDescent="0.25">
      <c r="A491" s="71" t="s">
        <v>778</v>
      </c>
      <c r="B491" s="71" t="s">
        <v>780</v>
      </c>
      <c r="C491" s="72">
        <v>4301031361</v>
      </c>
      <c r="D491" s="122">
        <v>4607091389524</v>
      </c>
      <c r="E491" s="122"/>
      <c r="F491" s="73">
        <v>0.35</v>
      </c>
      <c r="G491" s="74">
        <v>6</v>
      </c>
      <c r="H491" s="73">
        <v>2.1</v>
      </c>
      <c r="I491" s="73">
        <v>2.23</v>
      </c>
      <c r="J491" s="74">
        <v>234</v>
      </c>
      <c r="K491" s="74" t="s">
        <v>67</v>
      </c>
      <c r="L491" s="74"/>
      <c r="M491" s="75" t="s">
        <v>68</v>
      </c>
      <c r="N491" s="75"/>
      <c r="O491" s="74">
        <v>50</v>
      </c>
      <c r="P491" s="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23"/>
      <c r="R491" s="123"/>
      <c r="S491" s="123"/>
      <c r="T491" s="123"/>
      <c r="U491" s="76"/>
      <c r="V491" s="76"/>
      <c r="W491" s="77" t="s">
        <v>69</v>
      </c>
      <c r="X491" s="78">
        <v>0</v>
      </c>
      <c r="Y491" s="79">
        <f t="shared" si="98"/>
        <v>0</v>
      </c>
      <c r="Z491" s="80" t="str">
        <f t="shared" si="103"/>
        <v/>
      </c>
      <c r="AA491" s="81"/>
      <c r="AB491" s="82"/>
      <c r="AC491" s="83" t="s">
        <v>775</v>
      </c>
      <c r="AG491" s="84"/>
      <c r="AJ491" s="85"/>
      <c r="AK491" s="85">
        <v>0</v>
      </c>
      <c r="BB491" s="86" t="s">
        <v>1</v>
      </c>
      <c r="BM491" s="84">
        <f t="shared" si="99"/>
        <v>0</v>
      </c>
      <c r="BN491" s="84">
        <f t="shared" si="100"/>
        <v>0</v>
      </c>
      <c r="BO491" s="84">
        <f t="shared" si="101"/>
        <v>0</v>
      </c>
      <c r="BP491" s="84">
        <f t="shared" si="102"/>
        <v>0</v>
      </c>
    </row>
    <row r="492" spans="1:68" ht="27" customHeight="1" x14ac:dyDescent="0.25">
      <c r="A492" s="71" t="s">
        <v>781</v>
      </c>
      <c r="B492" s="71" t="s">
        <v>782</v>
      </c>
      <c r="C492" s="72">
        <v>4301031337</v>
      </c>
      <c r="D492" s="122">
        <v>4680115883161</v>
      </c>
      <c r="E492" s="122"/>
      <c r="F492" s="73">
        <v>0.28000000000000003</v>
      </c>
      <c r="G492" s="74">
        <v>6</v>
      </c>
      <c r="H492" s="73">
        <v>1.68</v>
      </c>
      <c r="I492" s="73">
        <v>1.81</v>
      </c>
      <c r="J492" s="74">
        <v>234</v>
      </c>
      <c r="K492" s="74" t="s">
        <v>67</v>
      </c>
      <c r="L492" s="74"/>
      <c r="M492" s="75" t="s">
        <v>68</v>
      </c>
      <c r="N492" s="75"/>
      <c r="O492" s="74">
        <v>50</v>
      </c>
      <c r="P492" s="1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23"/>
      <c r="R492" s="123"/>
      <c r="S492" s="123"/>
      <c r="T492" s="123"/>
      <c r="U492" s="76"/>
      <c r="V492" s="76"/>
      <c r="W492" s="77" t="s">
        <v>69</v>
      </c>
      <c r="X492" s="78">
        <v>0</v>
      </c>
      <c r="Y492" s="79">
        <f t="shared" si="98"/>
        <v>0</v>
      </c>
      <c r="Z492" s="80" t="str">
        <f t="shared" si="103"/>
        <v/>
      </c>
      <c r="AA492" s="81"/>
      <c r="AB492" s="82"/>
      <c r="AC492" s="83" t="s">
        <v>783</v>
      </c>
      <c r="AG492" s="84"/>
      <c r="AJ492" s="85"/>
      <c r="AK492" s="85">
        <v>0</v>
      </c>
      <c r="BB492" s="86" t="s">
        <v>1</v>
      </c>
      <c r="BM492" s="84">
        <f t="shared" si="99"/>
        <v>0</v>
      </c>
      <c r="BN492" s="84">
        <f t="shared" si="100"/>
        <v>0</v>
      </c>
      <c r="BO492" s="84">
        <f t="shared" si="101"/>
        <v>0</v>
      </c>
      <c r="BP492" s="84">
        <f t="shared" si="102"/>
        <v>0</v>
      </c>
    </row>
    <row r="493" spans="1:68" ht="27" customHeight="1" x14ac:dyDescent="0.25">
      <c r="A493" s="71" t="s">
        <v>781</v>
      </c>
      <c r="B493" s="71" t="s">
        <v>784</v>
      </c>
      <c r="C493" s="72">
        <v>4301031364</v>
      </c>
      <c r="D493" s="122">
        <v>4680115883161</v>
      </c>
      <c r="E493" s="122"/>
      <c r="F493" s="73">
        <v>0.28000000000000003</v>
      </c>
      <c r="G493" s="74">
        <v>6</v>
      </c>
      <c r="H493" s="73">
        <v>1.68</v>
      </c>
      <c r="I493" s="73">
        <v>1.81</v>
      </c>
      <c r="J493" s="74">
        <v>234</v>
      </c>
      <c r="K493" s="74" t="s">
        <v>67</v>
      </c>
      <c r="L493" s="74"/>
      <c r="M493" s="75" t="s">
        <v>68</v>
      </c>
      <c r="N493" s="75"/>
      <c r="O493" s="74">
        <v>50</v>
      </c>
      <c r="P493" s="126" t="s">
        <v>785</v>
      </c>
      <c r="Q493" s="126"/>
      <c r="R493" s="126"/>
      <c r="S493" s="126"/>
      <c r="T493" s="126"/>
      <c r="U493" s="76"/>
      <c r="V493" s="76"/>
      <c r="W493" s="77" t="s">
        <v>69</v>
      </c>
      <c r="X493" s="78">
        <v>0</v>
      </c>
      <c r="Y493" s="79">
        <f t="shared" si="98"/>
        <v>0</v>
      </c>
      <c r="Z493" s="80" t="str">
        <f t="shared" si="103"/>
        <v/>
      </c>
      <c r="AA493" s="81"/>
      <c r="AB493" s="82"/>
      <c r="AC493" s="83" t="s">
        <v>783</v>
      </c>
      <c r="AG493" s="84"/>
      <c r="AJ493" s="85"/>
      <c r="AK493" s="85">
        <v>0</v>
      </c>
      <c r="BB493" s="86" t="s">
        <v>1</v>
      </c>
      <c r="BM493" s="84">
        <f t="shared" si="99"/>
        <v>0</v>
      </c>
      <c r="BN493" s="84">
        <f t="shared" si="100"/>
        <v>0</v>
      </c>
      <c r="BO493" s="84">
        <f t="shared" si="101"/>
        <v>0</v>
      </c>
      <c r="BP493" s="84">
        <f t="shared" si="102"/>
        <v>0</v>
      </c>
    </row>
    <row r="494" spans="1:68" ht="27" customHeight="1" x14ac:dyDescent="0.25">
      <c r="A494" s="71" t="s">
        <v>786</v>
      </c>
      <c r="B494" s="71" t="s">
        <v>787</v>
      </c>
      <c r="C494" s="72">
        <v>4301031333</v>
      </c>
      <c r="D494" s="122">
        <v>4607091389531</v>
      </c>
      <c r="E494" s="122"/>
      <c r="F494" s="73">
        <v>0.35</v>
      </c>
      <c r="G494" s="74">
        <v>6</v>
      </c>
      <c r="H494" s="73">
        <v>2.1</v>
      </c>
      <c r="I494" s="73">
        <v>2.23</v>
      </c>
      <c r="J494" s="74">
        <v>234</v>
      </c>
      <c r="K494" s="74" t="s">
        <v>67</v>
      </c>
      <c r="L494" s="74"/>
      <c r="M494" s="75" t="s">
        <v>68</v>
      </c>
      <c r="N494" s="75"/>
      <c r="O494" s="74">
        <v>50</v>
      </c>
      <c r="P494" s="1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23"/>
      <c r="R494" s="123"/>
      <c r="S494" s="123"/>
      <c r="T494" s="123"/>
      <c r="U494" s="76"/>
      <c r="V494" s="76"/>
      <c r="W494" s="77" t="s">
        <v>69</v>
      </c>
      <c r="X494" s="78">
        <v>0</v>
      </c>
      <c r="Y494" s="79">
        <f t="shared" si="98"/>
        <v>0</v>
      </c>
      <c r="Z494" s="80" t="str">
        <f t="shared" si="103"/>
        <v/>
      </c>
      <c r="AA494" s="81"/>
      <c r="AB494" s="82"/>
      <c r="AC494" s="83" t="s">
        <v>788</v>
      </c>
      <c r="AG494" s="84"/>
      <c r="AJ494" s="85"/>
      <c r="AK494" s="85">
        <v>0</v>
      </c>
      <c r="BB494" s="86" t="s">
        <v>1</v>
      </c>
      <c r="BM494" s="84">
        <f t="shared" si="99"/>
        <v>0</v>
      </c>
      <c r="BN494" s="84">
        <f t="shared" si="100"/>
        <v>0</v>
      </c>
      <c r="BO494" s="84">
        <f t="shared" si="101"/>
        <v>0</v>
      </c>
      <c r="BP494" s="84">
        <f t="shared" si="102"/>
        <v>0</v>
      </c>
    </row>
    <row r="495" spans="1:68" ht="27" customHeight="1" x14ac:dyDescent="0.25">
      <c r="A495" s="71" t="s">
        <v>786</v>
      </c>
      <c r="B495" s="71" t="s">
        <v>789</v>
      </c>
      <c r="C495" s="72">
        <v>4301031358</v>
      </c>
      <c r="D495" s="122">
        <v>4607091389531</v>
      </c>
      <c r="E495" s="122"/>
      <c r="F495" s="73">
        <v>0.35</v>
      </c>
      <c r="G495" s="74">
        <v>6</v>
      </c>
      <c r="H495" s="73">
        <v>2.1</v>
      </c>
      <c r="I495" s="73">
        <v>2.23</v>
      </c>
      <c r="J495" s="74">
        <v>234</v>
      </c>
      <c r="K495" s="74" t="s">
        <v>67</v>
      </c>
      <c r="L495" s="74"/>
      <c r="M495" s="75" t="s">
        <v>68</v>
      </c>
      <c r="N495" s="75"/>
      <c r="O495" s="74">
        <v>50</v>
      </c>
      <c r="P495" s="1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23"/>
      <c r="R495" s="123"/>
      <c r="S495" s="123"/>
      <c r="T495" s="123"/>
      <c r="U495" s="76"/>
      <c r="V495" s="76"/>
      <c r="W495" s="77" t="s">
        <v>69</v>
      </c>
      <c r="X495" s="78">
        <v>0</v>
      </c>
      <c r="Y495" s="79">
        <f t="shared" si="98"/>
        <v>0</v>
      </c>
      <c r="Z495" s="80" t="str">
        <f t="shared" si="103"/>
        <v/>
      </c>
      <c r="AA495" s="81"/>
      <c r="AB495" s="82"/>
      <c r="AC495" s="83" t="s">
        <v>788</v>
      </c>
      <c r="AG495" s="84"/>
      <c r="AJ495" s="85"/>
      <c r="AK495" s="85">
        <v>0</v>
      </c>
      <c r="BB495" s="86" t="s">
        <v>1</v>
      </c>
      <c r="BM495" s="84">
        <f t="shared" si="99"/>
        <v>0</v>
      </c>
      <c r="BN495" s="84">
        <f t="shared" si="100"/>
        <v>0</v>
      </c>
      <c r="BO495" s="84">
        <f t="shared" si="101"/>
        <v>0</v>
      </c>
      <c r="BP495" s="84">
        <f t="shared" si="102"/>
        <v>0</v>
      </c>
    </row>
    <row r="496" spans="1:68" ht="37.5" customHeight="1" x14ac:dyDescent="0.25">
      <c r="A496" s="71" t="s">
        <v>790</v>
      </c>
      <c r="B496" s="71" t="s">
        <v>791</v>
      </c>
      <c r="C496" s="72">
        <v>4301031360</v>
      </c>
      <c r="D496" s="122">
        <v>4607091384345</v>
      </c>
      <c r="E496" s="122"/>
      <c r="F496" s="73">
        <v>0.35</v>
      </c>
      <c r="G496" s="74">
        <v>6</v>
      </c>
      <c r="H496" s="73">
        <v>2.1</v>
      </c>
      <c r="I496" s="73">
        <v>2.23</v>
      </c>
      <c r="J496" s="74">
        <v>234</v>
      </c>
      <c r="K496" s="74" t="s">
        <v>67</v>
      </c>
      <c r="L496" s="74"/>
      <c r="M496" s="75" t="s">
        <v>68</v>
      </c>
      <c r="N496" s="75"/>
      <c r="O496" s="74">
        <v>50</v>
      </c>
      <c r="P496" s="1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23"/>
      <c r="R496" s="123"/>
      <c r="S496" s="123"/>
      <c r="T496" s="123"/>
      <c r="U496" s="76"/>
      <c r="V496" s="76"/>
      <c r="W496" s="77" t="s">
        <v>69</v>
      </c>
      <c r="X496" s="78">
        <v>0</v>
      </c>
      <c r="Y496" s="79">
        <f t="shared" si="98"/>
        <v>0</v>
      </c>
      <c r="Z496" s="80" t="str">
        <f t="shared" si="103"/>
        <v/>
      </c>
      <c r="AA496" s="81"/>
      <c r="AB496" s="82"/>
      <c r="AC496" s="83" t="s">
        <v>783</v>
      </c>
      <c r="AG496" s="84"/>
      <c r="AJ496" s="85"/>
      <c r="AK496" s="85">
        <v>0</v>
      </c>
      <c r="BB496" s="86" t="s">
        <v>1</v>
      </c>
      <c r="BM496" s="84">
        <f t="shared" si="99"/>
        <v>0</v>
      </c>
      <c r="BN496" s="84">
        <f t="shared" si="100"/>
        <v>0</v>
      </c>
      <c r="BO496" s="84">
        <f t="shared" si="101"/>
        <v>0</v>
      </c>
      <c r="BP496" s="84">
        <f t="shared" si="102"/>
        <v>0</v>
      </c>
    </row>
    <row r="497" spans="1:68" ht="27" customHeight="1" x14ac:dyDescent="0.25">
      <c r="A497" s="71" t="s">
        <v>792</v>
      </c>
      <c r="B497" s="71" t="s">
        <v>793</v>
      </c>
      <c r="C497" s="72">
        <v>4301031338</v>
      </c>
      <c r="D497" s="122">
        <v>4680115883185</v>
      </c>
      <c r="E497" s="122"/>
      <c r="F497" s="73">
        <v>0.28000000000000003</v>
      </c>
      <c r="G497" s="74">
        <v>6</v>
      </c>
      <c r="H497" s="73">
        <v>1.68</v>
      </c>
      <c r="I497" s="73">
        <v>1.81</v>
      </c>
      <c r="J497" s="74">
        <v>234</v>
      </c>
      <c r="K497" s="74" t="s">
        <v>67</v>
      </c>
      <c r="L497" s="74"/>
      <c r="M497" s="75" t="s">
        <v>68</v>
      </c>
      <c r="N497" s="75"/>
      <c r="O497" s="74">
        <v>50</v>
      </c>
      <c r="P497" s="12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23"/>
      <c r="R497" s="123"/>
      <c r="S497" s="123"/>
      <c r="T497" s="123"/>
      <c r="U497" s="76"/>
      <c r="V497" s="76"/>
      <c r="W497" s="77" t="s">
        <v>69</v>
      </c>
      <c r="X497" s="78">
        <v>0</v>
      </c>
      <c r="Y497" s="79">
        <f t="shared" si="98"/>
        <v>0</v>
      </c>
      <c r="Z497" s="80" t="str">
        <f t="shared" si="103"/>
        <v/>
      </c>
      <c r="AA497" s="81"/>
      <c r="AB497" s="82"/>
      <c r="AC497" s="83" t="s">
        <v>760</v>
      </c>
      <c r="AG497" s="84"/>
      <c r="AJ497" s="85"/>
      <c r="AK497" s="85">
        <v>0</v>
      </c>
      <c r="BB497" s="86" t="s">
        <v>1</v>
      </c>
      <c r="BM497" s="84">
        <f t="shared" si="99"/>
        <v>0</v>
      </c>
      <c r="BN497" s="84">
        <f t="shared" si="100"/>
        <v>0</v>
      </c>
      <c r="BO497" s="84">
        <f t="shared" si="101"/>
        <v>0</v>
      </c>
      <c r="BP497" s="84">
        <f t="shared" si="102"/>
        <v>0</v>
      </c>
    </row>
    <row r="498" spans="1:68" ht="27" customHeight="1" x14ac:dyDescent="0.25">
      <c r="A498" s="71" t="s">
        <v>792</v>
      </c>
      <c r="B498" s="71" t="s">
        <v>794</v>
      </c>
      <c r="C498" s="72">
        <v>4301031368</v>
      </c>
      <c r="D498" s="122">
        <v>4680115883185</v>
      </c>
      <c r="E498" s="122"/>
      <c r="F498" s="73">
        <v>0.28000000000000003</v>
      </c>
      <c r="G498" s="74">
        <v>6</v>
      </c>
      <c r="H498" s="73">
        <v>1.68</v>
      </c>
      <c r="I498" s="73">
        <v>1.81</v>
      </c>
      <c r="J498" s="74">
        <v>234</v>
      </c>
      <c r="K498" s="74" t="s">
        <v>67</v>
      </c>
      <c r="L498" s="74"/>
      <c r="M498" s="75" t="s">
        <v>68</v>
      </c>
      <c r="N498" s="75"/>
      <c r="O498" s="74">
        <v>50</v>
      </c>
      <c r="P498" s="126" t="s">
        <v>795</v>
      </c>
      <c r="Q498" s="126"/>
      <c r="R498" s="126"/>
      <c r="S498" s="126"/>
      <c r="T498" s="126"/>
      <c r="U498" s="76"/>
      <c r="V498" s="76"/>
      <c r="W498" s="77" t="s">
        <v>69</v>
      </c>
      <c r="X498" s="78">
        <v>0</v>
      </c>
      <c r="Y498" s="79">
        <f t="shared" si="98"/>
        <v>0</v>
      </c>
      <c r="Z498" s="80" t="str">
        <f t="shared" si="103"/>
        <v/>
      </c>
      <c r="AA498" s="81"/>
      <c r="AB498" s="82"/>
      <c r="AC498" s="83" t="s">
        <v>760</v>
      </c>
      <c r="AG498" s="84"/>
      <c r="AJ498" s="85"/>
      <c r="AK498" s="85">
        <v>0</v>
      </c>
      <c r="BB498" s="86" t="s">
        <v>1</v>
      </c>
      <c r="BM498" s="84">
        <f t="shared" si="99"/>
        <v>0</v>
      </c>
      <c r="BN498" s="84">
        <f t="shared" si="100"/>
        <v>0</v>
      </c>
      <c r="BO498" s="84">
        <f t="shared" si="101"/>
        <v>0</v>
      </c>
      <c r="BP498" s="84">
        <f t="shared" si="102"/>
        <v>0</v>
      </c>
    </row>
    <row r="499" spans="1:68" ht="27" customHeight="1" x14ac:dyDescent="0.25">
      <c r="A499" s="71" t="s">
        <v>792</v>
      </c>
      <c r="B499" s="71" t="s">
        <v>796</v>
      </c>
      <c r="C499" s="72">
        <v>4301031255</v>
      </c>
      <c r="D499" s="122">
        <v>4680115883185</v>
      </c>
      <c r="E499" s="122"/>
      <c r="F499" s="73">
        <v>0.28000000000000003</v>
      </c>
      <c r="G499" s="74">
        <v>6</v>
      </c>
      <c r="H499" s="73">
        <v>1.68</v>
      </c>
      <c r="I499" s="73">
        <v>1.81</v>
      </c>
      <c r="J499" s="74">
        <v>234</v>
      </c>
      <c r="K499" s="74" t="s">
        <v>67</v>
      </c>
      <c r="L499" s="74"/>
      <c r="M499" s="75" t="s">
        <v>68</v>
      </c>
      <c r="N499" s="75"/>
      <c r="O499" s="74">
        <v>45</v>
      </c>
      <c r="P499" s="1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23"/>
      <c r="R499" s="123"/>
      <c r="S499" s="123"/>
      <c r="T499" s="123"/>
      <c r="U499" s="76"/>
      <c r="V499" s="76"/>
      <c r="W499" s="77" t="s">
        <v>69</v>
      </c>
      <c r="X499" s="78">
        <v>0</v>
      </c>
      <c r="Y499" s="79">
        <f t="shared" si="98"/>
        <v>0</v>
      </c>
      <c r="Z499" s="80" t="str">
        <f t="shared" si="103"/>
        <v/>
      </c>
      <c r="AA499" s="81"/>
      <c r="AB499" s="82"/>
      <c r="AC499" s="83" t="s">
        <v>797</v>
      </c>
      <c r="AG499" s="84"/>
      <c r="AJ499" s="85"/>
      <c r="AK499" s="85">
        <v>0</v>
      </c>
      <c r="BB499" s="86" t="s">
        <v>1</v>
      </c>
      <c r="BM499" s="84">
        <f t="shared" si="99"/>
        <v>0</v>
      </c>
      <c r="BN499" s="84">
        <f t="shared" si="100"/>
        <v>0</v>
      </c>
      <c r="BO499" s="84">
        <f t="shared" si="101"/>
        <v>0</v>
      </c>
      <c r="BP499" s="84">
        <f t="shared" si="102"/>
        <v>0</v>
      </c>
    </row>
    <row r="500" spans="1:68" x14ac:dyDescent="0.2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5" t="s">
        <v>71</v>
      </c>
      <c r="Q500" s="125"/>
      <c r="R500" s="125"/>
      <c r="S500" s="125"/>
      <c r="T500" s="125"/>
      <c r="U500" s="125"/>
      <c r="V500" s="125"/>
      <c r="W500" s="87" t="s">
        <v>72</v>
      </c>
      <c r="X500" s="88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88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88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9"/>
      <c r="AB500" s="89"/>
      <c r="AC500" s="89"/>
    </row>
    <row r="501" spans="1:68" x14ac:dyDescent="0.2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5" t="s">
        <v>71</v>
      </c>
      <c r="Q501" s="125"/>
      <c r="R501" s="125"/>
      <c r="S501" s="125"/>
      <c r="T501" s="125"/>
      <c r="U501" s="125"/>
      <c r="V501" s="125"/>
      <c r="W501" s="87" t="s">
        <v>69</v>
      </c>
      <c r="X501" s="88">
        <f>IFERROR(SUM(X479:X499),"0")</f>
        <v>0</v>
      </c>
      <c r="Y501" s="88">
        <f>IFERROR(SUM(Y479:Y499),"0")</f>
        <v>0</v>
      </c>
      <c r="Z501" s="87"/>
      <c r="AA501" s="89"/>
      <c r="AB501" s="89"/>
      <c r="AC501" s="89"/>
    </row>
    <row r="502" spans="1:68" ht="14.25" customHeight="1" x14ac:dyDescent="0.25">
      <c r="A502" s="121" t="s">
        <v>73</v>
      </c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70"/>
      <c r="AB502" s="70"/>
      <c r="AC502" s="70"/>
    </row>
    <row r="503" spans="1:68" ht="27" customHeight="1" x14ac:dyDescent="0.25">
      <c r="A503" s="71" t="s">
        <v>798</v>
      </c>
      <c r="B503" s="71" t="s">
        <v>799</v>
      </c>
      <c r="C503" s="72">
        <v>4301051284</v>
      </c>
      <c r="D503" s="122">
        <v>4607091384352</v>
      </c>
      <c r="E503" s="122"/>
      <c r="F503" s="73">
        <v>0.6</v>
      </c>
      <c r="G503" s="74">
        <v>4</v>
      </c>
      <c r="H503" s="73">
        <v>2.4</v>
      </c>
      <c r="I503" s="73">
        <v>2.6459999999999999</v>
      </c>
      <c r="J503" s="74">
        <v>132</v>
      </c>
      <c r="K503" s="74" t="s">
        <v>126</v>
      </c>
      <c r="L503" s="74"/>
      <c r="M503" s="75" t="s">
        <v>80</v>
      </c>
      <c r="N503" s="75"/>
      <c r="O503" s="74">
        <v>45</v>
      </c>
      <c r="P503" s="1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23"/>
      <c r="R503" s="123"/>
      <c r="S503" s="123"/>
      <c r="T503" s="123"/>
      <c r="U503" s="76"/>
      <c r="V503" s="76"/>
      <c r="W503" s="77" t="s">
        <v>69</v>
      </c>
      <c r="X503" s="78">
        <v>0</v>
      </c>
      <c r="Y503" s="79">
        <f>IFERROR(IF(X503="",0,CEILING((X503/$H503),1)*$H503),"")</f>
        <v>0</v>
      </c>
      <c r="Z503" s="80" t="str">
        <f>IFERROR(IF(Y503=0,"",ROUNDUP(Y503/H503,0)*0.00902),"")</f>
        <v/>
      </c>
      <c r="AA503" s="81"/>
      <c r="AB503" s="82"/>
      <c r="AC503" s="83" t="s">
        <v>800</v>
      </c>
      <c r="AG503" s="84"/>
      <c r="AJ503" s="85"/>
      <c r="AK503" s="85">
        <v>0</v>
      </c>
      <c r="BB503" s="86" t="s">
        <v>1</v>
      </c>
      <c r="BM503" s="84">
        <f>IFERROR(X503*I503/H503,"0")</f>
        <v>0</v>
      </c>
      <c r="BN503" s="84">
        <f>IFERROR(Y503*I503/H503,"0")</f>
        <v>0</v>
      </c>
      <c r="BO503" s="84">
        <f>IFERROR(1/J503*(X503/H503),"0")</f>
        <v>0</v>
      </c>
      <c r="BP503" s="84">
        <f>IFERROR(1/J503*(Y503/H503),"0")</f>
        <v>0</v>
      </c>
    </row>
    <row r="504" spans="1:68" ht="27" customHeight="1" x14ac:dyDescent="0.25">
      <c r="A504" s="71" t="s">
        <v>801</v>
      </c>
      <c r="B504" s="71" t="s">
        <v>802</v>
      </c>
      <c r="C504" s="72">
        <v>4301051431</v>
      </c>
      <c r="D504" s="122">
        <v>4607091389654</v>
      </c>
      <c r="E504" s="122"/>
      <c r="F504" s="73">
        <v>0.33</v>
      </c>
      <c r="G504" s="74">
        <v>6</v>
      </c>
      <c r="H504" s="73">
        <v>1.98</v>
      </c>
      <c r="I504" s="73">
        <v>2.238</v>
      </c>
      <c r="J504" s="74">
        <v>182</v>
      </c>
      <c r="K504" s="74" t="s">
        <v>76</v>
      </c>
      <c r="L504" s="74"/>
      <c r="M504" s="75" t="s">
        <v>80</v>
      </c>
      <c r="N504" s="75"/>
      <c r="O504" s="74">
        <v>45</v>
      </c>
      <c r="P504" s="1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23"/>
      <c r="R504" s="123"/>
      <c r="S504" s="123"/>
      <c r="T504" s="123"/>
      <c r="U504" s="76"/>
      <c r="V504" s="76"/>
      <c r="W504" s="77" t="s">
        <v>69</v>
      </c>
      <c r="X504" s="78">
        <v>0</v>
      </c>
      <c r="Y504" s="79">
        <f>IFERROR(IF(X504="",0,CEILING((X504/$H504),1)*$H504),"")</f>
        <v>0</v>
      </c>
      <c r="Z504" s="80" t="str">
        <f>IFERROR(IF(Y504=0,"",ROUNDUP(Y504/H504,0)*0.00651),"")</f>
        <v/>
      </c>
      <c r="AA504" s="81"/>
      <c r="AB504" s="82"/>
      <c r="AC504" s="83" t="s">
        <v>803</v>
      </c>
      <c r="AG504" s="84"/>
      <c r="AJ504" s="85"/>
      <c r="AK504" s="85">
        <v>0</v>
      </c>
      <c r="BB504" s="86" t="s">
        <v>1</v>
      </c>
      <c r="BM504" s="84">
        <f>IFERROR(X504*I504/H504,"0")</f>
        <v>0</v>
      </c>
      <c r="BN504" s="84">
        <f>IFERROR(Y504*I504/H504,"0")</f>
        <v>0</v>
      </c>
      <c r="BO504" s="84">
        <f>IFERROR(1/J504*(X504/H504),"0")</f>
        <v>0</v>
      </c>
      <c r="BP504" s="84">
        <f>IFERROR(1/J504*(Y504/H504),"0")</f>
        <v>0</v>
      </c>
    </row>
    <row r="505" spans="1:68" x14ac:dyDescent="0.2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5" t="s">
        <v>71</v>
      </c>
      <c r="Q505" s="125"/>
      <c r="R505" s="125"/>
      <c r="S505" s="125"/>
      <c r="T505" s="125"/>
      <c r="U505" s="125"/>
      <c r="V505" s="125"/>
      <c r="W505" s="87" t="s">
        <v>72</v>
      </c>
      <c r="X505" s="88">
        <f>IFERROR(X503/H503,"0")+IFERROR(X504/H504,"0")</f>
        <v>0</v>
      </c>
      <c r="Y505" s="88">
        <f>IFERROR(Y503/H503,"0")+IFERROR(Y504/H504,"0")</f>
        <v>0</v>
      </c>
      <c r="Z505" s="88">
        <f>IFERROR(IF(Z503="",0,Z503),"0")+IFERROR(IF(Z504="",0,Z504),"0")</f>
        <v>0</v>
      </c>
      <c r="AA505" s="89"/>
      <c r="AB505" s="89"/>
      <c r="AC505" s="89"/>
    </row>
    <row r="506" spans="1:68" x14ac:dyDescent="0.2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5" t="s">
        <v>71</v>
      </c>
      <c r="Q506" s="125"/>
      <c r="R506" s="125"/>
      <c r="S506" s="125"/>
      <c r="T506" s="125"/>
      <c r="U506" s="125"/>
      <c r="V506" s="125"/>
      <c r="W506" s="87" t="s">
        <v>69</v>
      </c>
      <c r="X506" s="88">
        <f>IFERROR(SUM(X503:X504),"0")</f>
        <v>0</v>
      </c>
      <c r="Y506" s="88">
        <f>IFERROR(SUM(Y503:Y504),"0")</f>
        <v>0</v>
      </c>
      <c r="Z506" s="87"/>
      <c r="AA506" s="89"/>
      <c r="AB506" s="89"/>
      <c r="AC506" s="89"/>
    </row>
    <row r="507" spans="1:68" ht="14.25" customHeight="1" x14ac:dyDescent="0.25">
      <c r="A507" s="121" t="s">
        <v>102</v>
      </c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70"/>
      <c r="AB507" s="70"/>
      <c r="AC507" s="70"/>
    </row>
    <row r="508" spans="1:68" ht="27" customHeight="1" x14ac:dyDescent="0.25">
      <c r="A508" s="71" t="s">
        <v>804</v>
      </c>
      <c r="B508" s="71" t="s">
        <v>805</v>
      </c>
      <c r="C508" s="72">
        <v>4301032045</v>
      </c>
      <c r="D508" s="122">
        <v>4680115884335</v>
      </c>
      <c r="E508" s="122"/>
      <c r="F508" s="73">
        <v>0.06</v>
      </c>
      <c r="G508" s="74">
        <v>20</v>
      </c>
      <c r="H508" s="73">
        <v>1.2</v>
      </c>
      <c r="I508" s="73">
        <v>1.8</v>
      </c>
      <c r="J508" s="74">
        <v>200</v>
      </c>
      <c r="K508" s="74" t="s">
        <v>806</v>
      </c>
      <c r="L508" s="74"/>
      <c r="M508" s="75" t="s">
        <v>807</v>
      </c>
      <c r="N508" s="75"/>
      <c r="O508" s="74">
        <v>60</v>
      </c>
      <c r="P508" s="12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23"/>
      <c r="R508" s="123"/>
      <c r="S508" s="123"/>
      <c r="T508" s="123"/>
      <c r="U508" s="76"/>
      <c r="V508" s="76"/>
      <c r="W508" s="77" t="s">
        <v>69</v>
      </c>
      <c r="X508" s="78">
        <v>0</v>
      </c>
      <c r="Y508" s="79">
        <f>IFERROR(IF(X508="",0,CEILING((X508/$H508),1)*$H508),"")</f>
        <v>0</v>
      </c>
      <c r="Z508" s="80" t="str">
        <f>IFERROR(IF(Y508=0,"",ROUNDUP(Y508/H508,0)*0.00627),"")</f>
        <v/>
      </c>
      <c r="AA508" s="81"/>
      <c r="AB508" s="82"/>
      <c r="AC508" s="83" t="s">
        <v>808</v>
      </c>
      <c r="AG508" s="84"/>
      <c r="AJ508" s="85"/>
      <c r="AK508" s="85">
        <v>0</v>
      </c>
      <c r="BB508" s="86" t="s">
        <v>1</v>
      </c>
      <c r="BM508" s="84">
        <f>IFERROR(X508*I508/H508,"0")</f>
        <v>0</v>
      </c>
      <c r="BN508" s="84">
        <f>IFERROR(Y508*I508/H508,"0")</f>
        <v>0</v>
      </c>
      <c r="BO508" s="84">
        <f>IFERROR(1/J508*(X508/H508),"0")</f>
        <v>0</v>
      </c>
      <c r="BP508" s="84">
        <f>IFERROR(1/J508*(Y508/H508),"0")</f>
        <v>0</v>
      </c>
    </row>
    <row r="509" spans="1:68" ht="27" customHeight="1" x14ac:dyDescent="0.25">
      <c r="A509" s="71" t="s">
        <v>809</v>
      </c>
      <c r="B509" s="71" t="s">
        <v>810</v>
      </c>
      <c r="C509" s="72">
        <v>4301170011</v>
      </c>
      <c r="D509" s="122">
        <v>4680115884113</v>
      </c>
      <c r="E509" s="122"/>
      <c r="F509" s="73">
        <v>0.11</v>
      </c>
      <c r="G509" s="74">
        <v>12</v>
      </c>
      <c r="H509" s="73">
        <v>1.32</v>
      </c>
      <c r="I509" s="73">
        <v>1.88</v>
      </c>
      <c r="J509" s="74">
        <v>200</v>
      </c>
      <c r="K509" s="74" t="s">
        <v>806</v>
      </c>
      <c r="L509" s="74"/>
      <c r="M509" s="75" t="s">
        <v>807</v>
      </c>
      <c r="N509" s="75"/>
      <c r="O509" s="74">
        <v>150</v>
      </c>
      <c r="P509" s="1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23"/>
      <c r="R509" s="123"/>
      <c r="S509" s="123"/>
      <c r="T509" s="123"/>
      <c r="U509" s="76"/>
      <c r="V509" s="76"/>
      <c r="W509" s="77" t="s">
        <v>69</v>
      </c>
      <c r="X509" s="78">
        <v>0</v>
      </c>
      <c r="Y509" s="79">
        <f>IFERROR(IF(X509="",0,CEILING((X509/$H509),1)*$H509),"")</f>
        <v>0</v>
      </c>
      <c r="Z509" s="80" t="str">
        <f>IFERROR(IF(Y509=0,"",ROUNDUP(Y509/H509,0)*0.00627),"")</f>
        <v/>
      </c>
      <c r="AA509" s="81"/>
      <c r="AB509" s="82"/>
      <c r="AC509" s="83" t="s">
        <v>811</v>
      </c>
      <c r="AG509" s="84"/>
      <c r="AJ509" s="85"/>
      <c r="AK509" s="85">
        <v>0</v>
      </c>
      <c r="BB509" s="86" t="s">
        <v>1</v>
      </c>
      <c r="BM509" s="84">
        <f>IFERROR(X509*I509/H509,"0")</f>
        <v>0</v>
      </c>
      <c r="BN509" s="84">
        <f>IFERROR(Y509*I509/H509,"0")</f>
        <v>0</v>
      </c>
      <c r="BO509" s="84">
        <f>IFERROR(1/J509*(X509/H509),"0")</f>
        <v>0</v>
      </c>
      <c r="BP509" s="84">
        <f>IFERROR(1/J509*(Y509/H509),"0")</f>
        <v>0</v>
      </c>
    </row>
    <row r="510" spans="1:68" x14ac:dyDescent="0.2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5" t="s">
        <v>71</v>
      </c>
      <c r="Q510" s="125"/>
      <c r="R510" s="125"/>
      <c r="S510" s="125"/>
      <c r="T510" s="125"/>
      <c r="U510" s="125"/>
      <c r="V510" s="125"/>
      <c r="W510" s="87" t="s">
        <v>72</v>
      </c>
      <c r="X510" s="88">
        <f>IFERROR(X508/H508,"0")+IFERROR(X509/H509,"0")</f>
        <v>0</v>
      </c>
      <c r="Y510" s="88">
        <f>IFERROR(Y508/H508,"0")+IFERROR(Y509/H509,"0")</f>
        <v>0</v>
      </c>
      <c r="Z510" s="88">
        <f>IFERROR(IF(Z508="",0,Z508),"0")+IFERROR(IF(Z509="",0,Z509),"0")</f>
        <v>0</v>
      </c>
      <c r="AA510" s="89"/>
      <c r="AB510" s="89"/>
      <c r="AC510" s="89"/>
    </row>
    <row r="511" spans="1:68" x14ac:dyDescent="0.2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5" t="s">
        <v>71</v>
      </c>
      <c r="Q511" s="125"/>
      <c r="R511" s="125"/>
      <c r="S511" s="125"/>
      <c r="T511" s="125"/>
      <c r="U511" s="125"/>
      <c r="V511" s="125"/>
      <c r="W511" s="87" t="s">
        <v>69</v>
      </c>
      <c r="X511" s="88">
        <f>IFERROR(SUM(X508:X509),"0")</f>
        <v>0</v>
      </c>
      <c r="Y511" s="88">
        <f>IFERROR(SUM(Y508:Y509),"0")</f>
        <v>0</v>
      </c>
      <c r="Z511" s="87"/>
      <c r="AA511" s="89"/>
      <c r="AB511" s="89"/>
      <c r="AC511" s="89"/>
    </row>
    <row r="512" spans="1:68" ht="16.5" customHeight="1" x14ac:dyDescent="0.25">
      <c r="A512" s="120" t="s">
        <v>812</v>
      </c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69"/>
      <c r="AB512" s="69"/>
      <c r="AC512" s="69"/>
    </row>
    <row r="513" spans="1:68" ht="14.25" customHeight="1" x14ac:dyDescent="0.25">
      <c r="A513" s="121" t="s">
        <v>165</v>
      </c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70"/>
      <c r="AB513" s="70"/>
      <c r="AC513" s="70"/>
    </row>
    <row r="514" spans="1:68" ht="27" customHeight="1" x14ac:dyDescent="0.25">
      <c r="A514" s="71" t="s">
        <v>813</v>
      </c>
      <c r="B514" s="71" t="s">
        <v>814</v>
      </c>
      <c r="C514" s="72">
        <v>4301020315</v>
      </c>
      <c r="D514" s="122">
        <v>4607091389364</v>
      </c>
      <c r="E514" s="122"/>
      <c r="F514" s="73">
        <v>0.42</v>
      </c>
      <c r="G514" s="74">
        <v>6</v>
      </c>
      <c r="H514" s="73">
        <v>2.52</v>
      </c>
      <c r="I514" s="73">
        <v>2.73</v>
      </c>
      <c r="J514" s="74">
        <v>182</v>
      </c>
      <c r="K514" s="74" t="s">
        <v>76</v>
      </c>
      <c r="L514" s="74"/>
      <c r="M514" s="75" t="s">
        <v>68</v>
      </c>
      <c r="N514" s="75"/>
      <c r="O514" s="74">
        <v>40</v>
      </c>
      <c r="P514" s="1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23"/>
      <c r="R514" s="123"/>
      <c r="S514" s="123"/>
      <c r="T514" s="123"/>
      <c r="U514" s="76"/>
      <c r="V514" s="76"/>
      <c r="W514" s="77" t="s">
        <v>69</v>
      </c>
      <c r="X514" s="78">
        <v>0</v>
      </c>
      <c r="Y514" s="79">
        <f>IFERROR(IF(X514="",0,CEILING((X514/$H514),1)*$H514),"")</f>
        <v>0</v>
      </c>
      <c r="Z514" s="80" t="str">
        <f>IFERROR(IF(Y514=0,"",ROUNDUP(Y514/H514,0)*0.00651),"")</f>
        <v/>
      </c>
      <c r="AA514" s="81"/>
      <c r="AB514" s="82"/>
      <c r="AC514" s="83" t="s">
        <v>815</v>
      </c>
      <c r="AG514" s="84"/>
      <c r="AJ514" s="85"/>
      <c r="AK514" s="85">
        <v>0</v>
      </c>
      <c r="BB514" s="86" t="s">
        <v>1</v>
      </c>
      <c r="BM514" s="84">
        <f>IFERROR(X514*I514/H514,"0")</f>
        <v>0</v>
      </c>
      <c r="BN514" s="84">
        <f>IFERROR(Y514*I514/H514,"0")</f>
        <v>0</v>
      </c>
      <c r="BO514" s="84">
        <f>IFERROR(1/J514*(X514/H514),"0")</f>
        <v>0</v>
      </c>
      <c r="BP514" s="84">
        <f>IFERROR(1/J514*(Y514/H514),"0")</f>
        <v>0</v>
      </c>
    </row>
    <row r="515" spans="1:68" x14ac:dyDescent="0.2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5" t="s">
        <v>71</v>
      </c>
      <c r="Q515" s="125"/>
      <c r="R515" s="125"/>
      <c r="S515" s="125"/>
      <c r="T515" s="125"/>
      <c r="U515" s="125"/>
      <c r="V515" s="125"/>
      <c r="W515" s="87" t="s">
        <v>72</v>
      </c>
      <c r="X515" s="88">
        <f>IFERROR(X514/H514,"0")</f>
        <v>0</v>
      </c>
      <c r="Y515" s="88">
        <f>IFERROR(Y514/H514,"0")</f>
        <v>0</v>
      </c>
      <c r="Z515" s="88">
        <f>IFERROR(IF(Z514="",0,Z514),"0")</f>
        <v>0</v>
      </c>
      <c r="AA515" s="89"/>
      <c r="AB515" s="89"/>
      <c r="AC515" s="89"/>
    </row>
    <row r="516" spans="1:68" x14ac:dyDescent="0.2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5" t="s">
        <v>71</v>
      </c>
      <c r="Q516" s="125"/>
      <c r="R516" s="125"/>
      <c r="S516" s="125"/>
      <c r="T516" s="125"/>
      <c r="U516" s="125"/>
      <c r="V516" s="125"/>
      <c r="W516" s="87" t="s">
        <v>69</v>
      </c>
      <c r="X516" s="88">
        <f>IFERROR(SUM(X514:X514),"0")</f>
        <v>0</v>
      </c>
      <c r="Y516" s="88">
        <f>IFERROR(SUM(Y514:Y514),"0")</f>
        <v>0</v>
      </c>
      <c r="Z516" s="87"/>
      <c r="AA516" s="89"/>
      <c r="AB516" s="89"/>
      <c r="AC516" s="89"/>
    </row>
    <row r="517" spans="1:68" ht="14.25" customHeight="1" x14ac:dyDescent="0.25">
      <c r="A517" s="121" t="s">
        <v>64</v>
      </c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70"/>
      <c r="AB517" s="70"/>
      <c r="AC517" s="70"/>
    </row>
    <row r="518" spans="1:68" ht="27" customHeight="1" x14ac:dyDescent="0.25">
      <c r="A518" s="71" t="s">
        <v>816</v>
      </c>
      <c r="B518" s="71" t="s">
        <v>817</v>
      </c>
      <c r="C518" s="72">
        <v>4301031403</v>
      </c>
      <c r="D518" s="122">
        <v>4680115886094</v>
      </c>
      <c r="E518" s="122"/>
      <c r="F518" s="73">
        <v>0.9</v>
      </c>
      <c r="G518" s="74">
        <v>6</v>
      </c>
      <c r="H518" s="73">
        <v>5.4</v>
      </c>
      <c r="I518" s="73">
        <v>5.61</v>
      </c>
      <c r="J518" s="74">
        <v>132</v>
      </c>
      <c r="K518" s="74" t="s">
        <v>126</v>
      </c>
      <c r="L518" s="74"/>
      <c r="M518" s="75" t="s">
        <v>119</v>
      </c>
      <c r="N518" s="75"/>
      <c r="O518" s="74">
        <v>50</v>
      </c>
      <c r="P518" s="126" t="s">
        <v>818</v>
      </c>
      <c r="Q518" s="126"/>
      <c r="R518" s="126"/>
      <c r="S518" s="126"/>
      <c r="T518" s="126"/>
      <c r="U518" s="76"/>
      <c r="V518" s="76"/>
      <c r="W518" s="77" t="s">
        <v>69</v>
      </c>
      <c r="X518" s="78">
        <v>0</v>
      </c>
      <c r="Y518" s="79">
        <f>IFERROR(IF(X518="",0,CEILING((X518/$H518),1)*$H518),"")</f>
        <v>0</v>
      </c>
      <c r="Z518" s="80" t="str">
        <f>IFERROR(IF(Y518=0,"",ROUNDUP(Y518/H518,0)*0.00902),"")</f>
        <v/>
      </c>
      <c r="AA518" s="81"/>
      <c r="AB518" s="82"/>
      <c r="AC518" s="83" t="s">
        <v>819</v>
      </c>
      <c r="AG518" s="84"/>
      <c r="AJ518" s="85"/>
      <c r="AK518" s="85">
        <v>0</v>
      </c>
      <c r="BB518" s="86" t="s">
        <v>1</v>
      </c>
      <c r="BM518" s="84">
        <f>IFERROR(X518*I518/H518,"0")</f>
        <v>0</v>
      </c>
      <c r="BN518" s="84">
        <f>IFERROR(Y518*I518/H518,"0")</f>
        <v>0</v>
      </c>
      <c r="BO518" s="84">
        <f>IFERROR(1/J518*(X518/H518),"0")</f>
        <v>0</v>
      </c>
      <c r="BP518" s="84">
        <f>IFERROR(1/J518*(Y518/H518),"0")</f>
        <v>0</v>
      </c>
    </row>
    <row r="519" spans="1:68" ht="27" customHeight="1" x14ac:dyDescent="0.25">
      <c r="A519" s="71" t="s">
        <v>820</v>
      </c>
      <c r="B519" s="71" t="s">
        <v>821</v>
      </c>
      <c r="C519" s="72">
        <v>4301031363</v>
      </c>
      <c r="D519" s="122">
        <v>4607091389425</v>
      </c>
      <c r="E519" s="122"/>
      <c r="F519" s="73">
        <v>0.35</v>
      </c>
      <c r="G519" s="74">
        <v>6</v>
      </c>
      <c r="H519" s="73">
        <v>2.1</v>
      </c>
      <c r="I519" s="73">
        <v>2.23</v>
      </c>
      <c r="J519" s="74">
        <v>234</v>
      </c>
      <c r="K519" s="74" t="s">
        <v>67</v>
      </c>
      <c r="L519" s="74"/>
      <c r="M519" s="75" t="s">
        <v>68</v>
      </c>
      <c r="N519" s="75"/>
      <c r="O519" s="74">
        <v>50</v>
      </c>
      <c r="P519" s="1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23"/>
      <c r="R519" s="123"/>
      <c r="S519" s="123"/>
      <c r="T519" s="123"/>
      <c r="U519" s="76"/>
      <c r="V519" s="76"/>
      <c r="W519" s="77" t="s">
        <v>69</v>
      </c>
      <c r="X519" s="78">
        <v>0</v>
      </c>
      <c r="Y519" s="79">
        <f>IFERROR(IF(X519="",0,CEILING((X519/$H519),1)*$H519),"")</f>
        <v>0</v>
      </c>
      <c r="Z519" s="80" t="str">
        <f>IFERROR(IF(Y519=0,"",ROUNDUP(Y519/H519,0)*0.00502),"")</f>
        <v/>
      </c>
      <c r="AA519" s="81"/>
      <c r="AB519" s="82"/>
      <c r="AC519" s="83" t="s">
        <v>822</v>
      </c>
      <c r="AG519" s="84"/>
      <c r="AJ519" s="85"/>
      <c r="AK519" s="85">
        <v>0</v>
      </c>
      <c r="BB519" s="86" t="s">
        <v>1</v>
      </c>
      <c r="BM519" s="84">
        <f>IFERROR(X519*I519/H519,"0")</f>
        <v>0</v>
      </c>
      <c r="BN519" s="84">
        <f>IFERROR(Y519*I519/H519,"0")</f>
        <v>0</v>
      </c>
      <c r="BO519" s="84">
        <f>IFERROR(1/J519*(X519/H519),"0")</f>
        <v>0</v>
      </c>
      <c r="BP519" s="84">
        <f>IFERROR(1/J519*(Y519/H519),"0")</f>
        <v>0</v>
      </c>
    </row>
    <row r="520" spans="1:68" ht="27" customHeight="1" x14ac:dyDescent="0.25">
      <c r="A520" s="71" t="s">
        <v>823</v>
      </c>
      <c r="B520" s="71" t="s">
        <v>824</v>
      </c>
      <c r="C520" s="72">
        <v>4301031373</v>
      </c>
      <c r="D520" s="122">
        <v>4680115880771</v>
      </c>
      <c r="E520" s="122"/>
      <c r="F520" s="73">
        <v>0.28000000000000003</v>
      </c>
      <c r="G520" s="74">
        <v>6</v>
      </c>
      <c r="H520" s="73">
        <v>1.68</v>
      </c>
      <c r="I520" s="73">
        <v>1.81</v>
      </c>
      <c r="J520" s="74">
        <v>234</v>
      </c>
      <c r="K520" s="74" t="s">
        <v>67</v>
      </c>
      <c r="L520" s="74"/>
      <c r="M520" s="75" t="s">
        <v>68</v>
      </c>
      <c r="N520" s="75"/>
      <c r="O520" s="74">
        <v>50</v>
      </c>
      <c r="P520" s="126" t="s">
        <v>825</v>
      </c>
      <c r="Q520" s="126"/>
      <c r="R520" s="126"/>
      <c r="S520" s="126"/>
      <c r="T520" s="126"/>
      <c r="U520" s="76"/>
      <c r="V520" s="76"/>
      <c r="W520" s="77" t="s">
        <v>69</v>
      </c>
      <c r="X520" s="78">
        <v>0</v>
      </c>
      <c r="Y520" s="79">
        <f>IFERROR(IF(X520="",0,CEILING((X520/$H520),1)*$H520),"")</f>
        <v>0</v>
      </c>
      <c r="Z520" s="80" t="str">
        <f>IFERROR(IF(Y520=0,"",ROUNDUP(Y520/H520,0)*0.00502),"")</f>
        <v/>
      </c>
      <c r="AA520" s="81"/>
      <c r="AB520" s="82"/>
      <c r="AC520" s="83" t="s">
        <v>826</v>
      </c>
      <c r="AG520" s="84"/>
      <c r="AJ520" s="85"/>
      <c r="AK520" s="85">
        <v>0</v>
      </c>
      <c r="BB520" s="86" t="s">
        <v>1</v>
      </c>
      <c r="BM520" s="84">
        <f>IFERROR(X520*I520/H520,"0")</f>
        <v>0</v>
      </c>
      <c r="BN520" s="84">
        <f>IFERROR(Y520*I520/H520,"0")</f>
        <v>0</v>
      </c>
      <c r="BO520" s="84">
        <f>IFERROR(1/J520*(X520/H520),"0")</f>
        <v>0</v>
      </c>
      <c r="BP520" s="84">
        <f>IFERROR(1/J520*(Y520/H520),"0")</f>
        <v>0</v>
      </c>
    </row>
    <row r="521" spans="1:68" ht="27" customHeight="1" x14ac:dyDescent="0.25">
      <c r="A521" s="71" t="s">
        <v>827</v>
      </c>
      <c r="B521" s="71" t="s">
        <v>828</v>
      </c>
      <c r="C521" s="72">
        <v>4301031327</v>
      </c>
      <c r="D521" s="122">
        <v>4607091389500</v>
      </c>
      <c r="E521" s="122"/>
      <c r="F521" s="73">
        <v>0.35</v>
      </c>
      <c r="G521" s="74">
        <v>6</v>
      </c>
      <c r="H521" s="73">
        <v>2.1</v>
      </c>
      <c r="I521" s="73">
        <v>2.23</v>
      </c>
      <c r="J521" s="74">
        <v>234</v>
      </c>
      <c r="K521" s="74" t="s">
        <v>67</v>
      </c>
      <c r="L521" s="74"/>
      <c r="M521" s="75" t="s">
        <v>68</v>
      </c>
      <c r="N521" s="75"/>
      <c r="O521" s="74">
        <v>50</v>
      </c>
      <c r="P521" s="12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23"/>
      <c r="R521" s="123"/>
      <c r="S521" s="123"/>
      <c r="T521" s="123"/>
      <c r="U521" s="76"/>
      <c r="V521" s="76"/>
      <c r="W521" s="77" t="s">
        <v>69</v>
      </c>
      <c r="X521" s="78">
        <v>0</v>
      </c>
      <c r="Y521" s="79">
        <f>IFERROR(IF(X521="",0,CEILING((X521/$H521),1)*$H521),"")</f>
        <v>0</v>
      </c>
      <c r="Z521" s="80" t="str">
        <f>IFERROR(IF(Y521=0,"",ROUNDUP(Y521/H521,0)*0.00502),"")</f>
        <v/>
      </c>
      <c r="AA521" s="81"/>
      <c r="AB521" s="82"/>
      <c r="AC521" s="83" t="s">
        <v>826</v>
      </c>
      <c r="AG521" s="84"/>
      <c r="AJ521" s="85"/>
      <c r="AK521" s="85">
        <v>0</v>
      </c>
      <c r="BB521" s="86" t="s">
        <v>1</v>
      </c>
      <c r="BM521" s="84">
        <f>IFERROR(X521*I521/H521,"0")</f>
        <v>0</v>
      </c>
      <c r="BN521" s="84">
        <f>IFERROR(Y521*I521/H521,"0")</f>
        <v>0</v>
      </c>
      <c r="BO521" s="84">
        <f>IFERROR(1/J521*(X521/H521),"0")</f>
        <v>0</v>
      </c>
      <c r="BP521" s="84">
        <f>IFERROR(1/J521*(Y521/H521),"0")</f>
        <v>0</v>
      </c>
    </row>
    <row r="522" spans="1:68" ht="27" customHeight="1" x14ac:dyDescent="0.25">
      <c r="A522" s="71" t="s">
        <v>827</v>
      </c>
      <c r="B522" s="71" t="s">
        <v>829</v>
      </c>
      <c r="C522" s="72">
        <v>4301031359</v>
      </c>
      <c r="D522" s="122">
        <v>4607091389500</v>
      </c>
      <c r="E522" s="122"/>
      <c r="F522" s="73">
        <v>0.35</v>
      </c>
      <c r="G522" s="74">
        <v>6</v>
      </c>
      <c r="H522" s="73">
        <v>2.1</v>
      </c>
      <c r="I522" s="73">
        <v>2.23</v>
      </c>
      <c r="J522" s="74">
        <v>234</v>
      </c>
      <c r="K522" s="74" t="s">
        <v>67</v>
      </c>
      <c r="L522" s="74"/>
      <c r="M522" s="75" t="s">
        <v>68</v>
      </c>
      <c r="N522" s="75"/>
      <c r="O522" s="74">
        <v>50</v>
      </c>
      <c r="P522" s="1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23"/>
      <c r="R522" s="123"/>
      <c r="S522" s="123"/>
      <c r="T522" s="123"/>
      <c r="U522" s="76"/>
      <c r="V522" s="76"/>
      <c r="W522" s="77" t="s">
        <v>69</v>
      </c>
      <c r="X522" s="78">
        <v>0</v>
      </c>
      <c r="Y522" s="79">
        <f>IFERROR(IF(X522="",0,CEILING((X522/$H522),1)*$H522),"")</f>
        <v>0</v>
      </c>
      <c r="Z522" s="80" t="str">
        <f>IFERROR(IF(Y522=0,"",ROUNDUP(Y522/H522,0)*0.00502),"")</f>
        <v/>
      </c>
      <c r="AA522" s="81"/>
      <c r="AB522" s="82"/>
      <c r="AC522" s="83" t="s">
        <v>826</v>
      </c>
      <c r="AG522" s="84"/>
      <c r="AJ522" s="85"/>
      <c r="AK522" s="85">
        <v>0</v>
      </c>
      <c r="BB522" s="86" t="s">
        <v>1</v>
      </c>
      <c r="BM522" s="84">
        <f>IFERROR(X522*I522/H522,"0")</f>
        <v>0</v>
      </c>
      <c r="BN522" s="84">
        <f>IFERROR(Y522*I522/H522,"0")</f>
        <v>0</v>
      </c>
      <c r="BO522" s="84">
        <f>IFERROR(1/J522*(X522/H522),"0")</f>
        <v>0</v>
      </c>
      <c r="BP522" s="84">
        <f>IFERROR(1/J522*(Y522/H522),"0")</f>
        <v>0</v>
      </c>
    </row>
    <row r="523" spans="1:68" x14ac:dyDescent="0.2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5" t="s">
        <v>71</v>
      </c>
      <c r="Q523" s="125"/>
      <c r="R523" s="125"/>
      <c r="S523" s="125"/>
      <c r="T523" s="125"/>
      <c r="U523" s="125"/>
      <c r="V523" s="125"/>
      <c r="W523" s="87" t="s">
        <v>72</v>
      </c>
      <c r="X523" s="88">
        <f>IFERROR(X518/H518,"0")+IFERROR(X519/H519,"0")+IFERROR(X520/H520,"0")+IFERROR(X521/H521,"0")+IFERROR(X522/H522,"0")</f>
        <v>0</v>
      </c>
      <c r="Y523" s="88">
        <f>IFERROR(Y518/H518,"0")+IFERROR(Y519/H519,"0")+IFERROR(Y520/H520,"0")+IFERROR(Y521/H521,"0")+IFERROR(Y522/H522,"0")</f>
        <v>0</v>
      </c>
      <c r="Z523" s="88">
        <f>IFERROR(IF(Z518="",0,Z518),"0")+IFERROR(IF(Z519="",0,Z519),"0")+IFERROR(IF(Z520="",0,Z520),"0")+IFERROR(IF(Z521="",0,Z521),"0")+IFERROR(IF(Z522="",0,Z522),"0")</f>
        <v>0</v>
      </c>
      <c r="AA523" s="89"/>
      <c r="AB523" s="89"/>
      <c r="AC523" s="89"/>
    </row>
    <row r="524" spans="1:68" x14ac:dyDescent="0.2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5" t="s">
        <v>71</v>
      </c>
      <c r="Q524" s="125"/>
      <c r="R524" s="125"/>
      <c r="S524" s="125"/>
      <c r="T524" s="125"/>
      <c r="U524" s="125"/>
      <c r="V524" s="125"/>
      <c r="W524" s="87" t="s">
        <v>69</v>
      </c>
      <c r="X524" s="88">
        <f>IFERROR(SUM(X518:X522),"0")</f>
        <v>0</v>
      </c>
      <c r="Y524" s="88">
        <f>IFERROR(SUM(Y518:Y522),"0")</f>
        <v>0</v>
      </c>
      <c r="Z524" s="87"/>
      <c r="AA524" s="89"/>
      <c r="AB524" s="89"/>
      <c r="AC524" s="89"/>
    </row>
    <row r="525" spans="1:68" ht="14.25" customHeight="1" x14ac:dyDescent="0.25">
      <c r="A525" s="121" t="s">
        <v>102</v>
      </c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70"/>
      <c r="AB525" s="70"/>
      <c r="AC525" s="70"/>
    </row>
    <row r="526" spans="1:68" ht="27" customHeight="1" x14ac:dyDescent="0.25">
      <c r="A526" s="71" t="s">
        <v>830</v>
      </c>
      <c r="B526" s="71" t="s">
        <v>831</v>
      </c>
      <c r="C526" s="72">
        <v>4301032046</v>
      </c>
      <c r="D526" s="122">
        <v>4680115884359</v>
      </c>
      <c r="E526" s="122"/>
      <c r="F526" s="73">
        <v>0.06</v>
      </c>
      <c r="G526" s="74">
        <v>20</v>
      </c>
      <c r="H526" s="73">
        <v>1.2</v>
      </c>
      <c r="I526" s="73">
        <v>1.8</v>
      </c>
      <c r="J526" s="74">
        <v>200</v>
      </c>
      <c r="K526" s="74" t="s">
        <v>806</v>
      </c>
      <c r="L526" s="74"/>
      <c r="M526" s="75" t="s">
        <v>807</v>
      </c>
      <c r="N526" s="75"/>
      <c r="O526" s="74">
        <v>60</v>
      </c>
      <c r="P526" s="1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23"/>
      <c r="R526" s="123"/>
      <c r="S526" s="123"/>
      <c r="T526" s="123"/>
      <c r="U526" s="76" t="s">
        <v>298</v>
      </c>
      <c r="V526" s="76"/>
      <c r="W526" s="77" t="s">
        <v>69</v>
      </c>
      <c r="X526" s="78">
        <v>0</v>
      </c>
      <c r="Y526" s="79">
        <f>IFERROR(IF(X526="",0,CEILING((X526/$H526),1)*$H526),"")</f>
        <v>0</v>
      </c>
      <c r="Z526" s="80" t="str">
        <f>IFERROR(IF(Y526=0,"",ROUNDUP(Y526/H526,0)*0.00627),"")</f>
        <v/>
      </c>
      <c r="AA526" s="81"/>
      <c r="AB526" s="82"/>
      <c r="AC526" s="83" t="s">
        <v>811</v>
      </c>
      <c r="AG526" s="84"/>
      <c r="AJ526" s="85"/>
      <c r="AK526" s="85">
        <v>0</v>
      </c>
      <c r="BB526" s="86" t="s">
        <v>1</v>
      </c>
      <c r="BM526" s="84">
        <f>IFERROR(X526*I526/H526,"0")</f>
        <v>0</v>
      </c>
      <c r="BN526" s="84">
        <f>IFERROR(Y526*I526/H526,"0")</f>
        <v>0</v>
      </c>
      <c r="BO526" s="84">
        <f>IFERROR(1/J526*(X526/H526),"0")</f>
        <v>0</v>
      </c>
      <c r="BP526" s="84">
        <f>IFERROR(1/J526*(Y526/H526),"0")</f>
        <v>0</v>
      </c>
    </row>
    <row r="527" spans="1:68" x14ac:dyDescent="0.2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5" t="s">
        <v>71</v>
      </c>
      <c r="Q527" s="125"/>
      <c r="R527" s="125"/>
      <c r="S527" s="125"/>
      <c r="T527" s="125"/>
      <c r="U527" s="125"/>
      <c r="V527" s="125"/>
      <c r="W527" s="87" t="s">
        <v>72</v>
      </c>
      <c r="X527" s="88">
        <f>IFERROR(X526/H526,"0")</f>
        <v>0</v>
      </c>
      <c r="Y527" s="88">
        <f>IFERROR(Y526/H526,"0")</f>
        <v>0</v>
      </c>
      <c r="Z527" s="88">
        <f>IFERROR(IF(Z526="",0,Z526),"0")</f>
        <v>0</v>
      </c>
      <c r="AA527" s="89"/>
      <c r="AB527" s="89"/>
      <c r="AC527" s="89"/>
    </row>
    <row r="528" spans="1:68" x14ac:dyDescent="0.2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5" t="s">
        <v>71</v>
      </c>
      <c r="Q528" s="125"/>
      <c r="R528" s="125"/>
      <c r="S528" s="125"/>
      <c r="T528" s="125"/>
      <c r="U528" s="125"/>
      <c r="V528" s="125"/>
      <c r="W528" s="87" t="s">
        <v>69</v>
      </c>
      <c r="X528" s="88">
        <f>IFERROR(SUM(X526:X526),"0")</f>
        <v>0</v>
      </c>
      <c r="Y528" s="88">
        <f>IFERROR(SUM(Y526:Y526),"0")</f>
        <v>0</v>
      </c>
      <c r="Z528" s="87"/>
      <c r="AA528" s="89"/>
      <c r="AB528" s="89"/>
      <c r="AC528" s="89"/>
    </row>
    <row r="529" spans="1:68" ht="14.25" customHeight="1" x14ac:dyDescent="0.25">
      <c r="A529" s="121" t="s">
        <v>832</v>
      </c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70"/>
      <c r="AB529" s="70"/>
      <c r="AC529" s="70"/>
    </row>
    <row r="530" spans="1:68" ht="27" customHeight="1" x14ac:dyDescent="0.25">
      <c r="A530" s="71" t="s">
        <v>833</v>
      </c>
      <c r="B530" s="71" t="s">
        <v>834</v>
      </c>
      <c r="C530" s="72">
        <v>4301040357</v>
      </c>
      <c r="D530" s="122">
        <v>4680115884564</v>
      </c>
      <c r="E530" s="122"/>
      <c r="F530" s="73">
        <v>0.15</v>
      </c>
      <c r="G530" s="74">
        <v>20</v>
      </c>
      <c r="H530" s="73">
        <v>3</v>
      </c>
      <c r="I530" s="73">
        <v>3.6</v>
      </c>
      <c r="J530" s="74">
        <v>200</v>
      </c>
      <c r="K530" s="74" t="s">
        <v>806</v>
      </c>
      <c r="L530" s="74"/>
      <c r="M530" s="75" t="s">
        <v>807</v>
      </c>
      <c r="N530" s="75"/>
      <c r="O530" s="74">
        <v>60</v>
      </c>
      <c r="P530" s="12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23"/>
      <c r="R530" s="123"/>
      <c r="S530" s="123"/>
      <c r="T530" s="123"/>
      <c r="U530" s="76"/>
      <c r="V530" s="76"/>
      <c r="W530" s="77" t="s">
        <v>69</v>
      </c>
      <c r="X530" s="78">
        <v>0</v>
      </c>
      <c r="Y530" s="79">
        <f>IFERROR(IF(X530="",0,CEILING((X530/$H530),1)*$H530),"")</f>
        <v>0</v>
      </c>
      <c r="Z530" s="80" t="str">
        <f>IFERROR(IF(Y530=0,"",ROUNDUP(Y530/H530,0)*0.00627),"")</f>
        <v/>
      </c>
      <c r="AA530" s="81"/>
      <c r="AB530" s="82"/>
      <c r="AC530" s="83" t="s">
        <v>835</v>
      </c>
      <c r="AG530" s="84"/>
      <c r="AJ530" s="85"/>
      <c r="AK530" s="85">
        <v>0</v>
      </c>
      <c r="BB530" s="86" t="s">
        <v>1</v>
      </c>
      <c r="BM530" s="84">
        <f>IFERROR(X530*I530/H530,"0")</f>
        <v>0</v>
      </c>
      <c r="BN530" s="84">
        <f>IFERROR(Y530*I530/H530,"0")</f>
        <v>0</v>
      </c>
      <c r="BO530" s="84">
        <f>IFERROR(1/J530*(X530/H530),"0")</f>
        <v>0</v>
      </c>
      <c r="BP530" s="84">
        <f>IFERROR(1/J530*(Y530/H530),"0")</f>
        <v>0</v>
      </c>
    </row>
    <row r="531" spans="1:68" x14ac:dyDescent="0.2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5" t="s">
        <v>71</v>
      </c>
      <c r="Q531" s="125"/>
      <c r="R531" s="125"/>
      <c r="S531" s="125"/>
      <c r="T531" s="125"/>
      <c r="U531" s="125"/>
      <c r="V531" s="125"/>
      <c r="W531" s="87" t="s">
        <v>72</v>
      </c>
      <c r="X531" s="88">
        <f>IFERROR(X530/H530,"0")</f>
        <v>0</v>
      </c>
      <c r="Y531" s="88">
        <f>IFERROR(Y530/H530,"0")</f>
        <v>0</v>
      </c>
      <c r="Z531" s="88">
        <f>IFERROR(IF(Z530="",0,Z530),"0")</f>
        <v>0</v>
      </c>
      <c r="AA531" s="89"/>
      <c r="AB531" s="89"/>
      <c r="AC531" s="89"/>
    </row>
    <row r="532" spans="1:68" x14ac:dyDescent="0.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5" t="s">
        <v>71</v>
      </c>
      <c r="Q532" s="125"/>
      <c r="R532" s="125"/>
      <c r="S532" s="125"/>
      <c r="T532" s="125"/>
      <c r="U532" s="125"/>
      <c r="V532" s="125"/>
      <c r="W532" s="87" t="s">
        <v>69</v>
      </c>
      <c r="X532" s="88">
        <f>IFERROR(SUM(X530:X530),"0")</f>
        <v>0</v>
      </c>
      <c r="Y532" s="88">
        <f>IFERROR(SUM(Y530:Y530),"0")</f>
        <v>0</v>
      </c>
      <c r="Z532" s="87"/>
      <c r="AA532" s="89"/>
      <c r="AB532" s="89"/>
      <c r="AC532" s="89"/>
    </row>
    <row r="533" spans="1:68" ht="16.5" customHeight="1" x14ac:dyDescent="0.25">
      <c r="A533" s="120" t="s">
        <v>836</v>
      </c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69"/>
      <c r="AB533" s="69"/>
      <c r="AC533" s="69"/>
    </row>
    <row r="534" spans="1:68" ht="14.25" customHeight="1" x14ac:dyDescent="0.25">
      <c r="A534" s="121" t="s">
        <v>64</v>
      </c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70"/>
      <c r="AB534" s="70"/>
      <c r="AC534" s="70"/>
    </row>
    <row r="535" spans="1:68" ht="27" customHeight="1" x14ac:dyDescent="0.25">
      <c r="A535" s="71" t="s">
        <v>837</v>
      </c>
      <c r="B535" s="71" t="s">
        <v>838</v>
      </c>
      <c r="C535" s="72">
        <v>4301031294</v>
      </c>
      <c r="D535" s="122">
        <v>4680115885189</v>
      </c>
      <c r="E535" s="122"/>
      <c r="F535" s="73">
        <v>0.2</v>
      </c>
      <c r="G535" s="74">
        <v>6</v>
      </c>
      <c r="H535" s="73">
        <v>1.2</v>
      </c>
      <c r="I535" s="73">
        <v>1.3720000000000001</v>
      </c>
      <c r="J535" s="74">
        <v>234</v>
      </c>
      <c r="K535" s="74" t="s">
        <v>67</v>
      </c>
      <c r="L535" s="74"/>
      <c r="M535" s="75" t="s">
        <v>68</v>
      </c>
      <c r="N535" s="75"/>
      <c r="O535" s="74">
        <v>40</v>
      </c>
      <c r="P535" s="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23"/>
      <c r="R535" s="123"/>
      <c r="S535" s="123"/>
      <c r="T535" s="123"/>
      <c r="U535" s="76"/>
      <c r="V535" s="76"/>
      <c r="W535" s="77" t="s">
        <v>69</v>
      </c>
      <c r="X535" s="78">
        <v>0</v>
      </c>
      <c r="Y535" s="79">
        <f t="shared" ref="Y535:Y540" si="104">IFERROR(IF(X535="",0,CEILING((X535/$H535),1)*$H535),"")</f>
        <v>0</v>
      </c>
      <c r="Z535" s="80" t="str">
        <f>IFERROR(IF(Y535=0,"",ROUNDUP(Y535/H535,0)*0.00502),"")</f>
        <v/>
      </c>
      <c r="AA535" s="81"/>
      <c r="AB535" s="82"/>
      <c r="AC535" s="83" t="s">
        <v>839</v>
      </c>
      <c r="AG535" s="84"/>
      <c r="AJ535" s="85"/>
      <c r="AK535" s="85">
        <v>0</v>
      </c>
      <c r="BB535" s="86" t="s">
        <v>1</v>
      </c>
      <c r="BM535" s="84">
        <f t="shared" ref="BM535:BM540" si="105">IFERROR(X535*I535/H535,"0")</f>
        <v>0</v>
      </c>
      <c r="BN535" s="84">
        <f t="shared" ref="BN535:BN540" si="106">IFERROR(Y535*I535/H535,"0")</f>
        <v>0</v>
      </c>
      <c r="BO535" s="84">
        <f t="shared" ref="BO535:BO540" si="107">IFERROR(1/J535*(X535/H535),"0")</f>
        <v>0</v>
      </c>
      <c r="BP535" s="84">
        <f t="shared" ref="BP535:BP540" si="108">IFERROR(1/J535*(Y535/H535),"0")</f>
        <v>0</v>
      </c>
    </row>
    <row r="536" spans="1:68" ht="27" customHeight="1" x14ac:dyDescent="0.25">
      <c r="A536" s="71" t="s">
        <v>840</v>
      </c>
      <c r="B536" s="71" t="s">
        <v>841</v>
      </c>
      <c r="C536" s="72">
        <v>4301031293</v>
      </c>
      <c r="D536" s="122">
        <v>4680115885172</v>
      </c>
      <c r="E536" s="122"/>
      <c r="F536" s="73">
        <v>0.2</v>
      </c>
      <c r="G536" s="74">
        <v>6</v>
      </c>
      <c r="H536" s="73">
        <v>1.2</v>
      </c>
      <c r="I536" s="73">
        <v>1.3</v>
      </c>
      <c r="J536" s="74">
        <v>234</v>
      </c>
      <c r="K536" s="74" t="s">
        <v>67</v>
      </c>
      <c r="L536" s="74"/>
      <c r="M536" s="75" t="s">
        <v>68</v>
      </c>
      <c r="N536" s="75"/>
      <c r="O536" s="74">
        <v>40</v>
      </c>
      <c r="P536" s="12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23"/>
      <c r="R536" s="123"/>
      <c r="S536" s="123"/>
      <c r="T536" s="123"/>
      <c r="U536" s="76"/>
      <c r="V536" s="76"/>
      <c r="W536" s="77" t="s">
        <v>69</v>
      </c>
      <c r="X536" s="78">
        <v>0</v>
      </c>
      <c r="Y536" s="79">
        <f t="shared" si="104"/>
        <v>0</v>
      </c>
      <c r="Z536" s="80" t="str">
        <f>IFERROR(IF(Y536=0,"",ROUNDUP(Y536/H536,0)*0.00502),"")</f>
        <v/>
      </c>
      <c r="AA536" s="81"/>
      <c r="AB536" s="82"/>
      <c r="AC536" s="83" t="s">
        <v>839</v>
      </c>
      <c r="AG536" s="84"/>
      <c r="AJ536" s="85"/>
      <c r="AK536" s="85">
        <v>0</v>
      </c>
      <c r="BB536" s="86" t="s">
        <v>1</v>
      </c>
      <c r="BM536" s="84">
        <f t="shared" si="105"/>
        <v>0</v>
      </c>
      <c r="BN536" s="84">
        <f t="shared" si="106"/>
        <v>0</v>
      </c>
      <c r="BO536" s="84">
        <f t="shared" si="107"/>
        <v>0</v>
      </c>
      <c r="BP536" s="84">
        <f t="shared" si="108"/>
        <v>0</v>
      </c>
    </row>
    <row r="537" spans="1:68" ht="27" customHeight="1" x14ac:dyDescent="0.25">
      <c r="A537" s="71" t="s">
        <v>842</v>
      </c>
      <c r="B537" s="71" t="s">
        <v>843</v>
      </c>
      <c r="C537" s="72">
        <v>4301031347</v>
      </c>
      <c r="D537" s="122">
        <v>4680115885110</v>
      </c>
      <c r="E537" s="122"/>
      <c r="F537" s="73">
        <v>0.2</v>
      </c>
      <c r="G537" s="74">
        <v>6</v>
      </c>
      <c r="H537" s="73">
        <v>1.2</v>
      </c>
      <c r="I537" s="73">
        <v>2.1</v>
      </c>
      <c r="J537" s="74">
        <v>182</v>
      </c>
      <c r="K537" s="74" t="s">
        <v>76</v>
      </c>
      <c r="L537" s="74"/>
      <c r="M537" s="75" t="s">
        <v>68</v>
      </c>
      <c r="N537" s="75"/>
      <c r="O537" s="74">
        <v>50</v>
      </c>
      <c r="P537" s="126" t="s">
        <v>844</v>
      </c>
      <c r="Q537" s="126"/>
      <c r="R537" s="126"/>
      <c r="S537" s="126"/>
      <c r="T537" s="126"/>
      <c r="U537" s="76"/>
      <c r="V537" s="76"/>
      <c r="W537" s="77" t="s">
        <v>69</v>
      </c>
      <c r="X537" s="78">
        <v>0</v>
      </c>
      <c r="Y537" s="79">
        <f t="shared" si="104"/>
        <v>0</v>
      </c>
      <c r="Z537" s="80" t="str">
        <f>IFERROR(IF(Y537=0,"",ROUNDUP(Y537/H537,0)*0.00651),"")</f>
        <v/>
      </c>
      <c r="AA537" s="81"/>
      <c r="AB537" s="82"/>
      <c r="AC537" s="83" t="s">
        <v>845</v>
      </c>
      <c r="AG537" s="84"/>
      <c r="AJ537" s="85"/>
      <c r="AK537" s="85">
        <v>0</v>
      </c>
      <c r="BB537" s="86" t="s">
        <v>1</v>
      </c>
      <c r="BM537" s="84">
        <f t="shared" si="105"/>
        <v>0</v>
      </c>
      <c r="BN537" s="84">
        <f t="shared" si="106"/>
        <v>0</v>
      </c>
      <c r="BO537" s="84">
        <f t="shared" si="107"/>
        <v>0</v>
      </c>
      <c r="BP537" s="84">
        <f t="shared" si="108"/>
        <v>0</v>
      </c>
    </row>
    <row r="538" spans="1:68" ht="27" customHeight="1" x14ac:dyDescent="0.25">
      <c r="A538" s="71" t="s">
        <v>842</v>
      </c>
      <c r="B538" s="71" t="s">
        <v>846</v>
      </c>
      <c r="C538" s="72">
        <v>4301031291</v>
      </c>
      <c r="D538" s="122">
        <v>4680115885110</v>
      </c>
      <c r="E538" s="122"/>
      <c r="F538" s="73">
        <v>0.2</v>
      </c>
      <c r="G538" s="74">
        <v>6</v>
      </c>
      <c r="H538" s="73">
        <v>1.2</v>
      </c>
      <c r="I538" s="73">
        <v>2.02</v>
      </c>
      <c r="J538" s="74">
        <v>234</v>
      </c>
      <c r="K538" s="74" t="s">
        <v>67</v>
      </c>
      <c r="L538" s="74"/>
      <c r="M538" s="75" t="s">
        <v>68</v>
      </c>
      <c r="N538" s="75"/>
      <c r="O538" s="74">
        <v>35</v>
      </c>
      <c r="P538" s="1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23"/>
      <c r="R538" s="123"/>
      <c r="S538" s="123"/>
      <c r="T538" s="123"/>
      <c r="U538" s="76"/>
      <c r="V538" s="76"/>
      <c r="W538" s="77" t="s">
        <v>69</v>
      </c>
      <c r="X538" s="78">
        <v>0</v>
      </c>
      <c r="Y538" s="79">
        <f t="shared" si="104"/>
        <v>0</v>
      </c>
      <c r="Z538" s="80" t="str">
        <f>IFERROR(IF(Y538=0,"",ROUNDUP(Y538/H538,0)*0.00502),"")</f>
        <v/>
      </c>
      <c r="AA538" s="81"/>
      <c r="AB538" s="82"/>
      <c r="AC538" s="83" t="s">
        <v>845</v>
      </c>
      <c r="AG538" s="84"/>
      <c r="AJ538" s="85"/>
      <c r="AK538" s="85">
        <v>0</v>
      </c>
      <c r="BB538" s="86" t="s">
        <v>1</v>
      </c>
      <c r="BM538" s="84">
        <f t="shared" si="105"/>
        <v>0</v>
      </c>
      <c r="BN538" s="84">
        <f t="shared" si="106"/>
        <v>0</v>
      </c>
      <c r="BO538" s="84">
        <f t="shared" si="107"/>
        <v>0</v>
      </c>
      <c r="BP538" s="84">
        <f t="shared" si="108"/>
        <v>0</v>
      </c>
    </row>
    <row r="539" spans="1:68" ht="27" customHeight="1" x14ac:dyDescent="0.25">
      <c r="A539" s="71" t="s">
        <v>847</v>
      </c>
      <c r="B539" s="71" t="s">
        <v>848</v>
      </c>
      <c r="C539" s="72">
        <v>4301031329</v>
      </c>
      <c r="D539" s="122">
        <v>4680115885219</v>
      </c>
      <c r="E539" s="122"/>
      <c r="F539" s="73">
        <v>0.28000000000000003</v>
      </c>
      <c r="G539" s="74">
        <v>6</v>
      </c>
      <c r="H539" s="73">
        <v>1.68</v>
      </c>
      <c r="I539" s="73">
        <v>2.5</v>
      </c>
      <c r="J539" s="74">
        <v>234</v>
      </c>
      <c r="K539" s="74" t="s">
        <v>67</v>
      </c>
      <c r="L539" s="74"/>
      <c r="M539" s="75" t="s">
        <v>68</v>
      </c>
      <c r="N539" s="75"/>
      <c r="O539" s="74">
        <v>35</v>
      </c>
      <c r="P539" s="12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23"/>
      <c r="R539" s="123"/>
      <c r="S539" s="123"/>
      <c r="T539" s="123"/>
      <c r="U539" s="76"/>
      <c r="V539" s="76"/>
      <c r="W539" s="77" t="s">
        <v>69</v>
      </c>
      <c r="X539" s="78">
        <v>0</v>
      </c>
      <c r="Y539" s="79">
        <f t="shared" si="104"/>
        <v>0</v>
      </c>
      <c r="Z539" s="80" t="str">
        <f>IFERROR(IF(Y539=0,"",ROUNDUP(Y539/H539,0)*0.00502),"")</f>
        <v/>
      </c>
      <c r="AA539" s="81"/>
      <c r="AB539" s="82"/>
      <c r="AC539" s="83" t="s">
        <v>849</v>
      </c>
      <c r="AG539" s="84"/>
      <c r="AJ539" s="85"/>
      <c r="AK539" s="85">
        <v>0</v>
      </c>
      <c r="BB539" s="86" t="s">
        <v>1</v>
      </c>
      <c r="BM539" s="84">
        <f t="shared" si="105"/>
        <v>0</v>
      </c>
      <c r="BN539" s="84">
        <f t="shared" si="106"/>
        <v>0</v>
      </c>
      <c r="BO539" s="84">
        <f t="shared" si="107"/>
        <v>0</v>
      </c>
      <c r="BP539" s="84">
        <f t="shared" si="108"/>
        <v>0</v>
      </c>
    </row>
    <row r="540" spans="1:68" ht="27" customHeight="1" x14ac:dyDescent="0.25">
      <c r="A540" s="71" t="s">
        <v>847</v>
      </c>
      <c r="B540" s="71" t="s">
        <v>850</v>
      </c>
      <c r="C540" s="72">
        <v>4301031416</v>
      </c>
      <c r="D540" s="122">
        <v>4680115885219</v>
      </c>
      <c r="E540" s="122"/>
      <c r="F540" s="73">
        <v>0.28000000000000003</v>
      </c>
      <c r="G540" s="74">
        <v>6</v>
      </c>
      <c r="H540" s="73">
        <v>1.68</v>
      </c>
      <c r="I540" s="73">
        <v>2.5</v>
      </c>
      <c r="J540" s="74">
        <v>234</v>
      </c>
      <c r="K540" s="74" t="s">
        <v>67</v>
      </c>
      <c r="L540" s="74"/>
      <c r="M540" s="75" t="s">
        <v>68</v>
      </c>
      <c r="N540" s="75"/>
      <c r="O540" s="74">
        <v>50</v>
      </c>
      <c r="P540" s="126" t="s">
        <v>851</v>
      </c>
      <c r="Q540" s="126"/>
      <c r="R540" s="126"/>
      <c r="S540" s="126"/>
      <c r="T540" s="126"/>
      <c r="U540" s="76"/>
      <c r="V540" s="76"/>
      <c r="W540" s="77" t="s">
        <v>69</v>
      </c>
      <c r="X540" s="78">
        <v>0</v>
      </c>
      <c r="Y540" s="79">
        <f t="shared" si="104"/>
        <v>0</v>
      </c>
      <c r="Z540" s="80" t="str">
        <f>IFERROR(IF(Y540=0,"",ROUNDUP(Y540/H540,0)*0.00502),"")</f>
        <v/>
      </c>
      <c r="AA540" s="81"/>
      <c r="AB540" s="82"/>
      <c r="AC540" s="83" t="s">
        <v>849</v>
      </c>
      <c r="AG540" s="84"/>
      <c r="AJ540" s="85"/>
      <c r="AK540" s="85">
        <v>0</v>
      </c>
      <c r="BB540" s="86" t="s">
        <v>1</v>
      </c>
      <c r="BM540" s="84">
        <f t="shared" si="105"/>
        <v>0</v>
      </c>
      <c r="BN540" s="84">
        <f t="shared" si="106"/>
        <v>0</v>
      </c>
      <c r="BO540" s="84">
        <f t="shared" si="107"/>
        <v>0</v>
      </c>
      <c r="BP540" s="84">
        <f t="shared" si="108"/>
        <v>0</v>
      </c>
    </row>
    <row r="541" spans="1:68" x14ac:dyDescent="0.2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5" t="s">
        <v>71</v>
      </c>
      <c r="Q541" s="125"/>
      <c r="R541" s="125"/>
      <c r="S541" s="125"/>
      <c r="T541" s="125"/>
      <c r="U541" s="125"/>
      <c r="V541" s="125"/>
      <c r="W541" s="87" t="s">
        <v>72</v>
      </c>
      <c r="X541" s="88">
        <f>IFERROR(X535/H535,"0")+IFERROR(X536/H536,"0")+IFERROR(X537/H537,"0")+IFERROR(X538/H538,"0")+IFERROR(X539/H539,"0")+IFERROR(X540/H540,"0")</f>
        <v>0</v>
      </c>
      <c r="Y541" s="88">
        <f>IFERROR(Y535/H535,"0")+IFERROR(Y536/H536,"0")+IFERROR(Y537/H537,"0")+IFERROR(Y538/H538,"0")+IFERROR(Y539/H539,"0")+IFERROR(Y540/H540,"0")</f>
        <v>0</v>
      </c>
      <c r="Z541" s="88">
        <f>IFERROR(IF(Z535="",0,Z535),"0")+IFERROR(IF(Z536="",0,Z536),"0")+IFERROR(IF(Z537="",0,Z537),"0")+IFERROR(IF(Z538="",0,Z538),"0")+IFERROR(IF(Z539="",0,Z539),"0")+IFERROR(IF(Z540="",0,Z540),"0")</f>
        <v>0</v>
      </c>
      <c r="AA541" s="89"/>
      <c r="AB541" s="89"/>
      <c r="AC541" s="89"/>
    </row>
    <row r="542" spans="1:68" x14ac:dyDescent="0.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5" t="s">
        <v>71</v>
      </c>
      <c r="Q542" s="125"/>
      <c r="R542" s="125"/>
      <c r="S542" s="125"/>
      <c r="T542" s="125"/>
      <c r="U542" s="125"/>
      <c r="V542" s="125"/>
      <c r="W542" s="87" t="s">
        <v>69</v>
      </c>
      <c r="X542" s="88">
        <f>IFERROR(SUM(X535:X540),"0")</f>
        <v>0</v>
      </c>
      <c r="Y542" s="88">
        <f>IFERROR(SUM(Y535:Y540),"0")</f>
        <v>0</v>
      </c>
      <c r="Z542" s="87"/>
      <c r="AA542" s="89"/>
      <c r="AB542" s="89"/>
      <c r="AC542" s="89"/>
    </row>
    <row r="543" spans="1:68" ht="16.5" customHeight="1" x14ac:dyDescent="0.25">
      <c r="A543" s="120" t="s">
        <v>852</v>
      </c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69"/>
      <c r="AB543" s="69"/>
      <c r="AC543" s="69"/>
    </row>
    <row r="544" spans="1:68" ht="14.25" customHeight="1" x14ac:dyDescent="0.25">
      <c r="A544" s="121" t="s">
        <v>64</v>
      </c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70"/>
      <c r="AB544" s="70"/>
      <c r="AC544" s="70"/>
    </row>
    <row r="545" spans="1:68" ht="27" customHeight="1" x14ac:dyDescent="0.25">
      <c r="A545" s="71" t="s">
        <v>853</v>
      </c>
      <c r="B545" s="71" t="s">
        <v>854</v>
      </c>
      <c r="C545" s="72">
        <v>4301031261</v>
      </c>
      <c r="D545" s="122">
        <v>4680115885103</v>
      </c>
      <c r="E545" s="122"/>
      <c r="F545" s="73">
        <v>0.27</v>
      </c>
      <c r="G545" s="74">
        <v>6</v>
      </c>
      <c r="H545" s="73">
        <v>1.62</v>
      </c>
      <c r="I545" s="73">
        <v>1.8</v>
      </c>
      <c r="J545" s="74">
        <v>182</v>
      </c>
      <c r="K545" s="74" t="s">
        <v>76</v>
      </c>
      <c r="L545" s="74"/>
      <c r="M545" s="75" t="s">
        <v>68</v>
      </c>
      <c r="N545" s="75"/>
      <c r="O545" s="74">
        <v>40</v>
      </c>
      <c r="P545" s="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23"/>
      <c r="R545" s="123"/>
      <c r="S545" s="123"/>
      <c r="T545" s="123"/>
      <c r="U545" s="76"/>
      <c r="V545" s="76"/>
      <c r="W545" s="77" t="s">
        <v>69</v>
      </c>
      <c r="X545" s="78">
        <v>0</v>
      </c>
      <c r="Y545" s="79">
        <f>IFERROR(IF(X545="",0,CEILING((X545/$H545),1)*$H545),"")</f>
        <v>0</v>
      </c>
      <c r="Z545" s="80" t="str">
        <f>IFERROR(IF(Y545=0,"",ROUNDUP(Y545/H545,0)*0.00651),"")</f>
        <v/>
      </c>
      <c r="AA545" s="81"/>
      <c r="AB545" s="82"/>
      <c r="AC545" s="83" t="s">
        <v>855</v>
      </c>
      <c r="AG545" s="84"/>
      <c r="AJ545" s="85"/>
      <c r="AK545" s="85">
        <v>0</v>
      </c>
      <c r="BB545" s="86" t="s">
        <v>1</v>
      </c>
      <c r="BM545" s="84">
        <f>IFERROR(X545*I545/H545,"0")</f>
        <v>0</v>
      </c>
      <c r="BN545" s="84">
        <f>IFERROR(Y545*I545/H545,"0")</f>
        <v>0</v>
      </c>
      <c r="BO545" s="84">
        <f>IFERROR(1/J545*(X545/H545),"0")</f>
        <v>0</v>
      </c>
      <c r="BP545" s="84">
        <f>IFERROR(1/J545*(Y545/H545),"0")</f>
        <v>0</v>
      </c>
    </row>
    <row r="546" spans="1:68" x14ac:dyDescent="0.2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5" t="s">
        <v>71</v>
      </c>
      <c r="Q546" s="125"/>
      <c r="R546" s="125"/>
      <c r="S546" s="125"/>
      <c r="T546" s="125"/>
      <c r="U546" s="125"/>
      <c r="V546" s="125"/>
      <c r="W546" s="87" t="s">
        <v>72</v>
      </c>
      <c r="X546" s="88">
        <f>IFERROR(X545/H545,"0")</f>
        <v>0</v>
      </c>
      <c r="Y546" s="88">
        <f>IFERROR(Y545/H545,"0")</f>
        <v>0</v>
      </c>
      <c r="Z546" s="88">
        <f>IFERROR(IF(Z545="",0,Z545),"0")</f>
        <v>0</v>
      </c>
      <c r="AA546" s="89"/>
      <c r="AB546" s="89"/>
      <c r="AC546" s="89"/>
    </row>
    <row r="547" spans="1:68" x14ac:dyDescent="0.2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5" t="s">
        <v>71</v>
      </c>
      <c r="Q547" s="125"/>
      <c r="R547" s="125"/>
      <c r="S547" s="125"/>
      <c r="T547" s="125"/>
      <c r="U547" s="125"/>
      <c r="V547" s="125"/>
      <c r="W547" s="87" t="s">
        <v>69</v>
      </c>
      <c r="X547" s="88">
        <f>IFERROR(SUM(X545:X545),"0")</f>
        <v>0</v>
      </c>
      <c r="Y547" s="88">
        <f>IFERROR(SUM(Y545:Y545),"0")</f>
        <v>0</v>
      </c>
      <c r="Z547" s="87"/>
      <c r="AA547" s="89"/>
      <c r="AB547" s="89"/>
      <c r="AC547" s="89"/>
    </row>
    <row r="548" spans="1:68" ht="27.75" customHeight="1" x14ac:dyDescent="0.2">
      <c r="A548" s="119" t="s">
        <v>856</v>
      </c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68"/>
      <c r="AB548" s="68"/>
      <c r="AC548" s="68"/>
    </row>
    <row r="549" spans="1:68" ht="16.5" customHeight="1" x14ac:dyDescent="0.25">
      <c r="A549" s="120" t="s">
        <v>856</v>
      </c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69"/>
      <c r="AB549" s="69"/>
      <c r="AC549" s="69"/>
    </row>
    <row r="550" spans="1:68" ht="14.25" customHeight="1" x14ac:dyDescent="0.25">
      <c r="A550" s="121" t="s">
        <v>113</v>
      </c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70"/>
      <c r="AB550" s="70"/>
      <c r="AC550" s="70"/>
    </row>
    <row r="551" spans="1:68" ht="27" customHeight="1" x14ac:dyDescent="0.25">
      <c r="A551" s="71" t="s">
        <v>857</v>
      </c>
      <c r="B551" s="71" t="s">
        <v>858</v>
      </c>
      <c r="C551" s="72">
        <v>4301011795</v>
      </c>
      <c r="D551" s="122">
        <v>4607091389067</v>
      </c>
      <c r="E551" s="122"/>
      <c r="F551" s="73">
        <v>0.88</v>
      </c>
      <c r="G551" s="74">
        <v>6</v>
      </c>
      <c r="H551" s="73">
        <v>5.28</v>
      </c>
      <c r="I551" s="73">
        <v>5.64</v>
      </c>
      <c r="J551" s="74">
        <v>104</v>
      </c>
      <c r="K551" s="74" t="s">
        <v>116</v>
      </c>
      <c r="L551" s="74"/>
      <c r="M551" s="75" t="s">
        <v>119</v>
      </c>
      <c r="N551" s="75"/>
      <c r="O551" s="74">
        <v>60</v>
      </c>
      <c r="P551" s="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23"/>
      <c r="R551" s="123"/>
      <c r="S551" s="123"/>
      <c r="T551" s="123"/>
      <c r="U551" s="76"/>
      <c r="V551" s="76"/>
      <c r="W551" s="77" t="s">
        <v>69</v>
      </c>
      <c r="X551" s="78">
        <v>0</v>
      </c>
      <c r="Y551" s="79">
        <f t="shared" ref="Y551:Y565" si="109">IFERROR(IF(X551="",0,CEILING((X551/$H551),1)*$H551),"")</f>
        <v>0</v>
      </c>
      <c r="Z551" s="80" t="str">
        <f t="shared" ref="Z551:Z556" si="110">IFERROR(IF(Y551=0,"",ROUNDUP(Y551/H551,0)*0.01196),"")</f>
        <v/>
      </c>
      <c r="AA551" s="81"/>
      <c r="AB551" s="82"/>
      <c r="AC551" s="83" t="s">
        <v>117</v>
      </c>
      <c r="AG551" s="84"/>
      <c r="AJ551" s="85"/>
      <c r="AK551" s="85">
        <v>0</v>
      </c>
      <c r="BB551" s="86" t="s">
        <v>1</v>
      </c>
      <c r="BM551" s="84">
        <f t="shared" ref="BM551:BM565" si="111">IFERROR(X551*I551/H551,"0")</f>
        <v>0</v>
      </c>
      <c r="BN551" s="84">
        <f t="shared" ref="BN551:BN565" si="112">IFERROR(Y551*I551/H551,"0")</f>
        <v>0</v>
      </c>
      <c r="BO551" s="84">
        <f t="shared" ref="BO551:BO565" si="113">IFERROR(1/J551*(X551/H551),"0")</f>
        <v>0</v>
      </c>
      <c r="BP551" s="84">
        <f t="shared" ref="BP551:BP565" si="114">IFERROR(1/J551*(Y551/H551),"0")</f>
        <v>0</v>
      </c>
    </row>
    <row r="552" spans="1:68" ht="27" customHeight="1" x14ac:dyDescent="0.25">
      <c r="A552" s="71" t="s">
        <v>859</v>
      </c>
      <c r="B552" s="71" t="s">
        <v>860</v>
      </c>
      <c r="C552" s="72">
        <v>4301011961</v>
      </c>
      <c r="D552" s="122">
        <v>4680115885271</v>
      </c>
      <c r="E552" s="122"/>
      <c r="F552" s="73">
        <v>0.88</v>
      </c>
      <c r="G552" s="74">
        <v>6</v>
      </c>
      <c r="H552" s="73">
        <v>5.28</v>
      </c>
      <c r="I552" s="73">
        <v>5.64</v>
      </c>
      <c r="J552" s="74">
        <v>104</v>
      </c>
      <c r="K552" s="74" t="s">
        <v>116</v>
      </c>
      <c r="L552" s="74"/>
      <c r="M552" s="75" t="s">
        <v>119</v>
      </c>
      <c r="N552" s="75"/>
      <c r="O552" s="74">
        <v>60</v>
      </c>
      <c r="P552" s="1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23"/>
      <c r="R552" s="123"/>
      <c r="S552" s="123"/>
      <c r="T552" s="123"/>
      <c r="U552" s="76"/>
      <c r="V552" s="76"/>
      <c r="W552" s="77" t="s">
        <v>69</v>
      </c>
      <c r="X552" s="78">
        <v>0</v>
      </c>
      <c r="Y552" s="79">
        <f t="shared" si="109"/>
        <v>0</v>
      </c>
      <c r="Z552" s="80" t="str">
        <f t="shared" si="110"/>
        <v/>
      </c>
      <c r="AA552" s="81"/>
      <c r="AB552" s="82"/>
      <c r="AC552" s="83" t="s">
        <v>861</v>
      </c>
      <c r="AG552" s="84"/>
      <c r="AJ552" s="85"/>
      <c r="AK552" s="85">
        <v>0</v>
      </c>
      <c r="BB552" s="86" t="s">
        <v>1</v>
      </c>
      <c r="BM552" s="84">
        <f t="shared" si="111"/>
        <v>0</v>
      </c>
      <c r="BN552" s="84">
        <f t="shared" si="112"/>
        <v>0</v>
      </c>
      <c r="BO552" s="84">
        <f t="shared" si="113"/>
        <v>0</v>
      </c>
      <c r="BP552" s="84">
        <f t="shared" si="114"/>
        <v>0</v>
      </c>
    </row>
    <row r="553" spans="1:68" ht="16.5" customHeight="1" x14ac:dyDescent="0.25">
      <c r="A553" s="71" t="s">
        <v>862</v>
      </c>
      <c r="B553" s="71" t="s">
        <v>863</v>
      </c>
      <c r="C553" s="72">
        <v>4301011774</v>
      </c>
      <c r="D553" s="122">
        <v>4680115884502</v>
      </c>
      <c r="E553" s="122"/>
      <c r="F553" s="73">
        <v>0.88</v>
      </c>
      <c r="G553" s="74">
        <v>6</v>
      </c>
      <c r="H553" s="73">
        <v>5.28</v>
      </c>
      <c r="I553" s="73">
        <v>5.64</v>
      </c>
      <c r="J553" s="74">
        <v>104</v>
      </c>
      <c r="K553" s="74" t="s">
        <v>116</v>
      </c>
      <c r="L553" s="74"/>
      <c r="M553" s="75" t="s">
        <v>119</v>
      </c>
      <c r="N553" s="75"/>
      <c r="O553" s="74">
        <v>60</v>
      </c>
      <c r="P553" s="1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23"/>
      <c r="R553" s="123"/>
      <c r="S553" s="123"/>
      <c r="T553" s="123"/>
      <c r="U553" s="76"/>
      <c r="V553" s="76"/>
      <c r="W553" s="77" t="s">
        <v>69</v>
      </c>
      <c r="X553" s="78">
        <v>0</v>
      </c>
      <c r="Y553" s="79">
        <f t="shared" si="109"/>
        <v>0</v>
      </c>
      <c r="Z553" s="80" t="str">
        <f t="shared" si="110"/>
        <v/>
      </c>
      <c r="AA553" s="81"/>
      <c r="AB553" s="82"/>
      <c r="AC553" s="83" t="s">
        <v>864</v>
      </c>
      <c r="AG553" s="84"/>
      <c r="AJ553" s="85"/>
      <c r="AK553" s="85">
        <v>0</v>
      </c>
      <c r="BB553" s="86" t="s">
        <v>1</v>
      </c>
      <c r="BM553" s="84">
        <f t="shared" si="111"/>
        <v>0</v>
      </c>
      <c r="BN553" s="84">
        <f t="shared" si="112"/>
        <v>0</v>
      </c>
      <c r="BO553" s="84">
        <f t="shared" si="113"/>
        <v>0</v>
      </c>
      <c r="BP553" s="84">
        <f t="shared" si="114"/>
        <v>0</v>
      </c>
    </row>
    <row r="554" spans="1:68" ht="27" customHeight="1" x14ac:dyDescent="0.25">
      <c r="A554" s="71" t="s">
        <v>865</v>
      </c>
      <c r="B554" s="71" t="s">
        <v>866</v>
      </c>
      <c r="C554" s="72">
        <v>4301011771</v>
      </c>
      <c r="D554" s="122">
        <v>4607091389104</v>
      </c>
      <c r="E554" s="122"/>
      <c r="F554" s="73">
        <v>0.88</v>
      </c>
      <c r="G554" s="74">
        <v>6</v>
      </c>
      <c r="H554" s="73">
        <v>5.28</v>
      </c>
      <c r="I554" s="73">
        <v>5.64</v>
      </c>
      <c r="J554" s="74">
        <v>104</v>
      </c>
      <c r="K554" s="74" t="s">
        <v>116</v>
      </c>
      <c r="L554" s="74"/>
      <c r="M554" s="75" t="s">
        <v>119</v>
      </c>
      <c r="N554" s="75"/>
      <c r="O554" s="74">
        <v>60</v>
      </c>
      <c r="P554" s="1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23"/>
      <c r="R554" s="123"/>
      <c r="S554" s="123"/>
      <c r="T554" s="123"/>
      <c r="U554" s="76"/>
      <c r="V554" s="76"/>
      <c r="W554" s="77" t="s">
        <v>69</v>
      </c>
      <c r="X554" s="78">
        <v>600</v>
      </c>
      <c r="Y554" s="79">
        <f t="shared" si="109"/>
        <v>601.92000000000007</v>
      </c>
      <c r="Z554" s="80">
        <f t="shared" si="110"/>
        <v>1.36344</v>
      </c>
      <c r="AA554" s="81"/>
      <c r="AB554" s="82"/>
      <c r="AC554" s="83" t="s">
        <v>867</v>
      </c>
      <c r="AG554" s="84"/>
      <c r="AJ554" s="85"/>
      <c r="AK554" s="85">
        <v>0</v>
      </c>
      <c r="BB554" s="86" t="s">
        <v>1</v>
      </c>
      <c r="BM554" s="84">
        <f t="shared" si="111"/>
        <v>640.90909090909088</v>
      </c>
      <c r="BN554" s="84">
        <f t="shared" si="112"/>
        <v>642.96</v>
      </c>
      <c r="BO554" s="84">
        <f t="shared" si="113"/>
        <v>1.0926573426573427</v>
      </c>
      <c r="BP554" s="84">
        <f t="shared" si="114"/>
        <v>1.0961538461538463</v>
      </c>
    </row>
    <row r="555" spans="1:68" ht="16.5" customHeight="1" x14ac:dyDescent="0.25">
      <c r="A555" s="71" t="s">
        <v>868</v>
      </c>
      <c r="B555" s="71" t="s">
        <v>869</v>
      </c>
      <c r="C555" s="72">
        <v>4301011799</v>
      </c>
      <c r="D555" s="122">
        <v>4680115884519</v>
      </c>
      <c r="E555" s="122"/>
      <c r="F555" s="73">
        <v>0.88</v>
      </c>
      <c r="G555" s="74">
        <v>6</v>
      </c>
      <c r="H555" s="73">
        <v>5.28</v>
      </c>
      <c r="I555" s="73">
        <v>5.64</v>
      </c>
      <c r="J555" s="74">
        <v>104</v>
      </c>
      <c r="K555" s="74" t="s">
        <v>116</v>
      </c>
      <c r="L555" s="74"/>
      <c r="M555" s="75" t="s">
        <v>80</v>
      </c>
      <c r="N555" s="75"/>
      <c r="O555" s="74">
        <v>60</v>
      </c>
      <c r="P555" s="1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23"/>
      <c r="R555" s="123"/>
      <c r="S555" s="123"/>
      <c r="T555" s="123"/>
      <c r="U555" s="76"/>
      <c r="V555" s="76"/>
      <c r="W555" s="77" t="s">
        <v>69</v>
      </c>
      <c r="X555" s="78">
        <v>0</v>
      </c>
      <c r="Y555" s="79">
        <f t="shared" si="109"/>
        <v>0</v>
      </c>
      <c r="Z555" s="80" t="str">
        <f t="shared" si="110"/>
        <v/>
      </c>
      <c r="AA555" s="81"/>
      <c r="AB555" s="82"/>
      <c r="AC555" s="83" t="s">
        <v>870</v>
      </c>
      <c r="AG555" s="84"/>
      <c r="AJ555" s="85"/>
      <c r="AK555" s="85">
        <v>0</v>
      </c>
      <c r="BB555" s="86" t="s">
        <v>1</v>
      </c>
      <c r="BM555" s="84">
        <f t="shared" si="111"/>
        <v>0</v>
      </c>
      <c r="BN555" s="84">
        <f t="shared" si="112"/>
        <v>0</v>
      </c>
      <c r="BO555" s="84">
        <f t="shared" si="113"/>
        <v>0</v>
      </c>
      <c r="BP555" s="84">
        <f t="shared" si="114"/>
        <v>0</v>
      </c>
    </row>
    <row r="556" spans="1:68" ht="27" customHeight="1" x14ac:dyDescent="0.25">
      <c r="A556" s="71" t="s">
        <v>871</v>
      </c>
      <c r="B556" s="71" t="s">
        <v>872</v>
      </c>
      <c r="C556" s="72">
        <v>4301011376</v>
      </c>
      <c r="D556" s="122">
        <v>4680115885226</v>
      </c>
      <c r="E556" s="122"/>
      <c r="F556" s="73">
        <v>0.88</v>
      </c>
      <c r="G556" s="74">
        <v>6</v>
      </c>
      <c r="H556" s="73">
        <v>5.28</v>
      </c>
      <c r="I556" s="73">
        <v>5.64</v>
      </c>
      <c r="J556" s="74">
        <v>104</v>
      </c>
      <c r="K556" s="74" t="s">
        <v>116</v>
      </c>
      <c r="L556" s="74"/>
      <c r="M556" s="75" t="s">
        <v>80</v>
      </c>
      <c r="N556" s="75"/>
      <c r="O556" s="74">
        <v>60</v>
      </c>
      <c r="P556" s="1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23"/>
      <c r="R556" s="123"/>
      <c r="S556" s="123"/>
      <c r="T556" s="123"/>
      <c r="U556" s="76"/>
      <c r="V556" s="76"/>
      <c r="W556" s="77" t="s">
        <v>69</v>
      </c>
      <c r="X556" s="78">
        <v>0</v>
      </c>
      <c r="Y556" s="79">
        <f t="shared" si="109"/>
        <v>0</v>
      </c>
      <c r="Z556" s="80" t="str">
        <f t="shared" si="110"/>
        <v/>
      </c>
      <c r="AA556" s="81"/>
      <c r="AB556" s="82"/>
      <c r="AC556" s="83" t="s">
        <v>873</v>
      </c>
      <c r="AG556" s="84"/>
      <c r="AJ556" s="85"/>
      <c r="AK556" s="85">
        <v>0</v>
      </c>
      <c r="BB556" s="86" t="s">
        <v>1</v>
      </c>
      <c r="BM556" s="84">
        <f t="shared" si="111"/>
        <v>0</v>
      </c>
      <c r="BN556" s="84">
        <f t="shared" si="112"/>
        <v>0</v>
      </c>
      <c r="BO556" s="84">
        <f t="shared" si="113"/>
        <v>0</v>
      </c>
      <c r="BP556" s="84">
        <f t="shared" si="114"/>
        <v>0</v>
      </c>
    </row>
    <row r="557" spans="1:68" ht="27" customHeight="1" x14ac:dyDescent="0.25">
      <c r="A557" s="71" t="s">
        <v>874</v>
      </c>
      <c r="B557" s="71" t="s">
        <v>875</v>
      </c>
      <c r="C557" s="72">
        <v>4301011778</v>
      </c>
      <c r="D557" s="122">
        <v>4680115880603</v>
      </c>
      <c r="E557" s="122"/>
      <c r="F557" s="73">
        <v>0.6</v>
      </c>
      <c r="G557" s="74">
        <v>6</v>
      </c>
      <c r="H557" s="73">
        <v>3.6</v>
      </c>
      <c r="I557" s="73">
        <v>3.81</v>
      </c>
      <c r="J557" s="74">
        <v>132</v>
      </c>
      <c r="K557" s="74" t="s">
        <v>126</v>
      </c>
      <c r="L557" s="74"/>
      <c r="M557" s="75" t="s">
        <v>119</v>
      </c>
      <c r="N557" s="75"/>
      <c r="O557" s="74">
        <v>60</v>
      </c>
      <c r="P557" s="1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23"/>
      <c r="R557" s="123"/>
      <c r="S557" s="123"/>
      <c r="T557" s="123"/>
      <c r="U557" s="76"/>
      <c r="V557" s="76"/>
      <c r="W557" s="77" t="s">
        <v>69</v>
      </c>
      <c r="X557" s="78">
        <v>0</v>
      </c>
      <c r="Y557" s="79">
        <f t="shared" si="109"/>
        <v>0</v>
      </c>
      <c r="Z557" s="80" t="str">
        <f>IFERROR(IF(Y557=0,"",ROUNDUP(Y557/H557,0)*0.00902),"")</f>
        <v/>
      </c>
      <c r="AA557" s="81"/>
      <c r="AB557" s="82"/>
      <c r="AC557" s="83" t="s">
        <v>117</v>
      </c>
      <c r="AG557" s="84"/>
      <c r="AJ557" s="85"/>
      <c r="AK557" s="85">
        <v>0</v>
      </c>
      <c r="BB557" s="86" t="s">
        <v>1</v>
      </c>
      <c r="BM557" s="84">
        <f t="shared" si="111"/>
        <v>0</v>
      </c>
      <c r="BN557" s="84">
        <f t="shared" si="112"/>
        <v>0</v>
      </c>
      <c r="BO557" s="84">
        <f t="shared" si="113"/>
        <v>0</v>
      </c>
      <c r="BP557" s="84">
        <f t="shared" si="114"/>
        <v>0</v>
      </c>
    </row>
    <row r="558" spans="1:68" ht="27" customHeight="1" x14ac:dyDescent="0.25">
      <c r="A558" s="71" t="s">
        <v>874</v>
      </c>
      <c r="B558" s="71" t="s">
        <v>876</v>
      </c>
      <c r="C558" s="72">
        <v>4301012035</v>
      </c>
      <c r="D558" s="122">
        <v>4680115880603</v>
      </c>
      <c r="E558" s="122"/>
      <c r="F558" s="73">
        <v>0.6</v>
      </c>
      <c r="G558" s="74">
        <v>8</v>
      </c>
      <c r="H558" s="73">
        <v>4.8</v>
      </c>
      <c r="I558" s="73">
        <v>6.96</v>
      </c>
      <c r="J558" s="74">
        <v>120</v>
      </c>
      <c r="K558" s="74" t="s">
        <v>126</v>
      </c>
      <c r="L558" s="74"/>
      <c r="M558" s="75" t="s">
        <v>119</v>
      </c>
      <c r="N558" s="75"/>
      <c r="O558" s="74">
        <v>60</v>
      </c>
      <c r="P558" s="1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23"/>
      <c r="R558" s="123"/>
      <c r="S558" s="123"/>
      <c r="T558" s="123"/>
      <c r="U558" s="76"/>
      <c r="V558" s="76"/>
      <c r="W558" s="77" t="s">
        <v>69</v>
      </c>
      <c r="X558" s="78">
        <v>0</v>
      </c>
      <c r="Y558" s="79">
        <f t="shared" si="109"/>
        <v>0</v>
      </c>
      <c r="Z558" s="80" t="str">
        <f>IFERROR(IF(Y558=0,"",ROUNDUP(Y558/H558,0)*0.00937),"")</f>
        <v/>
      </c>
      <c r="AA558" s="81"/>
      <c r="AB558" s="82"/>
      <c r="AC558" s="83" t="s">
        <v>117</v>
      </c>
      <c r="AG558" s="84"/>
      <c r="AJ558" s="85"/>
      <c r="AK558" s="85">
        <v>0</v>
      </c>
      <c r="BB558" s="86" t="s">
        <v>1</v>
      </c>
      <c r="BM558" s="84">
        <f t="shared" si="111"/>
        <v>0</v>
      </c>
      <c r="BN558" s="84">
        <f t="shared" si="112"/>
        <v>0</v>
      </c>
      <c r="BO558" s="84">
        <f t="shared" si="113"/>
        <v>0</v>
      </c>
      <c r="BP558" s="84">
        <f t="shared" si="114"/>
        <v>0</v>
      </c>
    </row>
    <row r="559" spans="1:68" ht="27" customHeight="1" x14ac:dyDescent="0.25">
      <c r="A559" s="71" t="s">
        <v>877</v>
      </c>
      <c r="B559" s="71" t="s">
        <v>878</v>
      </c>
      <c r="C559" s="72">
        <v>4301012036</v>
      </c>
      <c r="D559" s="122">
        <v>4680115882782</v>
      </c>
      <c r="E559" s="122"/>
      <c r="F559" s="73">
        <v>0.6</v>
      </c>
      <c r="G559" s="74">
        <v>8</v>
      </c>
      <c r="H559" s="73">
        <v>4.8</v>
      </c>
      <c r="I559" s="73">
        <v>6.96</v>
      </c>
      <c r="J559" s="74">
        <v>120</v>
      </c>
      <c r="K559" s="74" t="s">
        <v>126</v>
      </c>
      <c r="L559" s="74"/>
      <c r="M559" s="75" t="s">
        <v>119</v>
      </c>
      <c r="N559" s="75"/>
      <c r="O559" s="74">
        <v>60</v>
      </c>
      <c r="P559" s="1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23"/>
      <c r="R559" s="123"/>
      <c r="S559" s="123"/>
      <c r="T559" s="123"/>
      <c r="U559" s="76"/>
      <c r="V559" s="76"/>
      <c r="W559" s="77" t="s">
        <v>69</v>
      </c>
      <c r="X559" s="78">
        <v>0</v>
      </c>
      <c r="Y559" s="79">
        <f t="shared" si="109"/>
        <v>0</v>
      </c>
      <c r="Z559" s="80" t="str">
        <f>IFERROR(IF(Y559=0,"",ROUNDUP(Y559/H559,0)*0.00937),"")</f>
        <v/>
      </c>
      <c r="AA559" s="81"/>
      <c r="AB559" s="82"/>
      <c r="AC559" s="83" t="s">
        <v>861</v>
      </c>
      <c r="AG559" s="84"/>
      <c r="AJ559" s="85"/>
      <c r="AK559" s="85">
        <v>0</v>
      </c>
      <c r="BB559" s="86" t="s">
        <v>1</v>
      </c>
      <c r="BM559" s="84">
        <f t="shared" si="111"/>
        <v>0</v>
      </c>
      <c r="BN559" s="84">
        <f t="shared" si="112"/>
        <v>0</v>
      </c>
      <c r="BO559" s="84">
        <f t="shared" si="113"/>
        <v>0</v>
      </c>
      <c r="BP559" s="84">
        <f t="shared" si="114"/>
        <v>0</v>
      </c>
    </row>
    <row r="560" spans="1:68" ht="27" customHeight="1" x14ac:dyDescent="0.25">
      <c r="A560" s="71" t="s">
        <v>879</v>
      </c>
      <c r="B560" s="71" t="s">
        <v>880</v>
      </c>
      <c r="C560" s="72">
        <v>4301012050</v>
      </c>
      <c r="D560" s="122">
        <v>4680115885479</v>
      </c>
      <c r="E560" s="122"/>
      <c r="F560" s="73">
        <v>0.4</v>
      </c>
      <c r="G560" s="74">
        <v>6</v>
      </c>
      <c r="H560" s="73">
        <v>2.4</v>
      </c>
      <c r="I560" s="73">
        <v>2.58</v>
      </c>
      <c r="J560" s="74">
        <v>182</v>
      </c>
      <c r="K560" s="74" t="s">
        <v>76</v>
      </c>
      <c r="L560" s="74"/>
      <c r="M560" s="75" t="s">
        <v>119</v>
      </c>
      <c r="N560" s="75"/>
      <c r="O560" s="74">
        <v>60</v>
      </c>
      <c r="P560" s="126" t="s">
        <v>881</v>
      </c>
      <c r="Q560" s="126"/>
      <c r="R560" s="126"/>
      <c r="S560" s="126"/>
      <c r="T560" s="126"/>
      <c r="U560" s="76"/>
      <c r="V560" s="76"/>
      <c r="W560" s="77" t="s">
        <v>69</v>
      </c>
      <c r="X560" s="78">
        <v>0</v>
      </c>
      <c r="Y560" s="79">
        <f t="shared" si="109"/>
        <v>0</v>
      </c>
      <c r="Z560" s="80" t="str">
        <f>IFERROR(IF(Y560=0,"",ROUNDUP(Y560/H560,0)*0.00651),"")</f>
        <v/>
      </c>
      <c r="AA560" s="81"/>
      <c r="AB560" s="82"/>
      <c r="AC560" s="83" t="s">
        <v>867</v>
      </c>
      <c r="AG560" s="84"/>
      <c r="AJ560" s="85"/>
      <c r="AK560" s="85">
        <v>0</v>
      </c>
      <c r="BB560" s="86" t="s">
        <v>1</v>
      </c>
      <c r="BM560" s="84">
        <f t="shared" si="111"/>
        <v>0</v>
      </c>
      <c r="BN560" s="84">
        <f t="shared" si="112"/>
        <v>0</v>
      </c>
      <c r="BO560" s="84">
        <f t="shared" si="113"/>
        <v>0</v>
      </c>
      <c r="BP560" s="84">
        <f t="shared" si="114"/>
        <v>0</v>
      </c>
    </row>
    <row r="561" spans="1:68" ht="27" customHeight="1" x14ac:dyDescent="0.25">
      <c r="A561" s="71" t="s">
        <v>882</v>
      </c>
      <c r="B561" s="71" t="s">
        <v>883</v>
      </c>
      <c r="C561" s="72">
        <v>4301011784</v>
      </c>
      <c r="D561" s="122">
        <v>4607091389982</v>
      </c>
      <c r="E561" s="122"/>
      <c r="F561" s="73">
        <v>0.6</v>
      </c>
      <c r="G561" s="74">
        <v>6</v>
      </c>
      <c r="H561" s="73">
        <v>3.6</v>
      </c>
      <c r="I561" s="73">
        <v>3.81</v>
      </c>
      <c r="J561" s="74">
        <v>132</v>
      </c>
      <c r="K561" s="74" t="s">
        <v>126</v>
      </c>
      <c r="L561" s="74"/>
      <c r="M561" s="75" t="s">
        <v>119</v>
      </c>
      <c r="N561" s="75"/>
      <c r="O561" s="74">
        <v>60</v>
      </c>
      <c r="P561" s="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23"/>
      <c r="R561" s="123"/>
      <c r="S561" s="123"/>
      <c r="T561" s="123"/>
      <c r="U561" s="76"/>
      <c r="V561" s="76"/>
      <c r="W561" s="77" t="s">
        <v>69</v>
      </c>
      <c r="X561" s="78">
        <v>0</v>
      </c>
      <c r="Y561" s="79">
        <f t="shared" si="109"/>
        <v>0</v>
      </c>
      <c r="Z561" s="80" t="str">
        <f>IFERROR(IF(Y561=0,"",ROUNDUP(Y561/H561,0)*0.00902),"")</f>
        <v/>
      </c>
      <c r="AA561" s="81"/>
      <c r="AB561" s="82"/>
      <c r="AC561" s="83" t="s">
        <v>867</v>
      </c>
      <c r="AG561" s="84"/>
      <c r="AJ561" s="85"/>
      <c r="AK561" s="85">
        <v>0</v>
      </c>
      <c r="BB561" s="86" t="s">
        <v>1</v>
      </c>
      <c r="BM561" s="84">
        <f t="shared" si="111"/>
        <v>0</v>
      </c>
      <c r="BN561" s="84">
        <f t="shared" si="112"/>
        <v>0</v>
      </c>
      <c r="BO561" s="84">
        <f t="shared" si="113"/>
        <v>0</v>
      </c>
      <c r="BP561" s="84">
        <f t="shared" si="114"/>
        <v>0</v>
      </c>
    </row>
    <row r="562" spans="1:68" ht="27" customHeight="1" x14ac:dyDescent="0.25">
      <c r="A562" s="71" t="s">
        <v>882</v>
      </c>
      <c r="B562" s="71" t="s">
        <v>884</v>
      </c>
      <c r="C562" s="72">
        <v>4301012034</v>
      </c>
      <c r="D562" s="122">
        <v>4607091389982</v>
      </c>
      <c r="E562" s="122"/>
      <c r="F562" s="73">
        <v>0.6</v>
      </c>
      <c r="G562" s="74">
        <v>8</v>
      </c>
      <c r="H562" s="73">
        <v>4.8</v>
      </c>
      <c r="I562" s="73">
        <v>6.96</v>
      </c>
      <c r="J562" s="74">
        <v>120</v>
      </c>
      <c r="K562" s="74" t="s">
        <v>126</v>
      </c>
      <c r="L562" s="74"/>
      <c r="M562" s="75" t="s">
        <v>119</v>
      </c>
      <c r="N562" s="75"/>
      <c r="O562" s="74">
        <v>60</v>
      </c>
      <c r="P562" s="12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23"/>
      <c r="R562" s="123"/>
      <c r="S562" s="123"/>
      <c r="T562" s="123"/>
      <c r="U562" s="76"/>
      <c r="V562" s="76"/>
      <c r="W562" s="77" t="s">
        <v>69</v>
      </c>
      <c r="X562" s="78">
        <v>0</v>
      </c>
      <c r="Y562" s="79">
        <f t="shared" si="109"/>
        <v>0</v>
      </c>
      <c r="Z562" s="80" t="str">
        <f>IFERROR(IF(Y562=0,"",ROUNDUP(Y562/H562,0)*0.00937),"")</f>
        <v/>
      </c>
      <c r="AA562" s="81"/>
      <c r="AB562" s="82"/>
      <c r="AC562" s="83" t="s">
        <v>867</v>
      </c>
      <c r="AG562" s="84"/>
      <c r="AJ562" s="85"/>
      <c r="AK562" s="85">
        <v>0</v>
      </c>
      <c r="BB562" s="86" t="s">
        <v>1</v>
      </c>
      <c r="BM562" s="84">
        <f t="shared" si="111"/>
        <v>0</v>
      </c>
      <c r="BN562" s="84">
        <f t="shared" si="112"/>
        <v>0</v>
      </c>
      <c r="BO562" s="84">
        <f t="shared" si="113"/>
        <v>0</v>
      </c>
      <c r="BP562" s="84">
        <f t="shared" si="114"/>
        <v>0</v>
      </c>
    </row>
    <row r="563" spans="1:68" ht="27" customHeight="1" x14ac:dyDescent="0.25">
      <c r="A563" s="71" t="s">
        <v>885</v>
      </c>
      <c r="B563" s="71" t="s">
        <v>886</v>
      </c>
      <c r="C563" s="72">
        <v>4301012057</v>
      </c>
      <c r="D563" s="122">
        <v>4680115886483</v>
      </c>
      <c r="E563" s="122"/>
      <c r="F563" s="73">
        <v>0.55000000000000004</v>
      </c>
      <c r="G563" s="74">
        <v>8</v>
      </c>
      <c r="H563" s="73">
        <v>4.4000000000000004</v>
      </c>
      <c r="I563" s="73">
        <v>4.6100000000000003</v>
      </c>
      <c r="J563" s="74">
        <v>132</v>
      </c>
      <c r="K563" s="74" t="s">
        <v>126</v>
      </c>
      <c r="L563" s="74"/>
      <c r="M563" s="75" t="s">
        <v>119</v>
      </c>
      <c r="N563" s="75"/>
      <c r="O563" s="74">
        <v>60</v>
      </c>
      <c r="P563" s="126" t="s">
        <v>887</v>
      </c>
      <c r="Q563" s="126"/>
      <c r="R563" s="126"/>
      <c r="S563" s="126"/>
      <c r="T563" s="126"/>
      <c r="U563" s="76"/>
      <c r="V563" s="76"/>
      <c r="W563" s="77" t="s">
        <v>69</v>
      </c>
      <c r="X563" s="78">
        <v>0</v>
      </c>
      <c r="Y563" s="79">
        <f t="shared" si="109"/>
        <v>0</v>
      </c>
      <c r="Z563" s="80" t="str">
        <f>IFERROR(IF(Y563=0,"",ROUNDUP(Y563/H563,0)*0.00902),"")</f>
        <v/>
      </c>
      <c r="AA563" s="81"/>
      <c r="AB563" s="82"/>
      <c r="AC563" s="83" t="s">
        <v>864</v>
      </c>
      <c r="AG563" s="84"/>
      <c r="AJ563" s="85"/>
      <c r="AK563" s="85">
        <v>0</v>
      </c>
      <c r="BB563" s="86" t="s">
        <v>1</v>
      </c>
      <c r="BM563" s="84">
        <f t="shared" si="111"/>
        <v>0</v>
      </c>
      <c r="BN563" s="84">
        <f t="shared" si="112"/>
        <v>0</v>
      </c>
      <c r="BO563" s="84">
        <f t="shared" si="113"/>
        <v>0</v>
      </c>
      <c r="BP563" s="84">
        <f t="shared" si="114"/>
        <v>0</v>
      </c>
    </row>
    <row r="564" spans="1:68" ht="27" customHeight="1" x14ac:dyDescent="0.25">
      <c r="A564" s="71" t="s">
        <v>888</v>
      </c>
      <c r="B564" s="71" t="s">
        <v>889</v>
      </c>
      <c r="C564" s="72">
        <v>4301012058</v>
      </c>
      <c r="D564" s="122">
        <v>4680115886490</v>
      </c>
      <c r="E564" s="122"/>
      <c r="F564" s="73">
        <v>0.55000000000000004</v>
      </c>
      <c r="G564" s="74">
        <v>8</v>
      </c>
      <c r="H564" s="73">
        <v>4.4000000000000004</v>
      </c>
      <c r="I564" s="73">
        <v>4.58</v>
      </c>
      <c r="J564" s="74">
        <v>182</v>
      </c>
      <c r="K564" s="74" t="s">
        <v>76</v>
      </c>
      <c r="L564" s="74"/>
      <c r="M564" s="75" t="s">
        <v>119</v>
      </c>
      <c r="N564" s="75"/>
      <c r="O564" s="74">
        <v>60</v>
      </c>
      <c r="P564" s="126" t="s">
        <v>890</v>
      </c>
      <c r="Q564" s="126"/>
      <c r="R564" s="126"/>
      <c r="S564" s="126"/>
      <c r="T564" s="126"/>
      <c r="U564" s="76"/>
      <c r="V564" s="76"/>
      <c r="W564" s="77" t="s">
        <v>69</v>
      </c>
      <c r="X564" s="78">
        <v>0</v>
      </c>
      <c r="Y564" s="79">
        <f t="shared" si="109"/>
        <v>0</v>
      </c>
      <c r="Z564" s="80" t="str">
        <f>IFERROR(IF(Y564=0,"",ROUNDUP(Y564/H564,0)*0.00651),"")</f>
        <v/>
      </c>
      <c r="AA564" s="81"/>
      <c r="AB564" s="82"/>
      <c r="AC564" s="83" t="s">
        <v>870</v>
      </c>
      <c r="AG564" s="84"/>
      <c r="AJ564" s="85"/>
      <c r="AK564" s="85">
        <v>0</v>
      </c>
      <c r="BB564" s="86" t="s">
        <v>1</v>
      </c>
      <c r="BM564" s="84">
        <f t="shared" si="111"/>
        <v>0</v>
      </c>
      <c r="BN564" s="84">
        <f t="shared" si="112"/>
        <v>0</v>
      </c>
      <c r="BO564" s="84">
        <f t="shared" si="113"/>
        <v>0</v>
      </c>
      <c r="BP564" s="84">
        <f t="shared" si="114"/>
        <v>0</v>
      </c>
    </row>
    <row r="565" spans="1:68" ht="27" customHeight="1" x14ac:dyDescent="0.25">
      <c r="A565" s="71" t="s">
        <v>891</v>
      </c>
      <c r="B565" s="71" t="s">
        <v>892</v>
      </c>
      <c r="C565" s="72">
        <v>4301012055</v>
      </c>
      <c r="D565" s="122">
        <v>4680115886469</v>
      </c>
      <c r="E565" s="122"/>
      <c r="F565" s="73">
        <v>0.55000000000000004</v>
      </c>
      <c r="G565" s="74">
        <v>8</v>
      </c>
      <c r="H565" s="73">
        <v>4.4000000000000004</v>
      </c>
      <c r="I565" s="73">
        <v>4.6100000000000003</v>
      </c>
      <c r="J565" s="74">
        <v>132</v>
      </c>
      <c r="K565" s="74" t="s">
        <v>126</v>
      </c>
      <c r="L565" s="74"/>
      <c r="M565" s="75" t="s">
        <v>119</v>
      </c>
      <c r="N565" s="75"/>
      <c r="O565" s="74">
        <v>60</v>
      </c>
      <c r="P565" s="126" t="s">
        <v>893</v>
      </c>
      <c r="Q565" s="126"/>
      <c r="R565" s="126"/>
      <c r="S565" s="126"/>
      <c r="T565" s="126"/>
      <c r="U565" s="76"/>
      <c r="V565" s="76"/>
      <c r="W565" s="77" t="s">
        <v>69</v>
      </c>
      <c r="X565" s="78">
        <v>0</v>
      </c>
      <c r="Y565" s="79">
        <f t="shared" si="109"/>
        <v>0</v>
      </c>
      <c r="Z565" s="80" t="str">
        <f>IFERROR(IF(Y565=0,"",ROUNDUP(Y565/H565,0)*0.00902),"")</f>
        <v/>
      </c>
      <c r="AA565" s="81"/>
      <c r="AB565" s="82"/>
      <c r="AC565" s="83" t="s">
        <v>873</v>
      </c>
      <c r="AG565" s="84"/>
      <c r="AJ565" s="85"/>
      <c r="AK565" s="85">
        <v>0</v>
      </c>
      <c r="BB565" s="86" t="s">
        <v>1</v>
      </c>
      <c r="BM565" s="84">
        <f t="shared" si="111"/>
        <v>0</v>
      </c>
      <c r="BN565" s="84">
        <f t="shared" si="112"/>
        <v>0</v>
      </c>
      <c r="BO565" s="84">
        <f t="shared" si="113"/>
        <v>0</v>
      </c>
      <c r="BP565" s="84">
        <f t="shared" si="114"/>
        <v>0</v>
      </c>
    </row>
    <row r="566" spans="1:68" x14ac:dyDescent="0.2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5" t="s">
        <v>71</v>
      </c>
      <c r="Q566" s="125"/>
      <c r="R566" s="125"/>
      <c r="S566" s="125"/>
      <c r="T566" s="125"/>
      <c r="U566" s="125"/>
      <c r="V566" s="125"/>
      <c r="W566" s="87" t="s">
        <v>72</v>
      </c>
      <c r="X566" s="88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113.63636363636363</v>
      </c>
      <c r="Y566" s="88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114.00000000000001</v>
      </c>
      <c r="Z566" s="88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1.36344</v>
      </c>
      <c r="AA566" s="89"/>
      <c r="AB566" s="89"/>
      <c r="AC566" s="89"/>
    </row>
    <row r="567" spans="1:68" x14ac:dyDescent="0.2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5" t="s">
        <v>71</v>
      </c>
      <c r="Q567" s="125"/>
      <c r="R567" s="125"/>
      <c r="S567" s="125"/>
      <c r="T567" s="125"/>
      <c r="U567" s="125"/>
      <c r="V567" s="125"/>
      <c r="W567" s="87" t="s">
        <v>69</v>
      </c>
      <c r="X567" s="88">
        <f>IFERROR(SUM(X551:X565),"0")</f>
        <v>600</v>
      </c>
      <c r="Y567" s="88">
        <f>IFERROR(SUM(Y551:Y565),"0")</f>
        <v>601.92000000000007</v>
      </c>
      <c r="Z567" s="87"/>
      <c r="AA567" s="89"/>
      <c r="AB567" s="89"/>
      <c r="AC567" s="89"/>
    </row>
    <row r="568" spans="1:68" ht="14.25" customHeight="1" x14ac:dyDescent="0.25">
      <c r="A568" s="121" t="s">
        <v>165</v>
      </c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70"/>
      <c r="AB568" s="70"/>
      <c r="AC568" s="70"/>
    </row>
    <row r="569" spans="1:68" ht="16.5" customHeight="1" x14ac:dyDescent="0.25">
      <c r="A569" s="71" t="s">
        <v>894</v>
      </c>
      <c r="B569" s="71" t="s">
        <v>895</v>
      </c>
      <c r="C569" s="72">
        <v>4301020334</v>
      </c>
      <c r="D569" s="122">
        <v>4607091388930</v>
      </c>
      <c r="E569" s="122"/>
      <c r="F569" s="73">
        <v>0.88</v>
      </c>
      <c r="G569" s="74">
        <v>6</v>
      </c>
      <c r="H569" s="73">
        <v>5.28</v>
      </c>
      <c r="I569" s="73">
        <v>5.64</v>
      </c>
      <c r="J569" s="74">
        <v>104</v>
      </c>
      <c r="K569" s="74" t="s">
        <v>116</v>
      </c>
      <c r="L569" s="74"/>
      <c r="M569" s="75" t="s">
        <v>80</v>
      </c>
      <c r="N569" s="75"/>
      <c r="O569" s="74">
        <v>70</v>
      </c>
      <c r="P569" s="126" t="s">
        <v>896</v>
      </c>
      <c r="Q569" s="126"/>
      <c r="R569" s="126"/>
      <c r="S569" s="126"/>
      <c r="T569" s="126"/>
      <c r="U569" s="76"/>
      <c r="V569" s="76"/>
      <c r="W569" s="77" t="s">
        <v>69</v>
      </c>
      <c r="X569" s="78">
        <v>0</v>
      </c>
      <c r="Y569" s="79">
        <f>IFERROR(IF(X569="",0,CEILING((X569/$H569),1)*$H569),"")</f>
        <v>0</v>
      </c>
      <c r="Z569" s="80" t="str">
        <f>IFERROR(IF(Y569=0,"",ROUNDUP(Y569/H569,0)*0.01196),"")</f>
        <v/>
      </c>
      <c r="AA569" s="81"/>
      <c r="AB569" s="82"/>
      <c r="AC569" s="83" t="s">
        <v>897</v>
      </c>
      <c r="AG569" s="84"/>
      <c r="AJ569" s="85"/>
      <c r="AK569" s="85">
        <v>0</v>
      </c>
      <c r="BB569" s="86" t="s">
        <v>1</v>
      </c>
      <c r="BM569" s="84">
        <f>IFERROR(X569*I569/H569,"0")</f>
        <v>0</v>
      </c>
      <c r="BN569" s="84">
        <f>IFERROR(Y569*I569/H569,"0")</f>
        <v>0</v>
      </c>
      <c r="BO569" s="84">
        <f>IFERROR(1/J569*(X569/H569),"0")</f>
        <v>0</v>
      </c>
      <c r="BP569" s="84">
        <f>IFERROR(1/J569*(Y569/H569),"0")</f>
        <v>0</v>
      </c>
    </row>
    <row r="570" spans="1:68" ht="16.5" customHeight="1" x14ac:dyDescent="0.25">
      <c r="A570" s="71" t="s">
        <v>894</v>
      </c>
      <c r="B570" s="71" t="s">
        <v>898</v>
      </c>
      <c r="C570" s="72">
        <v>4301020222</v>
      </c>
      <c r="D570" s="122">
        <v>4607091388930</v>
      </c>
      <c r="E570" s="122"/>
      <c r="F570" s="73">
        <v>0.88</v>
      </c>
      <c r="G570" s="74">
        <v>6</v>
      </c>
      <c r="H570" s="73">
        <v>5.28</v>
      </c>
      <c r="I570" s="73">
        <v>5.64</v>
      </c>
      <c r="J570" s="74">
        <v>104</v>
      </c>
      <c r="K570" s="74" t="s">
        <v>116</v>
      </c>
      <c r="L570" s="74"/>
      <c r="M570" s="75" t="s">
        <v>119</v>
      </c>
      <c r="N570" s="75"/>
      <c r="O570" s="74">
        <v>55</v>
      </c>
      <c r="P570" s="1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23"/>
      <c r="R570" s="123"/>
      <c r="S570" s="123"/>
      <c r="T570" s="123"/>
      <c r="U570" s="76"/>
      <c r="V570" s="76"/>
      <c r="W570" s="77" t="s">
        <v>69</v>
      </c>
      <c r="X570" s="78">
        <v>0</v>
      </c>
      <c r="Y570" s="79">
        <f>IFERROR(IF(X570="",0,CEILING((X570/$H570),1)*$H570),"")</f>
        <v>0</v>
      </c>
      <c r="Z570" s="80" t="str">
        <f>IFERROR(IF(Y570=0,"",ROUNDUP(Y570/H570,0)*0.01196),"")</f>
        <v/>
      </c>
      <c r="AA570" s="81"/>
      <c r="AB570" s="82"/>
      <c r="AC570" s="83" t="s">
        <v>899</v>
      </c>
      <c r="AG570" s="84"/>
      <c r="AJ570" s="85"/>
      <c r="AK570" s="85">
        <v>0</v>
      </c>
      <c r="BB570" s="86" t="s">
        <v>1</v>
      </c>
      <c r="BM570" s="84">
        <f>IFERROR(X570*I570/H570,"0")</f>
        <v>0</v>
      </c>
      <c r="BN570" s="84">
        <f>IFERROR(Y570*I570/H570,"0")</f>
        <v>0</v>
      </c>
      <c r="BO570" s="84">
        <f>IFERROR(1/J570*(X570/H570),"0")</f>
        <v>0</v>
      </c>
      <c r="BP570" s="84">
        <f>IFERROR(1/J570*(Y570/H570),"0")</f>
        <v>0</v>
      </c>
    </row>
    <row r="571" spans="1:68" ht="16.5" customHeight="1" x14ac:dyDescent="0.25">
      <c r="A571" s="71" t="s">
        <v>900</v>
      </c>
      <c r="B571" s="71" t="s">
        <v>901</v>
      </c>
      <c r="C571" s="72">
        <v>4301020364</v>
      </c>
      <c r="D571" s="122">
        <v>4680115880054</v>
      </c>
      <c r="E571" s="122"/>
      <c r="F571" s="73">
        <v>0.6</v>
      </c>
      <c r="G571" s="74">
        <v>8</v>
      </c>
      <c r="H571" s="73">
        <v>4.8</v>
      </c>
      <c r="I571" s="73">
        <v>6.96</v>
      </c>
      <c r="J571" s="74">
        <v>120</v>
      </c>
      <c r="K571" s="74" t="s">
        <v>126</v>
      </c>
      <c r="L571" s="74"/>
      <c r="M571" s="75" t="s">
        <v>119</v>
      </c>
      <c r="N571" s="75"/>
      <c r="O571" s="74">
        <v>55</v>
      </c>
      <c r="P571" s="12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23"/>
      <c r="R571" s="123"/>
      <c r="S571" s="123"/>
      <c r="T571" s="123"/>
      <c r="U571" s="76"/>
      <c r="V571" s="76"/>
      <c r="W571" s="77" t="s">
        <v>69</v>
      </c>
      <c r="X571" s="78">
        <v>0</v>
      </c>
      <c r="Y571" s="79">
        <f>IFERROR(IF(X571="",0,CEILING((X571/$H571),1)*$H571),"")</f>
        <v>0</v>
      </c>
      <c r="Z571" s="80" t="str">
        <f>IFERROR(IF(Y571=0,"",ROUNDUP(Y571/H571,0)*0.00937),"")</f>
        <v/>
      </c>
      <c r="AA571" s="81"/>
      <c r="AB571" s="82"/>
      <c r="AC571" s="83" t="s">
        <v>899</v>
      </c>
      <c r="AG571" s="84"/>
      <c r="AJ571" s="85"/>
      <c r="AK571" s="85">
        <v>0</v>
      </c>
      <c r="BB571" s="86" t="s">
        <v>1</v>
      </c>
      <c r="BM571" s="84">
        <f>IFERROR(X571*I571/H571,"0")</f>
        <v>0</v>
      </c>
      <c r="BN571" s="84">
        <f>IFERROR(Y571*I571/H571,"0")</f>
        <v>0</v>
      </c>
      <c r="BO571" s="84">
        <f>IFERROR(1/J571*(X571/H571),"0")</f>
        <v>0</v>
      </c>
      <c r="BP571" s="84">
        <f>IFERROR(1/J571*(Y571/H571),"0")</f>
        <v>0</v>
      </c>
    </row>
    <row r="572" spans="1:68" ht="16.5" customHeight="1" x14ac:dyDescent="0.25">
      <c r="A572" s="71" t="s">
        <v>900</v>
      </c>
      <c r="B572" s="71" t="s">
        <v>902</v>
      </c>
      <c r="C572" s="72">
        <v>4301020385</v>
      </c>
      <c r="D572" s="122">
        <v>4680115880054</v>
      </c>
      <c r="E572" s="122"/>
      <c r="F572" s="73">
        <v>0.6</v>
      </c>
      <c r="G572" s="74">
        <v>8</v>
      </c>
      <c r="H572" s="73">
        <v>4.8</v>
      </c>
      <c r="I572" s="73">
        <v>6.93</v>
      </c>
      <c r="J572" s="74">
        <v>132</v>
      </c>
      <c r="K572" s="74" t="s">
        <v>126</v>
      </c>
      <c r="L572" s="74"/>
      <c r="M572" s="75" t="s">
        <v>119</v>
      </c>
      <c r="N572" s="75"/>
      <c r="O572" s="74">
        <v>70</v>
      </c>
      <c r="P572" s="126" t="s">
        <v>903</v>
      </c>
      <c r="Q572" s="126"/>
      <c r="R572" s="126"/>
      <c r="S572" s="126"/>
      <c r="T572" s="126"/>
      <c r="U572" s="76"/>
      <c r="V572" s="76"/>
      <c r="W572" s="77" t="s">
        <v>69</v>
      </c>
      <c r="X572" s="78">
        <v>0</v>
      </c>
      <c r="Y572" s="79">
        <f>IFERROR(IF(X572="",0,CEILING((X572/$H572),1)*$H572),"")</f>
        <v>0</v>
      </c>
      <c r="Z572" s="80" t="str">
        <f>IFERROR(IF(Y572=0,"",ROUNDUP(Y572/H572,0)*0.00902),"")</f>
        <v/>
      </c>
      <c r="AA572" s="81"/>
      <c r="AB572" s="82"/>
      <c r="AC572" s="83" t="s">
        <v>897</v>
      </c>
      <c r="AG572" s="84"/>
      <c r="AJ572" s="85"/>
      <c r="AK572" s="85">
        <v>0</v>
      </c>
      <c r="BB572" s="86" t="s">
        <v>1</v>
      </c>
      <c r="BM572" s="84">
        <f>IFERROR(X572*I572/H572,"0")</f>
        <v>0</v>
      </c>
      <c r="BN572" s="84">
        <f>IFERROR(Y572*I572/H572,"0")</f>
        <v>0</v>
      </c>
      <c r="BO572" s="84">
        <f>IFERROR(1/J572*(X572/H572),"0")</f>
        <v>0</v>
      </c>
      <c r="BP572" s="84">
        <f>IFERROR(1/J572*(Y572/H572),"0")</f>
        <v>0</v>
      </c>
    </row>
    <row r="573" spans="1:68" ht="16.5" customHeight="1" x14ac:dyDescent="0.25">
      <c r="A573" s="71" t="s">
        <v>900</v>
      </c>
      <c r="B573" s="71" t="s">
        <v>904</v>
      </c>
      <c r="C573" s="72">
        <v>4301020206</v>
      </c>
      <c r="D573" s="122">
        <v>4680115880054</v>
      </c>
      <c r="E573" s="122"/>
      <c r="F573" s="73">
        <v>0.6</v>
      </c>
      <c r="G573" s="74">
        <v>6</v>
      </c>
      <c r="H573" s="73">
        <v>3.6</v>
      </c>
      <c r="I573" s="73">
        <v>3.81</v>
      </c>
      <c r="J573" s="74">
        <v>132</v>
      </c>
      <c r="K573" s="74" t="s">
        <v>126</v>
      </c>
      <c r="L573" s="74"/>
      <c r="M573" s="75" t="s">
        <v>119</v>
      </c>
      <c r="N573" s="75"/>
      <c r="O573" s="74">
        <v>55</v>
      </c>
      <c r="P573" s="1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23"/>
      <c r="R573" s="123"/>
      <c r="S573" s="123"/>
      <c r="T573" s="123"/>
      <c r="U573" s="76"/>
      <c r="V573" s="76"/>
      <c r="W573" s="77" t="s">
        <v>69</v>
      </c>
      <c r="X573" s="78">
        <v>0</v>
      </c>
      <c r="Y573" s="79">
        <f>IFERROR(IF(X573="",0,CEILING((X573/$H573),1)*$H573),"")</f>
        <v>0</v>
      </c>
      <c r="Z573" s="80" t="str">
        <f>IFERROR(IF(Y573=0,"",ROUNDUP(Y573/H573,0)*0.00902),"")</f>
        <v/>
      </c>
      <c r="AA573" s="81"/>
      <c r="AB573" s="82"/>
      <c r="AC573" s="83" t="s">
        <v>899</v>
      </c>
      <c r="AG573" s="84"/>
      <c r="AJ573" s="85"/>
      <c r="AK573" s="85">
        <v>0</v>
      </c>
      <c r="BB573" s="86" t="s">
        <v>1</v>
      </c>
      <c r="BM573" s="84">
        <f>IFERROR(X573*I573/H573,"0")</f>
        <v>0</v>
      </c>
      <c r="BN573" s="84">
        <f>IFERROR(Y573*I573/H573,"0")</f>
        <v>0</v>
      </c>
      <c r="BO573" s="84">
        <f>IFERROR(1/J573*(X573/H573),"0")</f>
        <v>0</v>
      </c>
      <c r="BP573" s="84">
        <f>IFERROR(1/J573*(Y573/H573),"0")</f>
        <v>0</v>
      </c>
    </row>
    <row r="574" spans="1:68" x14ac:dyDescent="0.2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5" t="s">
        <v>71</v>
      </c>
      <c r="Q574" s="125"/>
      <c r="R574" s="125"/>
      <c r="S574" s="125"/>
      <c r="T574" s="125"/>
      <c r="U574" s="125"/>
      <c r="V574" s="125"/>
      <c r="W574" s="87" t="s">
        <v>72</v>
      </c>
      <c r="X574" s="88">
        <f>IFERROR(X569/H569,"0")+IFERROR(X570/H570,"0")+IFERROR(X571/H571,"0")+IFERROR(X572/H572,"0")+IFERROR(X573/H573,"0")</f>
        <v>0</v>
      </c>
      <c r="Y574" s="88">
        <f>IFERROR(Y569/H569,"0")+IFERROR(Y570/H570,"0")+IFERROR(Y571/H571,"0")+IFERROR(Y572/H572,"0")+IFERROR(Y573/H573,"0")</f>
        <v>0</v>
      </c>
      <c r="Z574" s="88">
        <f>IFERROR(IF(Z569="",0,Z569),"0")+IFERROR(IF(Z570="",0,Z570),"0")+IFERROR(IF(Z571="",0,Z571),"0")+IFERROR(IF(Z572="",0,Z572),"0")+IFERROR(IF(Z573="",0,Z573),"0")</f>
        <v>0</v>
      </c>
      <c r="AA574" s="89"/>
      <c r="AB574" s="89"/>
      <c r="AC574" s="89"/>
    </row>
    <row r="575" spans="1:68" x14ac:dyDescent="0.2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5" t="s">
        <v>71</v>
      </c>
      <c r="Q575" s="125"/>
      <c r="R575" s="125"/>
      <c r="S575" s="125"/>
      <c r="T575" s="125"/>
      <c r="U575" s="125"/>
      <c r="V575" s="125"/>
      <c r="W575" s="87" t="s">
        <v>69</v>
      </c>
      <c r="X575" s="88">
        <f>IFERROR(SUM(X569:X573),"0")</f>
        <v>0</v>
      </c>
      <c r="Y575" s="88">
        <f>IFERROR(SUM(Y569:Y573),"0")</f>
        <v>0</v>
      </c>
      <c r="Z575" s="87"/>
      <c r="AA575" s="89"/>
      <c r="AB575" s="89"/>
      <c r="AC575" s="89"/>
    </row>
    <row r="576" spans="1:68" ht="14.25" customHeight="1" x14ac:dyDescent="0.25">
      <c r="A576" s="121" t="s">
        <v>64</v>
      </c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70"/>
      <c r="AB576" s="70"/>
      <c r="AC576" s="70"/>
    </row>
    <row r="577" spans="1:68" ht="27" customHeight="1" x14ac:dyDescent="0.25">
      <c r="A577" s="71" t="s">
        <v>905</v>
      </c>
      <c r="B577" s="71" t="s">
        <v>906</v>
      </c>
      <c r="C577" s="72">
        <v>4301031349</v>
      </c>
      <c r="D577" s="122">
        <v>4680115883116</v>
      </c>
      <c r="E577" s="122"/>
      <c r="F577" s="73">
        <v>0.88</v>
      </c>
      <c r="G577" s="74">
        <v>6</v>
      </c>
      <c r="H577" s="73">
        <v>5.28</v>
      </c>
      <c r="I577" s="73">
        <v>5.64</v>
      </c>
      <c r="J577" s="74">
        <v>104</v>
      </c>
      <c r="K577" s="74" t="s">
        <v>116</v>
      </c>
      <c r="L577" s="74"/>
      <c r="M577" s="75" t="s">
        <v>119</v>
      </c>
      <c r="N577" s="75"/>
      <c r="O577" s="74">
        <v>70</v>
      </c>
      <c r="P577" s="126" t="s">
        <v>907</v>
      </c>
      <c r="Q577" s="126"/>
      <c r="R577" s="126"/>
      <c r="S577" s="126"/>
      <c r="T577" s="126"/>
      <c r="U577" s="76"/>
      <c r="V577" s="76"/>
      <c r="W577" s="77" t="s">
        <v>69</v>
      </c>
      <c r="X577" s="78">
        <v>0</v>
      </c>
      <c r="Y577" s="79">
        <f t="shared" ref="Y577:Y591" si="115">IFERROR(IF(X577="",0,CEILING((X577/$H577),1)*$H577),"")</f>
        <v>0</v>
      </c>
      <c r="Z577" s="80" t="str">
        <f t="shared" ref="Z577:Z582" si="116">IFERROR(IF(Y577=0,"",ROUNDUP(Y577/H577,0)*0.01196),"")</f>
        <v/>
      </c>
      <c r="AA577" s="81"/>
      <c r="AB577" s="82"/>
      <c r="AC577" s="83" t="s">
        <v>908</v>
      </c>
      <c r="AG577" s="84"/>
      <c r="AJ577" s="85"/>
      <c r="AK577" s="85">
        <v>0</v>
      </c>
      <c r="BB577" s="86" t="s">
        <v>1</v>
      </c>
      <c r="BM577" s="84">
        <f t="shared" ref="BM577:BM591" si="117">IFERROR(X577*I577/H577,"0")</f>
        <v>0</v>
      </c>
      <c r="BN577" s="84">
        <f t="shared" ref="BN577:BN591" si="118">IFERROR(Y577*I577/H577,"0")</f>
        <v>0</v>
      </c>
      <c r="BO577" s="84">
        <f t="shared" ref="BO577:BO591" si="119">IFERROR(1/J577*(X577/H577),"0")</f>
        <v>0</v>
      </c>
      <c r="BP577" s="84">
        <f t="shared" ref="BP577:BP591" si="120">IFERROR(1/J577*(Y577/H577),"0")</f>
        <v>0</v>
      </c>
    </row>
    <row r="578" spans="1:68" ht="27" customHeight="1" x14ac:dyDescent="0.25">
      <c r="A578" s="71" t="s">
        <v>905</v>
      </c>
      <c r="B578" s="71" t="s">
        <v>909</v>
      </c>
      <c r="C578" s="72">
        <v>4301031252</v>
      </c>
      <c r="D578" s="122">
        <v>4680115883116</v>
      </c>
      <c r="E578" s="122"/>
      <c r="F578" s="73">
        <v>0.88</v>
      </c>
      <c r="G578" s="74">
        <v>6</v>
      </c>
      <c r="H578" s="73">
        <v>5.28</v>
      </c>
      <c r="I578" s="73">
        <v>5.64</v>
      </c>
      <c r="J578" s="74">
        <v>104</v>
      </c>
      <c r="K578" s="74" t="s">
        <v>116</v>
      </c>
      <c r="L578" s="74"/>
      <c r="M578" s="75" t="s">
        <v>119</v>
      </c>
      <c r="N578" s="75"/>
      <c r="O578" s="74">
        <v>60</v>
      </c>
      <c r="P578" s="1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23"/>
      <c r="R578" s="123"/>
      <c r="S578" s="123"/>
      <c r="T578" s="123"/>
      <c r="U578" s="76"/>
      <c r="V578" s="76"/>
      <c r="W578" s="77" t="s">
        <v>69</v>
      </c>
      <c r="X578" s="78">
        <v>0</v>
      </c>
      <c r="Y578" s="79">
        <f t="shared" si="115"/>
        <v>0</v>
      </c>
      <c r="Z578" s="80" t="str">
        <f t="shared" si="116"/>
        <v/>
      </c>
      <c r="AA578" s="81"/>
      <c r="AB578" s="82"/>
      <c r="AC578" s="83" t="s">
        <v>910</v>
      </c>
      <c r="AG578" s="84"/>
      <c r="AJ578" s="85"/>
      <c r="AK578" s="85">
        <v>0</v>
      </c>
      <c r="BB578" s="86" t="s">
        <v>1</v>
      </c>
      <c r="BM578" s="84">
        <f t="shared" si="117"/>
        <v>0</v>
      </c>
      <c r="BN578" s="84">
        <f t="shared" si="118"/>
        <v>0</v>
      </c>
      <c r="BO578" s="84">
        <f t="shared" si="119"/>
        <v>0</v>
      </c>
      <c r="BP578" s="84">
        <f t="shared" si="120"/>
        <v>0</v>
      </c>
    </row>
    <row r="579" spans="1:68" ht="27" customHeight="1" x14ac:dyDescent="0.25">
      <c r="A579" s="71" t="s">
        <v>911</v>
      </c>
      <c r="B579" s="71" t="s">
        <v>912</v>
      </c>
      <c r="C579" s="72">
        <v>4301031350</v>
      </c>
      <c r="D579" s="122">
        <v>4680115883093</v>
      </c>
      <c r="E579" s="122"/>
      <c r="F579" s="73">
        <v>0.88</v>
      </c>
      <c r="G579" s="74">
        <v>6</v>
      </c>
      <c r="H579" s="73">
        <v>5.28</v>
      </c>
      <c r="I579" s="73">
        <v>5.64</v>
      </c>
      <c r="J579" s="74">
        <v>104</v>
      </c>
      <c r="K579" s="74" t="s">
        <v>116</v>
      </c>
      <c r="L579" s="74"/>
      <c r="M579" s="75" t="s">
        <v>68</v>
      </c>
      <c r="N579" s="75"/>
      <c r="O579" s="74">
        <v>70</v>
      </c>
      <c r="P579" s="126" t="s">
        <v>913</v>
      </c>
      <c r="Q579" s="126"/>
      <c r="R579" s="126"/>
      <c r="S579" s="126"/>
      <c r="T579" s="126"/>
      <c r="U579" s="76"/>
      <c r="V579" s="76"/>
      <c r="W579" s="77" t="s">
        <v>69</v>
      </c>
      <c r="X579" s="78">
        <v>0</v>
      </c>
      <c r="Y579" s="79">
        <f t="shared" si="115"/>
        <v>0</v>
      </c>
      <c r="Z579" s="80" t="str">
        <f t="shared" si="116"/>
        <v/>
      </c>
      <c r="AA579" s="81"/>
      <c r="AB579" s="82"/>
      <c r="AC579" s="83" t="s">
        <v>914</v>
      </c>
      <c r="AG579" s="84"/>
      <c r="AJ579" s="85"/>
      <c r="AK579" s="85">
        <v>0</v>
      </c>
      <c r="BB579" s="86" t="s">
        <v>1</v>
      </c>
      <c r="BM579" s="84">
        <f t="shared" si="117"/>
        <v>0</v>
      </c>
      <c r="BN579" s="84">
        <f t="shared" si="118"/>
        <v>0</v>
      </c>
      <c r="BO579" s="84">
        <f t="shared" si="119"/>
        <v>0</v>
      </c>
      <c r="BP579" s="84">
        <f t="shared" si="120"/>
        <v>0</v>
      </c>
    </row>
    <row r="580" spans="1:68" ht="27" customHeight="1" x14ac:dyDescent="0.25">
      <c r="A580" s="71" t="s">
        <v>911</v>
      </c>
      <c r="B580" s="71" t="s">
        <v>915</v>
      </c>
      <c r="C580" s="72">
        <v>4301031248</v>
      </c>
      <c r="D580" s="122">
        <v>4680115883093</v>
      </c>
      <c r="E580" s="122"/>
      <c r="F580" s="73">
        <v>0.88</v>
      </c>
      <c r="G580" s="74">
        <v>6</v>
      </c>
      <c r="H580" s="73">
        <v>5.28</v>
      </c>
      <c r="I580" s="73">
        <v>5.64</v>
      </c>
      <c r="J580" s="74">
        <v>104</v>
      </c>
      <c r="K580" s="74" t="s">
        <v>116</v>
      </c>
      <c r="L580" s="74"/>
      <c r="M580" s="75" t="s">
        <v>68</v>
      </c>
      <c r="N580" s="75"/>
      <c r="O580" s="74">
        <v>60</v>
      </c>
      <c r="P580" s="1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23"/>
      <c r="R580" s="123"/>
      <c r="S580" s="123"/>
      <c r="T580" s="123"/>
      <c r="U580" s="76"/>
      <c r="V580" s="76"/>
      <c r="W580" s="77" t="s">
        <v>69</v>
      </c>
      <c r="X580" s="78">
        <v>0</v>
      </c>
      <c r="Y580" s="79">
        <f t="shared" si="115"/>
        <v>0</v>
      </c>
      <c r="Z580" s="80" t="str">
        <f t="shared" si="116"/>
        <v/>
      </c>
      <c r="AA580" s="81"/>
      <c r="AB580" s="82"/>
      <c r="AC580" s="83" t="s">
        <v>916</v>
      </c>
      <c r="AG580" s="84"/>
      <c r="AJ580" s="85"/>
      <c r="AK580" s="85">
        <v>0</v>
      </c>
      <c r="BB580" s="86" t="s">
        <v>1</v>
      </c>
      <c r="BM580" s="84">
        <f t="shared" si="117"/>
        <v>0</v>
      </c>
      <c r="BN580" s="84">
        <f t="shared" si="118"/>
        <v>0</v>
      </c>
      <c r="BO580" s="84">
        <f t="shared" si="119"/>
        <v>0</v>
      </c>
      <c r="BP580" s="84">
        <f t="shared" si="120"/>
        <v>0</v>
      </c>
    </row>
    <row r="581" spans="1:68" ht="27" customHeight="1" x14ac:dyDescent="0.25">
      <c r="A581" s="71" t="s">
        <v>917</v>
      </c>
      <c r="B581" s="71" t="s">
        <v>918</v>
      </c>
      <c r="C581" s="72">
        <v>4301031353</v>
      </c>
      <c r="D581" s="122">
        <v>4680115883109</v>
      </c>
      <c r="E581" s="122"/>
      <c r="F581" s="73">
        <v>0.88</v>
      </c>
      <c r="G581" s="74">
        <v>6</v>
      </c>
      <c r="H581" s="73">
        <v>5.28</v>
      </c>
      <c r="I581" s="73">
        <v>5.64</v>
      </c>
      <c r="J581" s="74">
        <v>104</v>
      </c>
      <c r="K581" s="74" t="s">
        <v>116</v>
      </c>
      <c r="L581" s="74"/>
      <c r="M581" s="75" t="s">
        <v>68</v>
      </c>
      <c r="N581" s="75"/>
      <c r="O581" s="74">
        <v>70</v>
      </c>
      <c r="P581" s="126" t="s">
        <v>919</v>
      </c>
      <c r="Q581" s="126"/>
      <c r="R581" s="126"/>
      <c r="S581" s="126"/>
      <c r="T581" s="126"/>
      <c r="U581" s="76" t="s">
        <v>920</v>
      </c>
      <c r="V581" s="76"/>
      <c r="W581" s="77" t="s">
        <v>69</v>
      </c>
      <c r="X581" s="78">
        <v>0</v>
      </c>
      <c r="Y581" s="79">
        <f t="shared" si="115"/>
        <v>0</v>
      </c>
      <c r="Z581" s="80" t="str">
        <f t="shared" si="116"/>
        <v/>
      </c>
      <c r="AA581" s="81"/>
      <c r="AB581" s="82"/>
      <c r="AC581" s="83" t="s">
        <v>921</v>
      </c>
      <c r="AG581" s="84"/>
      <c r="AJ581" s="85"/>
      <c r="AK581" s="85">
        <v>0</v>
      </c>
      <c r="BB581" s="86" t="s">
        <v>1</v>
      </c>
      <c r="BM581" s="84">
        <f t="shared" si="117"/>
        <v>0</v>
      </c>
      <c r="BN581" s="84">
        <f t="shared" si="118"/>
        <v>0</v>
      </c>
      <c r="BO581" s="84">
        <f t="shared" si="119"/>
        <v>0</v>
      </c>
      <c r="BP581" s="84">
        <f t="shared" si="120"/>
        <v>0</v>
      </c>
    </row>
    <row r="582" spans="1:68" ht="27" customHeight="1" x14ac:dyDescent="0.25">
      <c r="A582" s="71" t="s">
        <v>917</v>
      </c>
      <c r="B582" s="71" t="s">
        <v>922</v>
      </c>
      <c r="C582" s="72">
        <v>4301031250</v>
      </c>
      <c r="D582" s="122">
        <v>4680115883109</v>
      </c>
      <c r="E582" s="122"/>
      <c r="F582" s="73">
        <v>0.88</v>
      </c>
      <c r="G582" s="74">
        <v>6</v>
      </c>
      <c r="H582" s="73">
        <v>5.28</v>
      </c>
      <c r="I582" s="73">
        <v>5.64</v>
      </c>
      <c r="J582" s="74">
        <v>104</v>
      </c>
      <c r="K582" s="74" t="s">
        <v>116</v>
      </c>
      <c r="L582" s="74"/>
      <c r="M582" s="75" t="s">
        <v>68</v>
      </c>
      <c r="N582" s="75"/>
      <c r="O582" s="74">
        <v>60</v>
      </c>
      <c r="P582" s="1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23"/>
      <c r="R582" s="123"/>
      <c r="S582" s="123"/>
      <c r="T582" s="123"/>
      <c r="U582" s="76"/>
      <c r="V582" s="76"/>
      <c r="W582" s="77" t="s">
        <v>69</v>
      </c>
      <c r="X582" s="78">
        <v>0</v>
      </c>
      <c r="Y582" s="79">
        <f t="shared" si="115"/>
        <v>0</v>
      </c>
      <c r="Z582" s="80" t="str">
        <f t="shared" si="116"/>
        <v/>
      </c>
      <c r="AA582" s="81"/>
      <c r="AB582" s="82"/>
      <c r="AC582" s="83" t="s">
        <v>923</v>
      </c>
      <c r="AG582" s="84"/>
      <c r="AJ582" s="85"/>
      <c r="AK582" s="85">
        <v>0</v>
      </c>
      <c r="BB582" s="86" t="s">
        <v>1</v>
      </c>
      <c r="BM582" s="84">
        <f t="shared" si="117"/>
        <v>0</v>
      </c>
      <c r="BN582" s="84">
        <f t="shared" si="118"/>
        <v>0</v>
      </c>
      <c r="BO582" s="84">
        <f t="shared" si="119"/>
        <v>0</v>
      </c>
      <c r="BP582" s="84">
        <f t="shared" si="120"/>
        <v>0</v>
      </c>
    </row>
    <row r="583" spans="1:68" ht="27" customHeight="1" x14ac:dyDescent="0.25">
      <c r="A583" s="71" t="s">
        <v>924</v>
      </c>
      <c r="B583" s="71" t="s">
        <v>925</v>
      </c>
      <c r="C583" s="72">
        <v>4301031419</v>
      </c>
      <c r="D583" s="122">
        <v>4680115882072</v>
      </c>
      <c r="E583" s="122"/>
      <c r="F583" s="73">
        <v>0.6</v>
      </c>
      <c r="G583" s="74">
        <v>8</v>
      </c>
      <c r="H583" s="73">
        <v>4.8</v>
      </c>
      <c r="I583" s="73">
        <v>6.93</v>
      </c>
      <c r="J583" s="74">
        <v>132</v>
      </c>
      <c r="K583" s="74" t="s">
        <v>126</v>
      </c>
      <c r="L583" s="74"/>
      <c r="M583" s="75" t="s">
        <v>119</v>
      </c>
      <c r="N583" s="75"/>
      <c r="O583" s="74">
        <v>70</v>
      </c>
      <c r="P583" s="126" t="s">
        <v>926</v>
      </c>
      <c r="Q583" s="126"/>
      <c r="R583" s="126"/>
      <c r="S583" s="126"/>
      <c r="T583" s="126"/>
      <c r="U583" s="76"/>
      <c r="V583" s="76"/>
      <c r="W583" s="77" t="s">
        <v>69</v>
      </c>
      <c r="X583" s="78">
        <v>0</v>
      </c>
      <c r="Y583" s="79">
        <f t="shared" si="115"/>
        <v>0</v>
      </c>
      <c r="Z583" s="80" t="str">
        <f>IFERROR(IF(Y583=0,"",ROUNDUP(Y583/H583,0)*0.00902),"")</f>
        <v/>
      </c>
      <c r="AA583" s="81"/>
      <c r="AB583" s="82"/>
      <c r="AC583" s="83" t="s">
        <v>908</v>
      </c>
      <c r="AG583" s="84"/>
      <c r="AJ583" s="85"/>
      <c r="AK583" s="85">
        <v>0</v>
      </c>
      <c r="BB583" s="86" t="s">
        <v>1</v>
      </c>
      <c r="BM583" s="84">
        <f t="shared" si="117"/>
        <v>0</v>
      </c>
      <c r="BN583" s="84">
        <f t="shared" si="118"/>
        <v>0</v>
      </c>
      <c r="BO583" s="84">
        <f t="shared" si="119"/>
        <v>0</v>
      </c>
      <c r="BP583" s="84">
        <f t="shared" si="120"/>
        <v>0</v>
      </c>
    </row>
    <row r="584" spans="1:68" ht="27" customHeight="1" x14ac:dyDescent="0.25">
      <c r="A584" s="71" t="s">
        <v>924</v>
      </c>
      <c r="B584" s="71" t="s">
        <v>927</v>
      </c>
      <c r="C584" s="72">
        <v>4301031383</v>
      </c>
      <c r="D584" s="122">
        <v>4680115882072</v>
      </c>
      <c r="E584" s="122"/>
      <c r="F584" s="73">
        <v>0.6</v>
      </c>
      <c r="G584" s="74">
        <v>8</v>
      </c>
      <c r="H584" s="73">
        <v>4.8</v>
      </c>
      <c r="I584" s="73">
        <v>6.96</v>
      </c>
      <c r="J584" s="74">
        <v>120</v>
      </c>
      <c r="K584" s="74" t="s">
        <v>126</v>
      </c>
      <c r="L584" s="74"/>
      <c r="M584" s="75" t="s">
        <v>119</v>
      </c>
      <c r="N584" s="75"/>
      <c r="O584" s="74">
        <v>60</v>
      </c>
      <c r="P584" s="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23"/>
      <c r="R584" s="123"/>
      <c r="S584" s="123"/>
      <c r="T584" s="123"/>
      <c r="U584" s="76"/>
      <c r="V584" s="76"/>
      <c r="W584" s="77" t="s">
        <v>69</v>
      </c>
      <c r="X584" s="78">
        <v>0</v>
      </c>
      <c r="Y584" s="79">
        <f t="shared" si="115"/>
        <v>0</v>
      </c>
      <c r="Z584" s="80" t="str">
        <f>IFERROR(IF(Y584=0,"",ROUNDUP(Y584/H584,0)*0.00937),"")</f>
        <v/>
      </c>
      <c r="AA584" s="81"/>
      <c r="AB584" s="82"/>
      <c r="AC584" s="83" t="s">
        <v>928</v>
      </c>
      <c r="AG584" s="84"/>
      <c r="AJ584" s="85"/>
      <c r="AK584" s="85">
        <v>0</v>
      </c>
      <c r="BB584" s="86" t="s">
        <v>1</v>
      </c>
      <c r="BM584" s="84">
        <f t="shared" si="117"/>
        <v>0</v>
      </c>
      <c r="BN584" s="84">
        <f t="shared" si="118"/>
        <v>0</v>
      </c>
      <c r="BO584" s="84">
        <f t="shared" si="119"/>
        <v>0</v>
      </c>
      <c r="BP584" s="84">
        <f t="shared" si="120"/>
        <v>0</v>
      </c>
    </row>
    <row r="585" spans="1:68" ht="27" customHeight="1" x14ac:dyDescent="0.25">
      <c r="A585" s="71" t="s">
        <v>924</v>
      </c>
      <c r="B585" s="71" t="s">
        <v>929</v>
      </c>
      <c r="C585" s="72">
        <v>4301031249</v>
      </c>
      <c r="D585" s="122">
        <v>4680115882072</v>
      </c>
      <c r="E585" s="122"/>
      <c r="F585" s="73">
        <v>0.6</v>
      </c>
      <c r="G585" s="74">
        <v>6</v>
      </c>
      <c r="H585" s="73">
        <v>3.6</v>
      </c>
      <c r="I585" s="73">
        <v>3.81</v>
      </c>
      <c r="J585" s="74">
        <v>132</v>
      </c>
      <c r="K585" s="74" t="s">
        <v>126</v>
      </c>
      <c r="L585" s="74"/>
      <c r="M585" s="75" t="s">
        <v>119</v>
      </c>
      <c r="N585" s="75"/>
      <c r="O585" s="74">
        <v>60</v>
      </c>
      <c r="P585" s="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23"/>
      <c r="R585" s="123"/>
      <c r="S585" s="123"/>
      <c r="T585" s="123"/>
      <c r="U585" s="76"/>
      <c r="V585" s="76"/>
      <c r="W585" s="77" t="s">
        <v>69</v>
      </c>
      <c r="X585" s="78">
        <v>0</v>
      </c>
      <c r="Y585" s="79">
        <f t="shared" si="115"/>
        <v>0</v>
      </c>
      <c r="Z585" s="80" t="str">
        <f>IFERROR(IF(Y585=0,"",ROUNDUP(Y585/H585,0)*0.00902),"")</f>
        <v/>
      </c>
      <c r="AA585" s="81"/>
      <c r="AB585" s="82"/>
      <c r="AC585" s="83" t="s">
        <v>928</v>
      </c>
      <c r="AG585" s="84"/>
      <c r="AJ585" s="85"/>
      <c r="AK585" s="85">
        <v>0</v>
      </c>
      <c r="BB585" s="86" t="s">
        <v>1</v>
      </c>
      <c r="BM585" s="84">
        <f t="shared" si="117"/>
        <v>0</v>
      </c>
      <c r="BN585" s="84">
        <f t="shared" si="118"/>
        <v>0</v>
      </c>
      <c r="BO585" s="84">
        <f t="shared" si="119"/>
        <v>0</v>
      </c>
      <c r="BP585" s="84">
        <f t="shared" si="120"/>
        <v>0</v>
      </c>
    </row>
    <row r="586" spans="1:68" ht="27" customHeight="1" x14ac:dyDescent="0.25">
      <c r="A586" s="71" t="s">
        <v>930</v>
      </c>
      <c r="B586" s="71" t="s">
        <v>931</v>
      </c>
      <c r="C586" s="72">
        <v>4301031418</v>
      </c>
      <c r="D586" s="122">
        <v>4680115882102</v>
      </c>
      <c r="E586" s="122"/>
      <c r="F586" s="73">
        <v>0.6</v>
      </c>
      <c r="G586" s="74">
        <v>8</v>
      </c>
      <c r="H586" s="73">
        <v>4.8</v>
      </c>
      <c r="I586" s="73">
        <v>6.69</v>
      </c>
      <c r="J586" s="74">
        <v>132</v>
      </c>
      <c r="K586" s="74" t="s">
        <v>126</v>
      </c>
      <c r="L586" s="74"/>
      <c r="M586" s="75" t="s">
        <v>68</v>
      </c>
      <c r="N586" s="75"/>
      <c r="O586" s="74">
        <v>70</v>
      </c>
      <c r="P586" s="126" t="s">
        <v>932</v>
      </c>
      <c r="Q586" s="126"/>
      <c r="R586" s="126"/>
      <c r="S586" s="126"/>
      <c r="T586" s="126"/>
      <c r="U586" s="76"/>
      <c r="V586" s="76"/>
      <c r="W586" s="77" t="s">
        <v>69</v>
      </c>
      <c r="X586" s="78">
        <v>0</v>
      </c>
      <c r="Y586" s="79">
        <f t="shared" si="115"/>
        <v>0</v>
      </c>
      <c r="Z586" s="80" t="str">
        <f>IFERROR(IF(Y586=0,"",ROUNDUP(Y586/H586,0)*0.00902),"")</f>
        <v/>
      </c>
      <c r="AA586" s="81"/>
      <c r="AB586" s="82"/>
      <c r="AC586" s="83" t="s">
        <v>914</v>
      </c>
      <c r="AG586" s="84"/>
      <c r="AJ586" s="85"/>
      <c r="AK586" s="85">
        <v>0</v>
      </c>
      <c r="BB586" s="86" t="s">
        <v>1</v>
      </c>
      <c r="BM586" s="84">
        <f t="shared" si="117"/>
        <v>0</v>
      </c>
      <c r="BN586" s="84">
        <f t="shared" si="118"/>
        <v>0</v>
      </c>
      <c r="BO586" s="84">
        <f t="shared" si="119"/>
        <v>0</v>
      </c>
      <c r="BP586" s="84">
        <f t="shared" si="120"/>
        <v>0</v>
      </c>
    </row>
    <row r="587" spans="1:68" ht="27" customHeight="1" x14ac:dyDescent="0.25">
      <c r="A587" s="71" t="s">
        <v>930</v>
      </c>
      <c r="B587" s="71" t="s">
        <v>933</v>
      </c>
      <c r="C587" s="72">
        <v>4301031385</v>
      </c>
      <c r="D587" s="122">
        <v>4680115882102</v>
      </c>
      <c r="E587" s="122"/>
      <c r="F587" s="73">
        <v>0.6</v>
      </c>
      <c r="G587" s="74">
        <v>8</v>
      </c>
      <c r="H587" s="73">
        <v>4.8</v>
      </c>
      <c r="I587" s="73">
        <v>6.69</v>
      </c>
      <c r="J587" s="74">
        <v>120</v>
      </c>
      <c r="K587" s="74" t="s">
        <v>126</v>
      </c>
      <c r="L587" s="74"/>
      <c r="M587" s="75" t="s">
        <v>68</v>
      </c>
      <c r="N587" s="75"/>
      <c r="O587" s="74">
        <v>60</v>
      </c>
      <c r="P587" s="12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23"/>
      <c r="R587" s="123"/>
      <c r="S587" s="123"/>
      <c r="T587" s="123"/>
      <c r="U587" s="76"/>
      <c r="V587" s="76"/>
      <c r="W587" s="77" t="s">
        <v>69</v>
      </c>
      <c r="X587" s="78">
        <v>0</v>
      </c>
      <c r="Y587" s="79">
        <f t="shared" si="115"/>
        <v>0</v>
      </c>
      <c r="Z587" s="80" t="str">
        <f>IFERROR(IF(Y587=0,"",ROUNDUP(Y587/H587,0)*0.00937),"")</f>
        <v/>
      </c>
      <c r="AA587" s="81"/>
      <c r="AB587" s="82"/>
      <c r="AC587" s="83" t="s">
        <v>914</v>
      </c>
      <c r="AG587" s="84"/>
      <c r="AJ587" s="85"/>
      <c r="AK587" s="85">
        <v>0</v>
      </c>
      <c r="BB587" s="86" t="s">
        <v>1</v>
      </c>
      <c r="BM587" s="84">
        <f t="shared" si="117"/>
        <v>0</v>
      </c>
      <c r="BN587" s="84">
        <f t="shared" si="118"/>
        <v>0</v>
      </c>
      <c r="BO587" s="84">
        <f t="shared" si="119"/>
        <v>0</v>
      </c>
      <c r="BP587" s="84">
        <f t="shared" si="120"/>
        <v>0</v>
      </c>
    </row>
    <row r="588" spans="1:68" ht="27" customHeight="1" x14ac:dyDescent="0.25">
      <c r="A588" s="71" t="s">
        <v>930</v>
      </c>
      <c r="B588" s="71" t="s">
        <v>934</v>
      </c>
      <c r="C588" s="72">
        <v>4301031251</v>
      </c>
      <c r="D588" s="122">
        <v>4680115882102</v>
      </c>
      <c r="E588" s="122"/>
      <c r="F588" s="73">
        <v>0.6</v>
      </c>
      <c r="G588" s="74">
        <v>6</v>
      </c>
      <c r="H588" s="73">
        <v>3.6</v>
      </c>
      <c r="I588" s="73">
        <v>3.81</v>
      </c>
      <c r="J588" s="74">
        <v>132</v>
      </c>
      <c r="K588" s="74" t="s">
        <v>126</v>
      </c>
      <c r="L588" s="74"/>
      <c r="M588" s="75" t="s">
        <v>68</v>
      </c>
      <c r="N588" s="75"/>
      <c r="O588" s="74">
        <v>60</v>
      </c>
      <c r="P588" s="1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23"/>
      <c r="R588" s="123"/>
      <c r="S588" s="123"/>
      <c r="T588" s="123"/>
      <c r="U588" s="76"/>
      <c r="V588" s="76"/>
      <c r="W588" s="77" t="s">
        <v>69</v>
      </c>
      <c r="X588" s="78">
        <v>0</v>
      </c>
      <c r="Y588" s="79">
        <f t="shared" si="115"/>
        <v>0</v>
      </c>
      <c r="Z588" s="80" t="str">
        <f>IFERROR(IF(Y588=0,"",ROUNDUP(Y588/H588,0)*0.00902),"")</f>
        <v/>
      </c>
      <c r="AA588" s="81"/>
      <c r="AB588" s="82"/>
      <c r="AC588" s="83" t="s">
        <v>916</v>
      </c>
      <c r="AG588" s="84"/>
      <c r="AJ588" s="85"/>
      <c r="AK588" s="85">
        <v>0</v>
      </c>
      <c r="BB588" s="86" t="s">
        <v>1</v>
      </c>
      <c r="BM588" s="84">
        <f t="shared" si="117"/>
        <v>0</v>
      </c>
      <c r="BN588" s="84">
        <f t="shared" si="118"/>
        <v>0</v>
      </c>
      <c r="BO588" s="84">
        <f t="shared" si="119"/>
        <v>0</v>
      </c>
      <c r="BP588" s="84">
        <f t="shared" si="120"/>
        <v>0</v>
      </c>
    </row>
    <row r="589" spans="1:68" ht="27" customHeight="1" x14ac:dyDescent="0.25">
      <c r="A589" s="71" t="s">
        <v>935</v>
      </c>
      <c r="B589" s="71" t="s">
        <v>936</v>
      </c>
      <c r="C589" s="72">
        <v>4301031417</v>
      </c>
      <c r="D589" s="122">
        <v>4680115882096</v>
      </c>
      <c r="E589" s="122"/>
      <c r="F589" s="73">
        <v>0.6</v>
      </c>
      <c r="G589" s="74">
        <v>8</v>
      </c>
      <c r="H589" s="73">
        <v>4.8</v>
      </c>
      <c r="I589" s="73">
        <v>6.69</v>
      </c>
      <c r="J589" s="74">
        <v>132</v>
      </c>
      <c r="K589" s="74" t="s">
        <v>126</v>
      </c>
      <c r="L589" s="74"/>
      <c r="M589" s="75" t="s">
        <v>68</v>
      </c>
      <c r="N589" s="75"/>
      <c r="O589" s="74">
        <v>70</v>
      </c>
      <c r="P589" s="126" t="s">
        <v>937</v>
      </c>
      <c r="Q589" s="126"/>
      <c r="R589" s="126"/>
      <c r="S589" s="126"/>
      <c r="T589" s="126"/>
      <c r="U589" s="76" t="s">
        <v>920</v>
      </c>
      <c r="V589" s="76"/>
      <c r="W589" s="77" t="s">
        <v>69</v>
      </c>
      <c r="X589" s="78">
        <v>0</v>
      </c>
      <c r="Y589" s="79">
        <f t="shared" si="115"/>
        <v>0</v>
      </c>
      <c r="Z589" s="80" t="str">
        <f>IFERROR(IF(Y589=0,"",ROUNDUP(Y589/H589,0)*0.00902),"")</f>
        <v/>
      </c>
      <c r="AA589" s="81"/>
      <c r="AB589" s="82"/>
      <c r="AC589" s="83" t="s">
        <v>921</v>
      </c>
      <c r="AG589" s="84"/>
      <c r="AJ589" s="85"/>
      <c r="AK589" s="85">
        <v>0</v>
      </c>
      <c r="BB589" s="86" t="s">
        <v>1</v>
      </c>
      <c r="BM589" s="84">
        <f t="shared" si="117"/>
        <v>0</v>
      </c>
      <c r="BN589" s="84">
        <f t="shared" si="118"/>
        <v>0</v>
      </c>
      <c r="BO589" s="84">
        <f t="shared" si="119"/>
        <v>0</v>
      </c>
      <c r="BP589" s="84">
        <f t="shared" si="120"/>
        <v>0</v>
      </c>
    </row>
    <row r="590" spans="1:68" ht="27" customHeight="1" x14ac:dyDescent="0.25">
      <c r="A590" s="71" t="s">
        <v>935</v>
      </c>
      <c r="B590" s="71" t="s">
        <v>938</v>
      </c>
      <c r="C590" s="72">
        <v>4301031384</v>
      </c>
      <c r="D590" s="122">
        <v>4680115882096</v>
      </c>
      <c r="E590" s="122"/>
      <c r="F590" s="73">
        <v>0.6</v>
      </c>
      <c r="G590" s="74">
        <v>8</v>
      </c>
      <c r="H590" s="73">
        <v>4.8</v>
      </c>
      <c r="I590" s="73">
        <v>6.69</v>
      </c>
      <c r="J590" s="74">
        <v>120</v>
      </c>
      <c r="K590" s="74" t="s">
        <v>126</v>
      </c>
      <c r="L590" s="74"/>
      <c r="M590" s="75" t="s">
        <v>68</v>
      </c>
      <c r="N590" s="75"/>
      <c r="O590" s="74">
        <v>60</v>
      </c>
      <c r="P590" s="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23"/>
      <c r="R590" s="123"/>
      <c r="S590" s="123"/>
      <c r="T590" s="123"/>
      <c r="U590" s="76"/>
      <c r="V590" s="76"/>
      <c r="W590" s="77" t="s">
        <v>69</v>
      </c>
      <c r="X590" s="78">
        <v>0</v>
      </c>
      <c r="Y590" s="79">
        <f t="shared" si="115"/>
        <v>0</v>
      </c>
      <c r="Z590" s="80" t="str">
        <f>IFERROR(IF(Y590=0,"",ROUNDUP(Y590/H590,0)*0.00937),"")</f>
        <v/>
      </c>
      <c r="AA590" s="81"/>
      <c r="AB590" s="82"/>
      <c r="AC590" s="83" t="s">
        <v>921</v>
      </c>
      <c r="AG590" s="84"/>
      <c r="AJ590" s="85"/>
      <c r="AK590" s="85">
        <v>0</v>
      </c>
      <c r="BB590" s="86" t="s">
        <v>1</v>
      </c>
      <c r="BM590" s="84">
        <f t="shared" si="117"/>
        <v>0</v>
      </c>
      <c r="BN590" s="84">
        <f t="shared" si="118"/>
        <v>0</v>
      </c>
      <c r="BO590" s="84">
        <f t="shared" si="119"/>
        <v>0</v>
      </c>
      <c r="BP590" s="84">
        <f t="shared" si="120"/>
        <v>0</v>
      </c>
    </row>
    <row r="591" spans="1:68" ht="27" customHeight="1" x14ac:dyDescent="0.25">
      <c r="A591" s="71" t="s">
        <v>935</v>
      </c>
      <c r="B591" s="71" t="s">
        <v>939</v>
      </c>
      <c r="C591" s="72">
        <v>4301031253</v>
      </c>
      <c r="D591" s="122">
        <v>4680115882096</v>
      </c>
      <c r="E591" s="122"/>
      <c r="F591" s="73">
        <v>0.6</v>
      </c>
      <c r="G591" s="74">
        <v>6</v>
      </c>
      <c r="H591" s="73">
        <v>3.6</v>
      </c>
      <c r="I591" s="73">
        <v>3.81</v>
      </c>
      <c r="J591" s="74">
        <v>132</v>
      </c>
      <c r="K591" s="74" t="s">
        <v>126</v>
      </c>
      <c r="L591" s="74"/>
      <c r="M591" s="75" t="s">
        <v>68</v>
      </c>
      <c r="N591" s="75"/>
      <c r="O591" s="74">
        <v>60</v>
      </c>
      <c r="P591" s="1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23"/>
      <c r="R591" s="123"/>
      <c r="S591" s="123"/>
      <c r="T591" s="123"/>
      <c r="U591" s="76"/>
      <c r="V591" s="76"/>
      <c r="W591" s="77" t="s">
        <v>69</v>
      </c>
      <c r="X591" s="78">
        <v>0</v>
      </c>
      <c r="Y591" s="79">
        <f t="shared" si="115"/>
        <v>0</v>
      </c>
      <c r="Z591" s="80" t="str">
        <f>IFERROR(IF(Y591=0,"",ROUNDUP(Y591/H591,0)*0.00902),"")</f>
        <v/>
      </c>
      <c r="AA591" s="81"/>
      <c r="AB591" s="82"/>
      <c r="AC591" s="83" t="s">
        <v>923</v>
      </c>
      <c r="AG591" s="84"/>
      <c r="AJ591" s="85"/>
      <c r="AK591" s="85">
        <v>0</v>
      </c>
      <c r="BB591" s="86" t="s">
        <v>1</v>
      </c>
      <c r="BM591" s="84">
        <f t="shared" si="117"/>
        <v>0</v>
      </c>
      <c r="BN591" s="84">
        <f t="shared" si="118"/>
        <v>0</v>
      </c>
      <c r="BO591" s="84">
        <f t="shared" si="119"/>
        <v>0</v>
      </c>
      <c r="BP591" s="84">
        <f t="shared" si="120"/>
        <v>0</v>
      </c>
    </row>
    <row r="592" spans="1:68" x14ac:dyDescent="0.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5" t="s">
        <v>71</v>
      </c>
      <c r="Q592" s="125"/>
      <c r="R592" s="125"/>
      <c r="S592" s="125"/>
      <c r="T592" s="125"/>
      <c r="U592" s="125"/>
      <c r="V592" s="125"/>
      <c r="W592" s="87" t="s">
        <v>72</v>
      </c>
      <c r="X592" s="88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88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88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9"/>
      <c r="AB592" s="89"/>
      <c r="AC592" s="89"/>
    </row>
    <row r="593" spans="1:68" x14ac:dyDescent="0.2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5" t="s">
        <v>71</v>
      </c>
      <c r="Q593" s="125"/>
      <c r="R593" s="125"/>
      <c r="S593" s="125"/>
      <c r="T593" s="125"/>
      <c r="U593" s="125"/>
      <c r="V593" s="125"/>
      <c r="W593" s="87" t="s">
        <v>69</v>
      </c>
      <c r="X593" s="88">
        <f>IFERROR(SUM(X577:X591),"0")</f>
        <v>0</v>
      </c>
      <c r="Y593" s="88">
        <f>IFERROR(SUM(Y577:Y591),"0")</f>
        <v>0</v>
      </c>
      <c r="Z593" s="87"/>
      <c r="AA593" s="89"/>
      <c r="AB593" s="89"/>
      <c r="AC593" s="89"/>
    </row>
    <row r="594" spans="1:68" ht="14.25" customHeight="1" x14ac:dyDescent="0.25">
      <c r="A594" s="121" t="s">
        <v>73</v>
      </c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70"/>
      <c r="AB594" s="70"/>
      <c r="AC594" s="70"/>
    </row>
    <row r="595" spans="1:68" ht="27" customHeight="1" x14ac:dyDescent="0.25">
      <c r="A595" s="71" t="s">
        <v>940</v>
      </c>
      <c r="B595" s="71" t="s">
        <v>941</v>
      </c>
      <c r="C595" s="72">
        <v>4301051230</v>
      </c>
      <c r="D595" s="122">
        <v>4607091383409</v>
      </c>
      <c r="E595" s="122"/>
      <c r="F595" s="73">
        <v>1.3</v>
      </c>
      <c r="G595" s="74">
        <v>6</v>
      </c>
      <c r="H595" s="73">
        <v>7.8</v>
      </c>
      <c r="I595" s="73">
        <v>8.3460000000000001</v>
      </c>
      <c r="J595" s="74">
        <v>56</v>
      </c>
      <c r="K595" s="74" t="s">
        <v>116</v>
      </c>
      <c r="L595" s="74"/>
      <c r="M595" s="75" t="s">
        <v>68</v>
      </c>
      <c r="N595" s="75"/>
      <c r="O595" s="74">
        <v>45</v>
      </c>
      <c r="P595" s="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23"/>
      <c r="R595" s="123"/>
      <c r="S595" s="123"/>
      <c r="T595" s="123"/>
      <c r="U595" s="76"/>
      <c r="V595" s="76"/>
      <c r="W595" s="77" t="s">
        <v>69</v>
      </c>
      <c r="X595" s="78">
        <v>0</v>
      </c>
      <c r="Y595" s="79">
        <f>IFERROR(IF(X595="",0,CEILING((X595/$H595),1)*$H595),"")</f>
        <v>0</v>
      </c>
      <c r="Z595" s="80" t="str">
        <f>IFERROR(IF(Y595=0,"",ROUNDUP(Y595/H595,0)*0.02175),"")</f>
        <v/>
      </c>
      <c r="AA595" s="81"/>
      <c r="AB595" s="82"/>
      <c r="AC595" s="83" t="s">
        <v>942</v>
      </c>
      <c r="AG595" s="84"/>
      <c r="AJ595" s="85"/>
      <c r="AK595" s="85">
        <v>0</v>
      </c>
      <c r="BB595" s="86" t="s">
        <v>1</v>
      </c>
      <c r="BM595" s="84">
        <f>IFERROR(X595*I595/H595,"0")</f>
        <v>0</v>
      </c>
      <c r="BN595" s="84">
        <f>IFERROR(Y595*I595/H595,"0")</f>
        <v>0</v>
      </c>
      <c r="BO595" s="84">
        <f>IFERROR(1/J595*(X595/H595),"0")</f>
        <v>0</v>
      </c>
      <c r="BP595" s="84">
        <f>IFERROR(1/J595*(Y595/H595),"0")</f>
        <v>0</v>
      </c>
    </row>
    <row r="596" spans="1:68" ht="27" customHeight="1" x14ac:dyDescent="0.25">
      <c r="A596" s="71" t="s">
        <v>943</v>
      </c>
      <c r="B596" s="71" t="s">
        <v>944</v>
      </c>
      <c r="C596" s="72">
        <v>4301051231</v>
      </c>
      <c r="D596" s="122">
        <v>4607091383416</v>
      </c>
      <c r="E596" s="122"/>
      <c r="F596" s="73">
        <v>1.3</v>
      </c>
      <c r="G596" s="74">
        <v>6</v>
      </c>
      <c r="H596" s="73">
        <v>7.8</v>
      </c>
      <c r="I596" s="73">
        <v>8.3460000000000001</v>
      </c>
      <c r="J596" s="74">
        <v>56</v>
      </c>
      <c r="K596" s="74" t="s">
        <v>116</v>
      </c>
      <c r="L596" s="74"/>
      <c r="M596" s="75" t="s">
        <v>68</v>
      </c>
      <c r="N596" s="75"/>
      <c r="O596" s="74">
        <v>45</v>
      </c>
      <c r="P596" s="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23"/>
      <c r="R596" s="123"/>
      <c r="S596" s="123"/>
      <c r="T596" s="123"/>
      <c r="U596" s="76"/>
      <c r="V596" s="76"/>
      <c r="W596" s="77" t="s">
        <v>69</v>
      </c>
      <c r="X596" s="78">
        <v>0</v>
      </c>
      <c r="Y596" s="79">
        <f>IFERROR(IF(X596="",0,CEILING((X596/$H596),1)*$H596),"")</f>
        <v>0</v>
      </c>
      <c r="Z596" s="80" t="str">
        <f>IFERROR(IF(Y596=0,"",ROUNDUP(Y596/H596,0)*0.02175),"")</f>
        <v/>
      </c>
      <c r="AA596" s="81"/>
      <c r="AB596" s="82"/>
      <c r="AC596" s="83" t="s">
        <v>945</v>
      </c>
      <c r="AG596" s="84"/>
      <c r="AJ596" s="85"/>
      <c r="AK596" s="85">
        <v>0</v>
      </c>
      <c r="BB596" s="86" t="s">
        <v>1</v>
      </c>
      <c r="BM596" s="84">
        <f>IFERROR(X596*I596/H596,"0")</f>
        <v>0</v>
      </c>
      <c r="BN596" s="84">
        <f>IFERROR(Y596*I596/H596,"0")</f>
        <v>0</v>
      </c>
      <c r="BO596" s="84">
        <f>IFERROR(1/J596*(X596/H596),"0")</f>
        <v>0</v>
      </c>
      <c r="BP596" s="84">
        <f>IFERROR(1/J596*(Y596/H596),"0")</f>
        <v>0</v>
      </c>
    </row>
    <row r="597" spans="1:68" ht="37.5" customHeight="1" x14ac:dyDescent="0.25">
      <c r="A597" s="71" t="s">
        <v>946</v>
      </c>
      <c r="B597" s="71" t="s">
        <v>947</v>
      </c>
      <c r="C597" s="72">
        <v>4301051058</v>
      </c>
      <c r="D597" s="122">
        <v>4680115883536</v>
      </c>
      <c r="E597" s="122"/>
      <c r="F597" s="73">
        <v>0.3</v>
      </c>
      <c r="G597" s="74">
        <v>6</v>
      </c>
      <c r="H597" s="73">
        <v>1.8</v>
      </c>
      <c r="I597" s="73">
        <v>2.0459999999999998</v>
      </c>
      <c r="J597" s="74">
        <v>182</v>
      </c>
      <c r="K597" s="74" t="s">
        <v>76</v>
      </c>
      <c r="L597" s="74"/>
      <c r="M597" s="75" t="s">
        <v>68</v>
      </c>
      <c r="N597" s="75"/>
      <c r="O597" s="74">
        <v>45</v>
      </c>
      <c r="P597" s="1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23"/>
      <c r="R597" s="123"/>
      <c r="S597" s="123"/>
      <c r="T597" s="123"/>
      <c r="U597" s="76"/>
      <c r="V597" s="76"/>
      <c r="W597" s="77" t="s">
        <v>69</v>
      </c>
      <c r="X597" s="78">
        <v>0</v>
      </c>
      <c r="Y597" s="79">
        <f>IFERROR(IF(X597="",0,CEILING((X597/$H597),1)*$H597),"")</f>
        <v>0</v>
      </c>
      <c r="Z597" s="80" t="str">
        <f>IFERROR(IF(Y597=0,"",ROUNDUP(Y597/H597,0)*0.00651),"")</f>
        <v/>
      </c>
      <c r="AA597" s="81"/>
      <c r="AB597" s="82"/>
      <c r="AC597" s="83" t="s">
        <v>948</v>
      </c>
      <c r="AG597" s="84"/>
      <c r="AJ597" s="85"/>
      <c r="AK597" s="85">
        <v>0</v>
      </c>
      <c r="BB597" s="86" t="s">
        <v>1</v>
      </c>
      <c r="BM597" s="84">
        <f>IFERROR(X597*I597/H597,"0")</f>
        <v>0</v>
      </c>
      <c r="BN597" s="84">
        <f>IFERROR(Y597*I597/H597,"0")</f>
        <v>0</v>
      </c>
      <c r="BO597" s="84">
        <f>IFERROR(1/J597*(X597/H597),"0")</f>
        <v>0</v>
      </c>
      <c r="BP597" s="84">
        <f>IFERROR(1/J597*(Y597/H597),"0")</f>
        <v>0</v>
      </c>
    </row>
    <row r="598" spans="1:68" x14ac:dyDescent="0.2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5" t="s">
        <v>71</v>
      </c>
      <c r="Q598" s="125"/>
      <c r="R598" s="125"/>
      <c r="S598" s="125"/>
      <c r="T598" s="125"/>
      <c r="U598" s="125"/>
      <c r="V598" s="125"/>
      <c r="W598" s="87" t="s">
        <v>72</v>
      </c>
      <c r="X598" s="88">
        <f>IFERROR(X595/H595,"0")+IFERROR(X596/H596,"0")+IFERROR(X597/H597,"0")</f>
        <v>0</v>
      </c>
      <c r="Y598" s="88">
        <f>IFERROR(Y595/H595,"0")+IFERROR(Y596/H596,"0")+IFERROR(Y597/H597,"0")</f>
        <v>0</v>
      </c>
      <c r="Z598" s="88">
        <f>IFERROR(IF(Z595="",0,Z595),"0")+IFERROR(IF(Z596="",0,Z596),"0")+IFERROR(IF(Z597="",0,Z597),"0")</f>
        <v>0</v>
      </c>
      <c r="AA598" s="89"/>
      <c r="AB598" s="89"/>
      <c r="AC598" s="89"/>
    </row>
    <row r="599" spans="1:68" x14ac:dyDescent="0.2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5" t="s">
        <v>71</v>
      </c>
      <c r="Q599" s="125"/>
      <c r="R599" s="125"/>
      <c r="S599" s="125"/>
      <c r="T599" s="125"/>
      <c r="U599" s="125"/>
      <c r="V599" s="125"/>
      <c r="W599" s="87" t="s">
        <v>69</v>
      </c>
      <c r="X599" s="88">
        <f>IFERROR(SUM(X595:X597),"0")</f>
        <v>0</v>
      </c>
      <c r="Y599" s="88">
        <f>IFERROR(SUM(Y595:Y597),"0")</f>
        <v>0</v>
      </c>
      <c r="Z599" s="87"/>
      <c r="AA599" s="89"/>
      <c r="AB599" s="89"/>
      <c r="AC599" s="89"/>
    </row>
    <row r="600" spans="1:68" ht="14.25" customHeight="1" x14ac:dyDescent="0.25">
      <c r="A600" s="121" t="s">
        <v>207</v>
      </c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70"/>
      <c r="AB600" s="70"/>
      <c r="AC600" s="70"/>
    </row>
    <row r="601" spans="1:68" ht="27" customHeight="1" x14ac:dyDescent="0.25">
      <c r="A601" s="71" t="s">
        <v>949</v>
      </c>
      <c r="B601" s="71" t="s">
        <v>950</v>
      </c>
      <c r="C601" s="72">
        <v>4301060363</v>
      </c>
      <c r="D601" s="122">
        <v>4680115885035</v>
      </c>
      <c r="E601" s="122"/>
      <c r="F601" s="73">
        <v>1</v>
      </c>
      <c r="G601" s="74">
        <v>4</v>
      </c>
      <c r="H601" s="73">
        <v>4</v>
      </c>
      <c r="I601" s="73">
        <v>4.4160000000000004</v>
      </c>
      <c r="J601" s="74">
        <v>104</v>
      </c>
      <c r="K601" s="74" t="s">
        <v>116</v>
      </c>
      <c r="L601" s="74"/>
      <c r="M601" s="75" t="s">
        <v>68</v>
      </c>
      <c r="N601" s="75"/>
      <c r="O601" s="74">
        <v>35</v>
      </c>
      <c r="P601" s="1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23"/>
      <c r="R601" s="123"/>
      <c r="S601" s="123"/>
      <c r="T601" s="123"/>
      <c r="U601" s="76"/>
      <c r="V601" s="76"/>
      <c r="W601" s="77" t="s">
        <v>69</v>
      </c>
      <c r="X601" s="78">
        <v>0</v>
      </c>
      <c r="Y601" s="79">
        <f>IFERROR(IF(X601="",0,CEILING((X601/$H601),1)*$H601),"")</f>
        <v>0</v>
      </c>
      <c r="Z601" s="80" t="str">
        <f>IFERROR(IF(Y601=0,"",ROUNDUP(Y601/H601,0)*0.01196),"")</f>
        <v/>
      </c>
      <c r="AA601" s="81"/>
      <c r="AB601" s="82"/>
      <c r="AC601" s="83" t="s">
        <v>951</v>
      </c>
      <c r="AG601" s="84"/>
      <c r="AJ601" s="85"/>
      <c r="AK601" s="85">
        <v>0</v>
      </c>
      <c r="BB601" s="86" t="s">
        <v>1</v>
      </c>
      <c r="BM601" s="84">
        <f>IFERROR(X601*I601/H601,"0")</f>
        <v>0</v>
      </c>
      <c r="BN601" s="84">
        <f>IFERROR(Y601*I601/H601,"0")</f>
        <v>0</v>
      </c>
      <c r="BO601" s="84">
        <f>IFERROR(1/J601*(X601/H601),"0")</f>
        <v>0</v>
      </c>
      <c r="BP601" s="84">
        <f>IFERROR(1/J601*(Y601/H601),"0")</f>
        <v>0</v>
      </c>
    </row>
    <row r="602" spans="1:68" ht="27" customHeight="1" x14ac:dyDescent="0.25">
      <c r="A602" s="71" t="s">
        <v>952</v>
      </c>
      <c r="B602" s="71" t="s">
        <v>953</v>
      </c>
      <c r="C602" s="72">
        <v>4301060436</v>
      </c>
      <c r="D602" s="122">
        <v>4680115885936</v>
      </c>
      <c r="E602" s="122"/>
      <c r="F602" s="73">
        <v>1.3</v>
      </c>
      <c r="G602" s="74">
        <v>6</v>
      </c>
      <c r="H602" s="73">
        <v>7.8</v>
      </c>
      <c r="I602" s="73">
        <v>8.2799999999999994</v>
      </c>
      <c r="J602" s="74">
        <v>56</v>
      </c>
      <c r="K602" s="74" t="s">
        <v>116</v>
      </c>
      <c r="L602" s="74"/>
      <c r="M602" s="75" t="s">
        <v>68</v>
      </c>
      <c r="N602" s="75"/>
      <c r="O602" s="74">
        <v>35</v>
      </c>
      <c r="P602" s="126" t="s">
        <v>954</v>
      </c>
      <c r="Q602" s="126"/>
      <c r="R602" s="126"/>
      <c r="S602" s="126"/>
      <c r="T602" s="126"/>
      <c r="U602" s="76"/>
      <c r="V602" s="76"/>
      <c r="W602" s="77" t="s">
        <v>69</v>
      </c>
      <c r="X602" s="78">
        <v>0</v>
      </c>
      <c r="Y602" s="79">
        <f>IFERROR(IF(X602="",0,CEILING((X602/$H602),1)*$H602),"")</f>
        <v>0</v>
      </c>
      <c r="Z602" s="80" t="str">
        <f>IFERROR(IF(Y602=0,"",ROUNDUP(Y602/H602,0)*0.02175),"")</f>
        <v/>
      </c>
      <c r="AA602" s="81"/>
      <c r="AB602" s="82"/>
      <c r="AC602" s="83" t="s">
        <v>951</v>
      </c>
      <c r="AG602" s="84"/>
      <c r="AJ602" s="85"/>
      <c r="AK602" s="85">
        <v>0</v>
      </c>
      <c r="BB602" s="86" t="s">
        <v>1</v>
      </c>
      <c r="BM602" s="84">
        <f>IFERROR(X602*I602/H602,"0")</f>
        <v>0</v>
      </c>
      <c r="BN602" s="84">
        <f>IFERROR(Y602*I602/H602,"0")</f>
        <v>0</v>
      </c>
      <c r="BO602" s="84">
        <f>IFERROR(1/J602*(X602/H602),"0")</f>
        <v>0</v>
      </c>
      <c r="BP602" s="84">
        <f>IFERROR(1/J602*(Y602/H602),"0")</f>
        <v>0</v>
      </c>
    </row>
    <row r="603" spans="1:68" x14ac:dyDescent="0.2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5" t="s">
        <v>71</v>
      </c>
      <c r="Q603" s="125"/>
      <c r="R603" s="125"/>
      <c r="S603" s="125"/>
      <c r="T603" s="125"/>
      <c r="U603" s="125"/>
      <c r="V603" s="125"/>
      <c r="W603" s="87" t="s">
        <v>72</v>
      </c>
      <c r="X603" s="88">
        <f>IFERROR(X601/H601,"0")+IFERROR(X602/H602,"0")</f>
        <v>0</v>
      </c>
      <c r="Y603" s="88">
        <f>IFERROR(Y601/H601,"0")+IFERROR(Y602/H602,"0")</f>
        <v>0</v>
      </c>
      <c r="Z603" s="88">
        <f>IFERROR(IF(Z601="",0,Z601),"0")+IFERROR(IF(Z602="",0,Z602),"0")</f>
        <v>0</v>
      </c>
      <c r="AA603" s="89"/>
      <c r="AB603" s="89"/>
      <c r="AC603" s="89"/>
    </row>
    <row r="604" spans="1:68" x14ac:dyDescent="0.2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5" t="s">
        <v>71</v>
      </c>
      <c r="Q604" s="125"/>
      <c r="R604" s="125"/>
      <c r="S604" s="125"/>
      <c r="T604" s="125"/>
      <c r="U604" s="125"/>
      <c r="V604" s="125"/>
      <c r="W604" s="87" t="s">
        <v>69</v>
      </c>
      <c r="X604" s="88">
        <f>IFERROR(SUM(X601:X602),"0")</f>
        <v>0</v>
      </c>
      <c r="Y604" s="88">
        <f>IFERROR(SUM(Y601:Y602),"0")</f>
        <v>0</v>
      </c>
      <c r="Z604" s="87"/>
      <c r="AA604" s="89"/>
      <c r="AB604" s="89"/>
      <c r="AC604" s="89"/>
    </row>
    <row r="605" spans="1:68" ht="27.75" customHeight="1" x14ac:dyDescent="0.2">
      <c r="A605" s="119" t="s">
        <v>955</v>
      </c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68"/>
      <c r="AB605" s="68"/>
      <c r="AC605" s="68"/>
    </row>
    <row r="606" spans="1:68" ht="16.5" customHeight="1" x14ac:dyDescent="0.25">
      <c r="A606" s="120" t="s">
        <v>955</v>
      </c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69"/>
      <c r="AB606" s="69"/>
      <c r="AC606" s="69"/>
    </row>
    <row r="607" spans="1:68" ht="14.25" customHeight="1" x14ac:dyDescent="0.25">
      <c r="A607" s="121" t="s">
        <v>113</v>
      </c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70"/>
      <c r="AB607" s="70"/>
      <c r="AC607" s="70"/>
    </row>
    <row r="608" spans="1:68" ht="27" customHeight="1" x14ac:dyDescent="0.25">
      <c r="A608" s="71" t="s">
        <v>956</v>
      </c>
      <c r="B608" s="71" t="s">
        <v>957</v>
      </c>
      <c r="C608" s="72">
        <v>4301011862</v>
      </c>
      <c r="D608" s="122">
        <v>4680115885523</v>
      </c>
      <c r="E608" s="122"/>
      <c r="F608" s="73">
        <v>1</v>
      </c>
      <c r="G608" s="74">
        <v>6</v>
      </c>
      <c r="H608" s="73">
        <v>6</v>
      </c>
      <c r="I608" s="73">
        <v>6.36</v>
      </c>
      <c r="J608" s="74">
        <v>104</v>
      </c>
      <c r="K608" s="74" t="s">
        <v>116</v>
      </c>
      <c r="L608" s="74"/>
      <c r="M608" s="75" t="s">
        <v>284</v>
      </c>
      <c r="N608" s="75"/>
      <c r="O608" s="74">
        <v>90</v>
      </c>
      <c r="P608" s="126" t="s">
        <v>958</v>
      </c>
      <c r="Q608" s="126"/>
      <c r="R608" s="126"/>
      <c r="S608" s="126"/>
      <c r="T608" s="126"/>
      <c r="U608" s="76" t="s">
        <v>298</v>
      </c>
      <c r="V608" s="76"/>
      <c r="W608" s="77" t="s">
        <v>69</v>
      </c>
      <c r="X608" s="78">
        <v>0</v>
      </c>
      <c r="Y608" s="79">
        <f>IFERROR(IF(X608="",0,CEILING((X608/$H608),1)*$H608),"")</f>
        <v>0</v>
      </c>
      <c r="Z608" s="80" t="str">
        <f>IFERROR(IF(Y608=0,"",ROUNDUP(Y608/H608,0)*0.01196),"")</f>
        <v/>
      </c>
      <c r="AA608" s="81"/>
      <c r="AB608" s="82" t="s">
        <v>959</v>
      </c>
      <c r="AC608" s="83" t="s">
        <v>286</v>
      </c>
      <c r="AG608" s="84"/>
      <c r="AJ608" s="85"/>
      <c r="AK608" s="85">
        <v>0</v>
      </c>
      <c r="BB608" s="86" t="s">
        <v>1</v>
      </c>
      <c r="BM608" s="84">
        <f>IFERROR(X608*I608/H608,"0")</f>
        <v>0</v>
      </c>
      <c r="BN608" s="84">
        <f>IFERROR(Y608*I608/H608,"0")</f>
        <v>0</v>
      </c>
      <c r="BO608" s="84">
        <f>IFERROR(1/J608*(X608/H608),"0")</f>
        <v>0</v>
      </c>
      <c r="BP608" s="84">
        <f>IFERROR(1/J608*(Y608/H608),"0")</f>
        <v>0</v>
      </c>
    </row>
    <row r="609" spans="1:68" x14ac:dyDescent="0.2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5" t="s">
        <v>71</v>
      </c>
      <c r="Q609" s="125"/>
      <c r="R609" s="125"/>
      <c r="S609" s="125"/>
      <c r="T609" s="125"/>
      <c r="U609" s="125"/>
      <c r="V609" s="125"/>
      <c r="W609" s="87" t="s">
        <v>72</v>
      </c>
      <c r="X609" s="88">
        <f>IFERROR(X608/H608,"0")</f>
        <v>0</v>
      </c>
      <c r="Y609" s="88">
        <f>IFERROR(Y608/H608,"0")</f>
        <v>0</v>
      </c>
      <c r="Z609" s="88">
        <f>IFERROR(IF(Z608="",0,Z608),"0")</f>
        <v>0</v>
      </c>
      <c r="AA609" s="89"/>
      <c r="AB609" s="89"/>
      <c r="AC609" s="89"/>
    </row>
    <row r="610" spans="1:68" x14ac:dyDescent="0.2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5" t="s">
        <v>71</v>
      </c>
      <c r="Q610" s="125"/>
      <c r="R610" s="125"/>
      <c r="S610" s="125"/>
      <c r="T610" s="125"/>
      <c r="U610" s="125"/>
      <c r="V610" s="125"/>
      <c r="W610" s="87" t="s">
        <v>69</v>
      </c>
      <c r="X610" s="88">
        <f>IFERROR(SUM(X608:X608),"0")</f>
        <v>0</v>
      </c>
      <c r="Y610" s="88">
        <f>IFERROR(SUM(Y608:Y608),"0")</f>
        <v>0</v>
      </c>
      <c r="Z610" s="87"/>
      <c r="AA610" s="89"/>
      <c r="AB610" s="89"/>
      <c r="AC610" s="89"/>
    </row>
    <row r="611" spans="1:68" ht="14.25" customHeight="1" x14ac:dyDescent="0.25">
      <c r="A611" s="121" t="s">
        <v>64</v>
      </c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70"/>
      <c r="AB611" s="70"/>
      <c r="AC611" s="70"/>
    </row>
    <row r="612" spans="1:68" ht="27" customHeight="1" x14ac:dyDescent="0.25">
      <c r="A612" s="71" t="s">
        <v>960</v>
      </c>
      <c r="B612" s="71" t="s">
        <v>961</v>
      </c>
      <c r="C612" s="72">
        <v>4301031309</v>
      </c>
      <c r="D612" s="122">
        <v>4680115885530</v>
      </c>
      <c r="E612" s="122"/>
      <c r="F612" s="73">
        <v>0.7</v>
      </c>
      <c r="G612" s="74">
        <v>6</v>
      </c>
      <c r="H612" s="73">
        <v>4.2</v>
      </c>
      <c r="I612" s="73">
        <v>4.41</v>
      </c>
      <c r="J612" s="74">
        <v>120</v>
      </c>
      <c r="K612" s="74" t="s">
        <v>126</v>
      </c>
      <c r="L612" s="74"/>
      <c r="M612" s="75" t="s">
        <v>284</v>
      </c>
      <c r="N612" s="75"/>
      <c r="O612" s="74">
        <v>90</v>
      </c>
      <c r="P612" s="126" t="s">
        <v>962</v>
      </c>
      <c r="Q612" s="126"/>
      <c r="R612" s="126"/>
      <c r="S612" s="126"/>
      <c r="T612" s="126"/>
      <c r="U612" s="76"/>
      <c r="V612" s="76"/>
      <c r="W612" s="77" t="s">
        <v>69</v>
      </c>
      <c r="X612" s="78">
        <v>0</v>
      </c>
      <c r="Y612" s="79">
        <f>IFERROR(IF(X612="",0,CEILING((X612/$H612),1)*$H612),"")</f>
        <v>0</v>
      </c>
      <c r="Z612" s="80" t="str">
        <f>IFERROR(IF(Y612=0,"",ROUNDUP(Y612/H612,0)*0.00937),"")</f>
        <v/>
      </c>
      <c r="AA612" s="81"/>
      <c r="AB612" s="82"/>
      <c r="AC612" s="83" t="s">
        <v>963</v>
      </c>
      <c r="AG612" s="84"/>
      <c r="AJ612" s="85"/>
      <c r="AK612" s="85">
        <v>0</v>
      </c>
      <c r="BB612" s="86" t="s">
        <v>1</v>
      </c>
      <c r="BM612" s="84">
        <f>IFERROR(X612*I612/H612,"0")</f>
        <v>0</v>
      </c>
      <c r="BN612" s="84">
        <f>IFERROR(Y612*I612/H612,"0")</f>
        <v>0</v>
      </c>
      <c r="BO612" s="84">
        <f>IFERROR(1/J612*(X612/H612),"0")</f>
        <v>0</v>
      </c>
      <c r="BP612" s="84">
        <f>IFERROR(1/J612*(Y612/H612),"0")</f>
        <v>0</v>
      </c>
    </row>
    <row r="613" spans="1:68" x14ac:dyDescent="0.2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5" t="s">
        <v>71</v>
      </c>
      <c r="Q613" s="125"/>
      <c r="R613" s="125"/>
      <c r="S613" s="125"/>
      <c r="T613" s="125"/>
      <c r="U613" s="125"/>
      <c r="V613" s="125"/>
      <c r="W613" s="87" t="s">
        <v>72</v>
      </c>
      <c r="X613" s="88">
        <f>IFERROR(X612/H612,"0")</f>
        <v>0</v>
      </c>
      <c r="Y613" s="88">
        <f>IFERROR(Y612/H612,"0")</f>
        <v>0</v>
      </c>
      <c r="Z613" s="88">
        <f>IFERROR(IF(Z612="",0,Z612),"0")</f>
        <v>0</v>
      </c>
      <c r="AA613" s="89"/>
      <c r="AB613" s="89"/>
      <c r="AC613" s="89"/>
    </row>
    <row r="614" spans="1:68" x14ac:dyDescent="0.2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5" t="s">
        <v>71</v>
      </c>
      <c r="Q614" s="125"/>
      <c r="R614" s="125"/>
      <c r="S614" s="125"/>
      <c r="T614" s="125"/>
      <c r="U614" s="125"/>
      <c r="V614" s="125"/>
      <c r="W614" s="87" t="s">
        <v>69</v>
      </c>
      <c r="X614" s="88">
        <f>IFERROR(SUM(X612:X612),"0")</f>
        <v>0</v>
      </c>
      <c r="Y614" s="88">
        <f>IFERROR(SUM(Y612:Y612),"0")</f>
        <v>0</v>
      </c>
      <c r="Z614" s="87"/>
      <c r="AA614" s="89"/>
      <c r="AB614" s="89"/>
      <c r="AC614" s="89"/>
    </row>
    <row r="615" spans="1:68" ht="14.25" customHeight="1" x14ac:dyDescent="0.25">
      <c r="A615" s="121" t="s">
        <v>73</v>
      </c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70"/>
      <c r="AB615" s="70"/>
      <c r="AC615" s="70"/>
    </row>
    <row r="616" spans="1:68" ht="16.5" customHeight="1" x14ac:dyDescent="0.25">
      <c r="A616" s="71" t="s">
        <v>964</v>
      </c>
      <c r="B616" s="71" t="s">
        <v>965</v>
      </c>
      <c r="C616" s="72">
        <v>4301051765</v>
      </c>
      <c r="D616" s="122">
        <v>4680115885547</v>
      </c>
      <c r="E616" s="122"/>
      <c r="F616" s="73">
        <v>1</v>
      </c>
      <c r="G616" s="74">
        <v>4</v>
      </c>
      <c r="H616" s="73">
        <v>4</v>
      </c>
      <c r="I616" s="73">
        <v>4.21</v>
      </c>
      <c r="J616" s="74">
        <v>120</v>
      </c>
      <c r="K616" s="74" t="s">
        <v>126</v>
      </c>
      <c r="L616" s="74"/>
      <c r="M616" s="75" t="s">
        <v>284</v>
      </c>
      <c r="N616" s="75"/>
      <c r="O616" s="74">
        <v>45</v>
      </c>
      <c r="P616" s="126" t="s">
        <v>966</v>
      </c>
      <c r="Q616" s="126"/>
      <c r="R616" s="126"/>
      <c r="S616" s="126"/>
      <c r="T616" s="126"/>
      <c r="U616" s="76" t="s">
        <v>298</v>
      </c>
      <c r="V616" s="76"/>
      <c r="W616" s="77" t="s">
        <v>69</v>
      </c>
      <c r="X616" s="78">
        <v>0</v>
      </c>
      <c r="Y616" s="79">
        <f>IFERROR(IF(X616="",0,CEILING((X616/$H616),1)*$H616),"")</f>
        <v>0</v>
      </c>
      <c r="Z616" s="80" t="str">
        <f>IFERROR(IF(Y616=0,"",ROUNDUP(Y616/H616,0)*0.00937),"")</f>
        <v/>
      </c>
      <c r="AA616" s="81"/>
      <c r="AB616" s="82"/>
      <c r="AC616" s="83" t="s">
        <v>286</v>
      </c>
      <c r="AG616" s="84"/>
      <c r="AJ616" s="85"/>
      <c r="AK616" s="85">
        <v>0</v>
      </c>
      <c r="BB616" s="86" t="s">
        <v>1</v>
      </c>
      <c r="BM616" s="84">
        <f>IFERROR(X616*I616/H616,"0")</f>
        <v>0</v>
      </c>
      <c r="BN616" s="84">
        <f>IFERROR(Y616*I616/H616,"0")</f>
        <v>0</v>
      </c>
      <c r="BO616" s="84">
        <f>IFERROR(1/J616*(X616/H616),"0")</f>
        <v>0</v>
      </c>
      <c r="BP616" s="84">
        <f>IFERROR(1/J616*(Y616/H616),"0")</f>
        <v>0</v>
      </c>
    </row>
    <row r="617" spans="1:68" x14ac:dyDescent="0.2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5" t="s">
        <v>71</v>
      </c>
      <c r="Q617" s="125"/>
      <c r="R617" s="125"/>
      <c r="S617" s="125"/>
      <c r="T617" s="125"/>
      <c r="U617" s="125"/>
      <c r="V617" s="125"/>
      <c r="W617" s="87" t="s">
        <v>72</v>
      </c>
      <c r="X617" s="88">
        <f>IFERROR(X616/H616,"0")</f>
        <v>0</v>
      </c>
      <c r="Y617" s="88">
        <f>IFERROR(Y616/H616,"0")</f>
        <v>0</v>
      </c>
      <c r="Z617" s="88">
        <f>IFERROR(IF(Z616="",0,Z616),"0")</f>
        <v>0</v>
      </c>
      <c r="AA617" s="89"/>
      <c r="AB617" s="89"/>
      <c r="AC617" s="89"/>
    </row>
    <row r="618" spans="1:68" x14ac:dyDescent="0.2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5" t="s">
        <v>71</v>
      </c>
      <c r="Q618" s="125"/>
      <c r="R618" s="125"/>
      <c r="S618" s="125"/>
      <c r="T618" s="125"/>
      <c r="U618" s="125"/>
      <c r="V618" s="125"/>
      <c r="W618" s="87" t="s">
        <v>69</v>
      </c>
      <c r="X618" s="88">
        <f>IFERROR(SUM(X616:X616),"0")</f>
        <v>0</v>
      </c>
      <c r="Y618" s="88">
        <f>IFERROR(SUM(Y616:Y616),"0")</f>
        <v>0</v>
      </c>
      <c r="Z618" s="87"/>
      <c r="AA618" s="89"/>
      <c r="AB618" s="89"/>
      <c r="AC618" s="89"/>
    </row>
    <row r="619" spans="1:68" ht="27.75" customHeight="1" x14ac:dyDescent="0.2">
      <c r="A619" s="119" t="s">
        <v>967</v>
      </c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68"/>
      <c r="AB619" s="68"/>
      <c r="AC619" s="68"/>
    </row>
    <row r="620" spans="1:68" ht="16.5" customHeight="1" x14ac:dyDescent="0.25">
      <c r="A620" s="120" t="s">
        <v>967</v>
      </c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69"/>
      <c r="AB620" s="69"/>
      <c r="AC620" s="69"/>
    </row>
    <row r="621" spans="1:68" ht="14.25" customHeight="1" x14ac:dyDescent="0.25">
      <c r="A621" s="121" t="s">
        <v>113</v>
      </c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70"/>
      <c r="AB621" s="70"/>
      <c r="AC621" s="70"/>
    </row>
    <row r="622" spans="1:68" ht="27" customHeight="1" x14ac:dyDescent="0.25">
      <c r="A622" s="71" t="s">
        <v>968</v>
      </c>
      <c r="B622" s="71" t="s">
        <v>969</v>
      </c>
      <c r="C622" s="72">
        <v>4301011763</v>
      </c>
      <c r="D622" s="122">
        <v>4640242181011</v>
      </c>
      <c r="E622" s="122"/>
      <c r="F622" s="73">
        <v>1.35</v>
      </c>
      <c r="G622" s="74">
        <v>8</v>
      </c>
      <c r="H622" s="73">
        <v>10.8</v>
      </c>
      <c r="I622" s="73">
        <v>11.28</v>
      </c>
      <c r="J622" s="74">
        <v>56</v>
      </c>
      <c r="K622" s="74" t="s">
        <v>116</v>
      </c>
      <c r="L622" s="74"/>
      <c r="M622" s="75" t="s">
        <v>80</v>
      </c>
      <c r="N622" s="75"/>
      <c r="O622" s="74">
        <v>55</v>
      </c>
      <c r="P622" s="126" t="s">
        <v>970</v>
      </c>
      <c r="Q622" s="126"/>
      <c r="R622" s="126"/>
      <c r="S622" s="126"/>
      <c r="T622" s="126"/>
      <c r="U622" s="76"/>
      <c r="V622" s="76"/>
      <c r="W622" s="77" t="s">
        <v>69</v>
      </c>
      <c r="X622" s="78">
        <v>0</v>
      </c>
      <c r="Y622" s="79">
        <f t="shared" ref="Y622:Y628" si="121">IFERROR(IF(X622="",0,CEILING((X622/$H622),1)*$H622),"")</f>
        <v>0</v>
      </c>
      <c r="Z622" s="80" t="str">
        <f>IFERROR(IF(Y622=0,"",ROUNDUP(Y622/H622,0)*0.02175),"")</f>
        <v/>
      </c>
      <c r="AA622" s="81"/>
      <c r="AB622" s="82"/>
      <c r="AC622" s="83" t="s">
        <v>971</v>
      </c>
      <c r="AG622" s="84"/>
      <c r="AJ622" s="85"/>
      <c r="AK622" s="85">
        <v>0</v>
      </c>
      <c r="BB622" s="86" t="s">
        <v>1</v>
      </c>
      <c r="BM622" s="84">
        <f t="shared" ref="BM622:BM628" si="122">IFERROR(X622*I622/H622,"0")</f>
        <v>0</v>
      </c>
      <c r="BN622" s="84">
        <f t="shared" ref="BN622:BN628" si="123">IFERROR(Y622*I622/H622,"0")</f>
        <v>0</v>
      </c>
      <c r="BO622" s="84">
        <f t="shared" ref="BO622:BO628" si="124">IFERROR(1/J622*(X622/H622),"0")</f>
        <v>0</v>
      </c>
      <c r="BP622" s="84">
        <f t="shared" ref="BP622:BP628" si="125">IFERROR(1/J622*(Y622/H622),"0")</f>
        <v>0</v>
      </c>
    </row>
    <row r="623" spans="1:68" ht="27" customHeight="1" x14ac:dyDescent="0.25">
      <c r="A623" s="71" t="s">
        <v>972</v>
      </c>
      <c r="B623" s="71" t="s">
        <v>973</v>
      </c>
      <c r="C623" s="72">
        <v>4301011585</v>
      </c>
      <c r="D623" s="122">
        <v>4640242180441</v>
      </c>
      <c r="E623" s="122"/>
      <c r="F623" s="73">
        <v>1.5</v>
      </c>
      <c r="G623" s="74">
        <v>8</v>
      </c>
      <c r="H623" s="73">
        <v>12</v>
      </c>
      <c r="I623" s="73">
        <v>12.48</v>
      </c>
      <c r="J623" s="74">
        <v>56</v>
      </c>
      <c r="K623" s="74" t="s">
        <v>116</v>
      </c>
      <c r="L623" s="74"/>
      <c r="M623" s="75" t="s">
        <v>119</v>
      </c>
      <c r="N623" s="75"/>
      <c r="O623" s="74">
        <v>50</v>
      </c>
      <c r="P623" s="126" t="s">
        <v>974</v>
      </c>
      <c r="Q623" s="126"/>
      <c r="R623" s="126"/>
      <c r="S623" s="126"/>
      <c r="T623" s="126"/>
      <c r="U623" s="76"/>
      <c r="V623" s="76"/>
      <c r="W623" s="77" t="s">
        <v>69</v>
      </c>
      <c r="X623" s="78">
        <v>0</v>
      </c>
      <c r="Y623" s="79">
        <f t="shared" si="121"/>
        <v>0</v>
      </c>
      <c r="Z623" s="80" t="str">
        <f>IFERROR(IF(Y623=0,"",ROUNDUP(Y623/H623,0)*0.02175),"")</f>
        <v/>
      </c>
      <c r="AA623" s="81"/>
      <c r="AB623" s="82"/>
      <c r="AC623" s="83" t="s">
        <v>975</v>
      </c>
      <c r="AG623" s="84"/>
      <c r="AJ623" s="85"/>
      <c r="AK623" s="85">
        <v>0</v>
      </c>
      <c r="BB623" s="86" t="s">
        <v>1</v>
      </c>
      <c r="BM623" s="84">
        <f t="shared" si="122"/>
        <v>0</v>
      </c>
      <c r="BN623" s="84">
        <f t="shared" si="123"/>
        <v>0</v>
      </c>
      <c r="BO623" s="84">
        <f t="shared" si="124"/>
        <v>0</v>
      </c>
      <c r="BP623" s="84">
        <f t="shared" si="125"/>
        <v>0</v>
      </c>
    </row>
    <row r="624" spans="1:68" ht="27" customHeight="1" x14ac:dyDescent="0.25">
      <c r="A624" s="71" t="s">
        <v>976</v>
      </c>
      <c r="B624" s="71" t="s">
        <v>977</v>
      </c>
      <c r="C624" s="72">
        <v>4301011584</v>
      </c>
      <c r="D624" s="122">
        <v>4640242180564</v>
      </c>
      <c r="E624" s="122"/>
      <c r="F624" s="73">
        <v>1.5</v>
      </c>
      <c r="G624" s="74">
        <v>8</v>
      </c>
      <c r="H624" s="73">
        <v>12</v>
      </c>
      <c r="I624" s="73">
        <v>12.48</v>
      </c>
      <c r="J624" s="74">
        <v>56</v>
      </c>
      <c r="K624" s="74" t="s">
        <v>116</v>
      </c>
      <c r="L624" s="74"/>
      <c r="M624" s="75" t="s">
        <v>119</v>
      </c>
      <c r="N624" s="75"/>
      <c r="O624" s="74">
        <v>50</v>
      </c>
      <c r="P624" s="126" t="s">
        <v>978</v>
      </c>
      <c r="Q624" s="126"/>
      <c r="R624" s="126"/>
      <c r="S624" s="126"/>
      <c r="T624" s="126"/>
      <c r="U624" s="76"/>
      <c r="V624" s="76"/>
      <c r="W624" s="77" t="s">
        <v>69</v>
      </c>
      <c r="X624" s="78">
        <v>0</v>
      </c>
      <c r="Y624" s="79">
        <f t="shared" si="121"/>
        <v>0</v>
      </c>
      <c r="Z624" s="80" t="str">
        <f>IFERROR(IF(Y624=0,"",ROUNDUP(Y624/H624,0)*0.02175),"")</f>
        <v/>
      </c>
      <c r="AA624" s="81"/>
      <c r="AB624" s="82"/>
      <c r="AC624" s="83" t="s">
        <v>979</v>
      </c>
      <c r="AG624" s="84"/>
      <c r="AJ624" s="85"/>
      <c r="AK624" s="85">
        <v>0</v>
      </c>
      <c r="BB624" s="86" t="s">
        <v>1</v>
      </c>
      <c r="BM624" s="84">
        <f t="shared" si="122"/>
        <v>0</v>
      </c>
      <c r="BN624" s="84">
        <f t="shared" si="123"/>
        <v>0</v>
      </c>
      <c r="BO624" s="84">
        <f t="shared" si="124"/>
        <v>0</v>
      </c>
      <c r="BP624" s="84">
        <f t="shared" si="125"/>
        <v>0</v>
      </c>
    </row>
    <row r="625" spans="1:68" ht="27" customHeight="1" x14ac:dyDescent="0.25">
      <c r="A625" s="71" t="s">
        <v>980</v>
      </c>
      <c r="B625" s="71" t="s">
        <v>981</v>
      </c>
      <c r="C625" s="72">
        <v>4301011762</v>
      </c>
      <c r="D625" s="122">
        <v>4640242180922</v>
      </c>
      <c r="E625" s="122"/>
      <c r="F625" s="73">
        <v>1.35</v>
      </c>
      <c r="G625" s="74">
        <v>8</v>
      </c>
      <c r="H625" s="73">
        <v>10.8</v>
      </c>
      <c r="I625" s="73">
        <v>11.28</v>
      </c>
      <c r="J625" s="74">
        <v>56</v>
      </c>
      <c r="K625" s="74" t="s">
        <v>116</v>
      </c>
      <c r="L625" s="74"/>
      <c r="M625" s="75" t="s">
        <v>119</v>
      </c>
      <c r="N625" s="75"/>
      <c r="O625" s="74">
        <v>55</v>
      </c>
      <c r="P625" s="126" t="s">
        <v>982</v>
      </c>
      <c r="Q625" s="126"/>
      <c r="R625" s="126"/>
      <c r="S625" s="126"/>
      <c r="T625" s="126"/>
      <c r="U625" s="76"/>
      <c r="V625" s="76"/>
      <c r="W625" s="77" t="s">
        <v>69</v>
      </c>
      <c r="X625" s="78">
        <v>0</v>
      </c>
      <c r="Y625" s="79">
        <f t="shared" si="121"/>
        <v>0</v>
      </c>
      <c r="Z625" s="80" t="str">
        <f>IFERROR(IF(Y625=0,"",ROUNDUP(Y625/H625,0)*0.02175),"")</f>
        <v/>
      </c>
      <c r="AA625" s="81"/>
      <c r="AB625" s="82"/>
      <c r="AC625" s="83" t="s">
        <v>983</v>
      </c>
      <c r="AG625" s="84"/>
      <c r="AJ625" s="85"/>
      <c r="AK625" s="85">
        <v>0</v>
      </c>
      <c r="BB625" s="86" t="s">
        <v>1</v>
      </c>
      <c r="BM625" s="84">
        <f t="shared" si="122"/>
        <v>0</v>
      </c>
      <c r="BN625" s="84">
        <f t="shared" si="123"/>
        <v>0</v>
      </c>
      <c r="BO625" s="84">
        <f t="shared" si="124"/>
        <v>0</v>
      </c>
      <c r="BP625" s="84">
        <f t="shared" si="125"/>
        <v>0</v>
      </c>
    </row>
    <row r="626" spans="1:68" ht="27" customHeight="1" x14ac:dyDescent="0.25">
      <c r="A626" s="71" t="s">
        <v>984</v>
      </c>
      <c r="B626" s="71" t="s">
        <v>985</v>
      </c>
      <c r="C626" s="72">
        <v>4301011764</v>
      </c>
      <c r="D626" s="122">
        <v>4640242181189</v>
      </c>
      <c r="E626" s="122"/>
      <c r="F626" s="73">
        <v>0.4</v>
      </c>
      <c r="G626" s="74">
        <v>10</v>
      </c>
      <c r="H626" s="73">
        <v>4</v>
      </c>
      <c r="I626" s="73">
        <v>4.21</v>
      </c>
      <c r="J626" s="74">
        <v>132</v>
      </c>
      <c r="K626" s="74" t="s">
        <v>126</v>
      </c>
      <c r="L626" s="74"/>
      <c r="M626" s="75" t="s">
        <v>80</v>
      </c>
      <c r="N626" s="75"/>
      <c r="O626" s="74">
        <v>55</v>
      </c>
      <c r="P626" s="126" t="s">
        <v>986</v>
      </c>
      <c r="Q626" s="126"/>
      <c r="R626" s="126"/>
      <c r="S626" s="126"/>
      <c r="T626" s="126"/>
      <c r="U626" s="76"/>
      <c r="V626" s="76"/>
      <c r="W626" s="77" t="s">
        <v>69</v>
      </c>
      <c r="X626" s="78">
        <v>0</v>
      </c>
      <c r="Y626" s="79">
        <f t="shared" si="121"/>
        <v>0</v>
      </c>
      <c r="Z626" s="80" t="str">
        <f>IFERROR(IF(Y626=0,"",ROUNDUP(Y626/H626,0)*0.00902),"")</f>
        <v/>
      </c>
      <c r="AA626" s="81"/>
      <c r="AB626" s="82"/>
      <c r="AC626" s="83" t="s">
        <v>971</v>
      </c>
      <c r="AG626" s="84"/>
      <c r="AJ626" s="85"/>
      <c r="AK626" s="85">
        <v>0</v>
      </c>
      <c r="BB626" s="86" t="s">
        <v>1</v>
      </c>
      <c r="BM626" s="84">
        <f t="shared" si="122"/>
        <v>0</v>
      </c>
      <c r="BN626" s="84">
        <f t="shared" si="123"/>
        <v>0</v>
      </c>
      <c r="BO626" s="84">
        <f t="shared" si="124"/>
        <v>0</v>
      </c>
      <c r="BP626" s="84">
        <f t="shared" si="125"/>
        <v>0</v>
      </c>
    </row>
    <row r="627" spans="1:68" ht="27" customHeight="1" x14ac:dyDescent="0.25">
      <c r="A627" s="71" t="s">
        <v>987</v>
      </c>
      <c r="B627" s="71" t="s">
        <v>988</v>
      </c>
      <c r="C627" s="72">
        <v>4301011551</v>
      </c>
      <c r="D627" s="122">
        <v>4640242180038</v>
      </c>
      <c r="E627" s="122"/>
      <c r="F627" s="73">
        <v>0.4</v>
      </c>
      <c r="G627" s="74">
        <v>10</v>
      </c>
      <c r="H627" s="73">
        <v>4</v>
      </c>
      <c r="I627" s="73">
        <v>4.21</v>
      </c>
      <c r="J627" s="74">
        <v>132</v>
      </c>
      <c r="K627" s="74" t="s">
        <v>126</v>
      </c>
      <c r="L627" s="74"/>
      <c r="M627" s="75" t="s">
        <v>119</v>
      </c>
      <c r="N627" s="75"/>
      <c r="O627" s="74">
        <v>50</v>
      </c>
      <c r="P627" s="126" t="s">
        <v>989</v>
      </c>
      <c r="Q627" s="126"/>
      <c r="R627" s="126"/>
      <c r="S627" s="126"/>
      <c r="T627" s="126"/>
      <c r="U627" s="76"/>
      <c r="V627" s="76"/>
      <c r="W627" s="77" t="s">
        <v>69</v>
      </c>
      <c r="X627" s="78">
        <v>0</v>
      </c>
      <c r="Y627" s="79">
        <f t="shared" si="121"/>
        <v>0</v>
      </c>
      <c r="Z627" s="80" t="str">
        <f>IFERROR(IF(Y627=0,"",ROUNDUP(Y627/H627,0)*0.00902),"")</f>
        <v/>
      </c>
      <c r="AA627" s="81"/>
      <c r="AB627" s="82"/>
      <c r="AC627" s="83" t="s">
        <v>979</v>
      </c>
      <c r="AG627" s="84"/>
      <c r="AJ627" s="85"/>
      <c r="AK627" s="85">
        <v>0</v>
      </c>
      <c r="BB627" s="86" t="s">
        <v>1</v>
      </c>
      <c r="BM627" s="84">
        <f t="shared" si="122"/>
        <v>0</v>
      </c>
      <c r="BN627" s="84">
        <f t="shared" si="123"/>
        <v>0</v>
      </c>
      <c r="BO627" s="84">
        <f t="shared" si="124"/>
        <v>0</v>
      </c>
      <c r="BP627" s="84">
        <f t="shared" si="125"/>
        <v>0</v>
      </c>
    </row>
    <row r="628" spans="1:68" ht="27" customHeight="1" x14ac:dyDescent="0.25">
      <c r="A628" s="71" t="s">
        <v>990</v>
      </c>
      <c r="B628" s="71" t="s">
        <v>991</v>
      </c>
      <c r="C628" s="72">
        <v>4301011765</v>
      </c>
      <c r="D628" s="122">
        <v>4640242181172</v>
      </c>
      <c r="E628" s="122"/>
      <c r="F628" s="73">
        <v>0.4</v>
      </c>
      <c r="G628" s="74">
        <v>10</v>
      </c>
      <c r="H628" s="73">
        <v>4</v>
      </c>
      <c r="I628" s="73">
        <v>4.21</v>
      </c>
      <c r="J628" s="74">
        <v>132</v>
      </c>
      <c r="K628" s="74" t="s">
        <v>126</v>
      </c>
      <c r="L628" s="74"/>
      <c r="M628" s="75" t="s">
        <v>119</v>
      </c>
      <c r="N628" s="75"/>
      <c r="O628" s="74">
        <v>55</v>
      </c>
      <c r="P628" s="126" t="s">
        <v>992</v>
      </c>
      <c r="Q628" s="126"/>
      <c r="R628" s="126"/>
      <c r="S628" s="126"/>
      <c r="T628" s="126"/>
      <c r="U628" s="76"/>
      <c r="V628" s="76"/>
      <c r="W628" s="77" t="s">
        <v>69</v>
      </c>
      <c r="X628" s="78">
        <v>0</v>
      </c>
      <c r="Y628" s="79">
        <f t="shared" si="121"/>
        <v>0</v>
      </c>
      <c r="Z628" s="80" t="str">
        <f>IFERROR(IF(Y628=0,"",ROUNDUP(Y628/H628,0)*0.00902),"")</f>
        <v/>
      </c>
      <c r="AA628" s="81"/>
      <c r="AB628" s="82"/>
      <c r="AC628" s="83" t="s">
        <v>983</v>
      </c>
      <c r="AG628" s="84"/>
      <c r="AJ628" s="85"/>
      <c r="AK628" s="85">
        <v>0</v>
      </c>
      <c r="BB628" s="86" t="s">
        <v>1</v>
      </c>
      <c r="BM628" s="84">
        <f t="shared" si="122"/>
        <v>0</v>
      </c>
      <c r="BN628" s="84">
        <f t="shared" si="123"/>
        <v>0</v>
      </c>
      <c r="BO628" s="84">
        <f t="shared" si="124"/>
        <v>0</v>
      </c>
      <c r="BP628" s="84">
        <f t="shared" si="125"/>
        <v>0</v>
      </c>
    </row>
    <row r="629" spans="1:68" x14ac:dyDescent="0.2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5" t="s">
        <v>71</v>
      </c>
      <c r="Q629" s="125"/>
      <c r="R629" s="125"/>
      <c r="S629" s="125"/>
      <c r="T629" s="125"/>
      <c r="U629" s="125"/>
      <c r="V629" s="125"/>
      <c r="W629" s="87" t="s">
        <v>72</v>
      </c>
      <c r="X629" s="88">
        <f>IFERROR(X622/H622,"0")+IFERROR(X623/H623,"0")+IFERROR(X624/H624,"0")+IFERROR(X625/H625,"0")+IFERROR(X626/H626,"0")+IFERROR(X627/H627,"0")+IFERROR(X628/H628,"0")</f>
        <v>0</v>
      </c>
      <c r="Y629" s="88">
        <f>IFERROR(Y622/H622,"0")+IFERROR(Y623/H623,"0")+IFERROR(Y624/H624,"0")+IFERROR(Y625/H625,"0")+IFERROR(Y626/H626,"0")+IFERROR(Y627/H627,"0")+IFERROR(Y628/H628,"0")</f>
        <v>0</v>
      </c>
      <c r="Z629" s="88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9"/>
      <c r="AB629" s="89"/>
      <c r="AC629" s="89"/>
    </row>
    <row r="630" spans="1:68" x14ac:dyDescent="0.2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5" t="s">
        <v>71</v>
      </c>
      <c r="Q630" s="125"/>
      <c r="R630" s="125"/>
      <c r="S630" s="125"/>
      <c r="T630" s="125"/>
      <c r="U630" s="125"/>
      <c r="V630" s="125"/>
      <c r="W630" s="87" t="s">
        <v>69</v>
      </c>
      <c r="X630" s="88">
        <f>IFERROR(SUM(X622:X628),"0")</f>
        <v>0</v>
      </c>
      <c r="Y630" s="88">
        <f>IFERROR(SUM(Y622:Y628),"0")</f>
        <v>0</v>
      </c>
      <c r="Z630" s="87"/>
      <c r="AA630" s="89"/>
      <c r="AB630" s="89"/>
      <c r="AC630" s="89"/>
    </row>
    <row r="631" spans="1:68" ht="14.25" customHeight="1" x14ac:dyDescent="0.25">
      <c r="A631" s="121" t="s">
        <v>165</v>
      </c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70"/>
      <c r="AB631" s="70"/>
      <c r="AC631" s="70"/>
    </row>
    <row r="632" spans="1:68" ht="16.5" customHeight="1" x14ac:dyDescent="0.25">
      <c r="A632" s="71" t="s">
        <v>993</v>
      </c>
      <c r="B632" s="71" t="s">
        <v>994</v>
      </c>
      <c r="C632" s="72">
        <v>4301020269</v>
      </c>
      <c r="D632" s="122">
        <v>4640242180519</v>
      </c>
      <c r="E632" s="122"/>
      <c r="F632" s="73">
        <v>1.35</v>
      </c>
      <c r="G632" s="74">
        <v>8</v>
      </c>
      <c r="H632" s="73">
        <v>10.8</v>
      </c>
      <c r="I632" s="73">
        <v>11.28</v>
      </c>
      <c r="J632" s="74">
        <v>56</v>
      </c>
      <c r="K632" s="74" t="s">
        <v>116</v>
      </c>
      <c r="L632" s="74"/>
      <c r="M632" s="75" t="s">
        <v>80</v>
      </c>
      <c r="N632" s="75"/>
      <c r="O632" s="74">
        <v>50</v>
      </c>
      <c r="P632" s="126" t="s">
        <v>995</v>
      </c>
      <c r="Q632" s="126"/>
      <c r="R632" s="126"/>
      <c r="S632" s="126"/>
      <c r="T632" s="126"/>
      <c r="U632" s="76"/>
      <c r="V632" s="76"/>
      <c r="W632" s="77" t="s">
        <v>69</v>
      </c>
      <c r="X632" s="78">
        <v>0</v>
      </c>
      <c r="Y632" s="79">
        <f>IFERROR(IF(X632="",0,CEILING((X632/$H632),1)*$H632),"")</f>
        <v>0</v>
      </c>
      <c r="Z632" s="80" t="str">
        <f>IFERROR(IF(Y632=0,"",ROUNDUP(Y632/H632,0)*0.02175),"")</f>
        <v/>
      </c>
      <c r="AA632" s="81"/>
      <c r="AB632" s="82"/>
      <c r="AC632" s="83" t="s">
        <v>996</v>
      </c>
      <c r="AG632" s="84"/>
      <c r="AJ632" s="85"/>
      <c r="AK632" s="85">
        <v>0</v>
      </c>
      <c r="BB632" s="86" t="s">
        <v>1</v>
      </c>
      <c r="BM632" s="84">
        <f>IFERROR(X632*I632/H632,"0")</f>
        <v>0</v>
      </c>
      <c r="BN632" s="84">
        <f>IFERROR(Y632*I632/H632,"0")</f>
        <v>0</v>
      </c>
      <c r="BO632" s="84">
        <f>IFERROR(1/J632*(X632/H632),"0")</f>
        <v>0</v>
      </c>
      <c r="BP632" s="84">
        <f>IFERROR(1/J632*(Y632/H632),"0")</f>
        <v>0</v>
      </c>
    </row>
    <row r="633" spans="1:68" ht="27" customHeight="1" x14ac:dyDescent="0.25">
      <c r="A633" s="71" t="s">
        <v>997</v>
      </c>
      <c r="B633" s="71" t="s">
        <v>998</v>
      </c>
      <c r="C633" s="72">
        <v>4301020260</v>
      </c>
      <c r="D633" s="122">
        <v>4640242180526</v>
      </c>
      <c r="E633" s="122"/>
      <c r="F633" s="73">
        <v>1.8</v>
      </c>
      <c r="G633" s="74">
        <v>6</v>
      </c>
      <c r="H633" s="73">
        <v>10.8</v>
      </c>
      <c r="I633" s="73">
        <v>11.28</v>
      </c>
      <c r="J633" s="74">
        <v>56</v>
      </c>
      <c r="K633" s="74" t="s">
        <v>116</v>
      </c>
      <c r="L633" s="74"/>
      <c r="M633" s="75" t="s">
        <v>119</v>
      </c>
      <c r="N633" s="75"/>
      <c r="O633" s="74">
        <v>50</v>
      </c>
      <c r="P633" s="126" t="s">
        <v>999</v>
      </c>
      <c r="Q633" s="126"/>
      <c r="R633" s="126"/>
      <c r="S633" s="126"/>
      <c r="T633" s="126"/>
      <c r="U633" s="76"/>
      <c r="V633" s="76"/>
      <c r="W633" s="77" t="s">
        <v>69</v>
      </c>
      <c r="X633" s="78">
        <v>0</v>
      </c>
      <c r="Y633" s="79">
        <f>IFERROR(IF(X633="",0,CEILING((X633/$H633),1)*$H633),"")</f>
        <v>0</v>
      </c>
      <c r="Z633" s="80" t="str">
        <f>IFERROR(IF(Y633=0,"",ROUNDUP(Y633/H633,0)*0.02175),"")</f>
        <v/>
      </c>
      <c r="AA633" s="81"/>
      <c r="AB633" s="82"/>
      <c r="AC633" s="83" t="s">
        <v>996</v>
      </c>
      <c r="AG633" s="84"/>
      <c r="AJ633" s="85"/>
      <c r="AK633" s="85">
        <v>0</v>
      </c>
      <c r="BB633" s="86" t="s">
        <v>1</v>
      </c>
      <c r="BM633" s="84">
        <f>IFERROR(X633*I633/H633,"0")</f>
        <v>0</v>
      </c>
      <c r="BN633" s="84">
        <f>IFERROR(Y633*I633/H633,"0")</f>
        <v>0</v>
      </c>
      <c r="BO633" s="84">
        <f>IFERROR(1/J633*(X633/H633),"0")</f>
        <v>0</v>
      </c>
      <c r="BP633" s="84">
        <f>IFERROR(1/J633*(Y633/H633),"0")</f>
        <v>0</v>
      </c>
    </row>
    <row r="634" spans="1:68" ht="27" customHeight="1" x14ac:dyDescent="0.25">
      <c r="A634" s="71" t="s">
        <v>1000</v>
      </c>
      <c r="B634" s="71" t="s">
        <v>1001</v>
      </c>
      <c r="C634" s="72">
        <v>4301020309</v>
      </c>
      <c r="D634" s="122">
        <v>4640242180090</v>
      </c>
      <c r="E634" s="122"/>
      <c r="F634" s="73">
        <v>1.35</v>
      </c>
      <c r="G634" s="74">
        <v>8</v>
      </c>
      <c r="H634" s="73">
        <v>10.8</v>
      </c>
      <c r="I634" s="73">
        <v>11.28</v>
      </c>
      <c r="J634" s="74">
        <v>56</v>
      </c>
      <c r="K634" s="74" t="s">
        <v>116</v>
      </c>
      <c r="L634" s="74"/>
      <c r="M634" s="75" t="s">
        <v>119</v>
      </c>
      <c r="N634" s="75"/>
      <c r="O634" s="74">
        <v>50</v>
      </c>
      <c r="P634" s="126" t="s">
        <v>1002</v>
      </c>
      <c r="Q634" s="126"/>
      <c r="R634" s="126"/>
      <c r="S634" s="126"/>
      <c r="T634" s="126"/>
      <c r="U634" s="76"/>
      <c r="V634" s="76"/>
      <c r="W634" s="77" t="s">
        <v>69</v>
      </c>
      <c r="X634" s="78">
        <v>0</v>
      </c>
      <c r="Y634" s="79">
        <f>IFERROR(IF(X634="",0,CEILING((X634/$H634),1)*$H634),"")</f>
        <v>0</v>
      </c>
      <c r="Z634" s="80" t="str">
        <f>IFERROR(IF(Y634=0,"",ROUNDUP(Y634/H634,0)*0.02175),"")</f>
        <v/>
      </c>
      <c r="AA634" s="81"/>
      <c r="AB634" s="82"/>
      <c r="AC634" s="83" t="s">
        <v>1003</v>
      </c>
      <c r="AG634" s="84"/>
      <c r="AJ634" s="85"/>
      <c r="AK634" s="85">
        <v>0</v>
      </c>
      <c r="BB634" s="86" t="s">
        <v>1</v>
      </c>
      <c r="BM634" s="84">
        <f>IFERROR(X634*I634/H634,"0")</f>
        <v>0</v>
      </c>
      <c r="BN634" s="84">
        <f>IFERROR(Y634*I634/H634,"0")</f>
        <v>0</v>
      </c>
      <c r="BO634" s="84">
        <f>IFERROR(1/J634*(X634/H634),"0")</f>
        <v>0</v>
      </c>
      <c r="BP634" s="84">
        <f>IFERROR(1/J634*(Y634/H634),"0")</f>
        <v>0</v>
      </c>
    </row>
    <row r="635" spans="1:68" ht="27" customHeight="1" x14ac:dyDescent="0.25">
      <c r="A635" s="71" t="s">
        <v>1004</v>
      </c>
      <c r="B635" s="71" t="s">
        <v>1005</v>
      </c>
      <c r="C635" s="72">
        <v>4301020295</v>
      </c>
      <c r="D635" s="122">
        <v>4640242181363</v>
      </c>
      <c r="E635" s="122"/>
      <c r="F635" s="73">
        <v>0.4</v>
      </c>
      <c r="G635" s="74">
        <v>10</v>
      </c>
      <c r="H635" s="73">
        <v>4</v>
      </c>
      <c r="I635" s="73">
        <v>4.21</v>
      </c>
      <c r="J635" s="74">
        <v>132</v>
      </c>
      <c r="K635" s="74" t="s">
        <v>126</v>
      </c>
      <c r="L635" s="74"/>
      <c r="M635" s="75" t="s">
        <v>119</v>
      </c>
      <c r="N635" s="75"/>
      <c r="O635" s="74">
        <v>50</v>
      </c>
      <c r="P635" s="126" t="s">
        <v>1006</v>
      </c>
      <c r="Q635" s="126"/>
      <c r="R635" s="126"/>
      <c r="S635" s="126"/>
      <c r="T635" s="126"/>
      <c r="U635" s="76"/>
      <c r="V635" s="76"/>
      <c r="W635" s="77" t="s">
        <v>69</v>
      </c>
      <c r="X635" s="78">
        <v>0</v>
      </c>
      <c r="Y635" s="79">
        <f>IFERROR(IF(X635="",0,CEILING((X635/$H635),1)*$H635),"")</f>
        <v>0</v>
      </c>
      <c r="Z635" s="80" t="str">
        <f>IFERROR(IF(Y635=0,"",ROUNDUP(Y635/H635,0)*0.00902),"")</f>
        <v/>
      </c>
      <c r="AA635" s="81"/>
      <c r="AB635" s="82"/>
      <c r="AC635" s="83" t="s">
        <v>1003</v>
      </c>
      <c r="AG635" s="84"/>
      <c r="AJ635" s="85"/>
      <c r="AK635" s="85">
        <v>0</v>
      </c>
      <c r="BB635" s="86" t="s">
        <v>1</v>
      </c>
      <c r="BM635" s="84">
        <f>IFERROR(X635*I635/H635,"0")</f>
        <v>0</v>
      </c>
      <c r="BN635" s="84">
        <f>IFERROR(Y635*I635/H635,"0")</f>
        <v>0</v>
      </c>
      <c r="BO635" s="84">
        <f>IFERROR(1/J635*(X635/H635),"0")</f>
        <v>0</v>
      </c>
      <c r="BP635" s="84">
        <f>IFERROR(1/J635*(Y635/H635),"0")</f>
        <v>0</v>
      </c>
    </row>
    <row r="636" spans="1:68" x14ac:dyDescent="0.2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5" t="s">
        <v>71</v>
      </c>
      <c r="Q636" s="125"/>
      <c r="R636" s="125"/>
      <c r="S636" s="125"/>
      <c r="T636" s="125"/>
      <c r="U636" s="125"/>
      <c r="V636" s="125"/>
      <c r="W636" s="87" t="s">
        <v>72</v>
      </c>
      <c r="X636" s="88">
        <f>IFERROR(X632/H632,"0")+IFERROR(X633/H633,"0")+IFERROR(X634/H634,"0")+IFERROR(X635/H635,"0")</f>
        <v>0</v>
      </c>
      <c r="Y636" s="88">
        <f>IFERROR(Y632/H632,"0")+IFERROR(Y633/H633,"0")+IFERROR(Y634/H634,"0")+IFERROR(Y635/H635,"0")</f>
        <v>0</v>
      </c>
      <c r="Z636" s="88">
        <f>IFERROR(IF(Z632="",0,Z632),"0")+IFERROR(IF(Z633="",0,Z633),"0")+IFERROR(IF(Z634="",0,Z634),"0")+IFERROR(IF(Z635="",0,Z635),"0")</f>
        <v>0</v>
      </c>
      <c r="AA636" s="89"/>
      <c r="AB636" s="89"/>
      <c r="AC636" s="89"/>
    </row>
    <row r="637" spans="1:68" x14ac:dyDescent="0.2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5" t="s">
        <v>71</v>
      </c>
      <c r="Q637" s="125"/>
      <c r="R637" s="125"/>
      <c r="S637" s="125"/>
      <c r="T637" s="125"/>
      <c r="U637" s="125"/>
      <c r="V637" s="125"/>
      <c r="W637" s="87" t="s">
        <v>69</v>
      </c>
      <c r="X637" s="88">
        <f>IFERROR(SUM(X632:X635),"0")</f>
        <v>0</v>
      </c>
      <c r="Y637" s="88">
        <f>IFERROR(SUM(Y632:Y635),"0")</f>
        <v>0</v>
      </c>
      <c r="Z637" s="87"/>
      <c r="AA637" s="89"/>
      <c r="AB637" s="89"/>
      <c r="AC637" s="89"/>
    </row>
    <row r="638" spans="1:68" ht="14.25" customHeight="1" x14ac:dyDescent="0.25">
      <c r="A638" s="121" t="s">
        <v>64</v>
      </c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70"/>
      <c r="AB638" s="70"/>
      <c r="AC638" s="70"/>
    </row>
    <row r="639" spans="1:68" ht="27" customHeight="1" x14ac:dyDescent="0.25">
      <c r="A639" s="71" t="s">
        <v>1007</v>
      </c>
      <c r="B639" s="71" t="s">
        <v>1008</v>
      </c>
      <c r="C639" s="72">
        <v>4301031280</v>
      </c>
      <c r="D639" s="122">
        <v>4640242180816</v>
      </c>
      <c r="E639" s="122"/>
      <c r="F639" s="73">
        <v>0.7</v>
      </c>
      <c r="G639" s="74">
        <v>6</v>
      </c>
      <c r="H639" s="73">
        <v>4.2</v>
      </c>
      <c r="I639" s="73">
        <v>4.47</v>
      </c>
      <c r="J639" s="74">
        <v>132</v>
      </c>
      <c r="K639" s="74" t="s">
        <v>126</v>
      </c>
      <c r="L639" s="74"/>
      <c r="M639" s="75" t="s">
        <v>68</v>
      </c>
      <c r="N639" s="75"/>
      <c r="O639" s="74">
        <v>40</v>
      </c>
      <c r="P639" s="126" t="s">
        <v>1009</v>
      </c>
      <c r="Q639" s="126"/>
      <c r="R639" s="126"/>
      <c r="S639" s="126"/>
      <c r="T639" s="126"/>
      <c r="U639" s="76"/>
      <c r="V639" s="76"/>
      <c r="W639" s="77" t="s">
        <v>69</v>
      </c>
      <c r="X639" s="78">
        <v>0</v>
      </c>
      <c r="Y639" s="79">
        <f t="shared" ref="Y639:Y645" si="126">IFERROR(IF(X639="",0,CEILING((X639/$H639),1)*$H639),"")</f>
        <v>0</v>
      </c>
      <c r="Z639" s="80" t="str">
        <f>IFERROR(IF(Y639=0,"",ROUNDUP(Y639/H639,0)*0.00902),"")</f>
        <v/>
      </c>
      <c r="AA639" s="81"/>
      <c r="AB639" s="82"/>
      <c r="AC639" s="83" t="s">
        <v>1010</v>
      </c>
      <c r="AG639" s="84"/>
      <c r="AJ639" s="85"/>
      <c r="AK639" s="85">
        <v>0</v>
      </c>
      <c r="BB639" s="86" t="s">
        <v>1</v>
      </c>
      <c r="BM639" s="84">
        <f t="shared" ref="BM639:BM645" si="127">IFERROR(X639*I639/H639,"0")</f>
        <v>0</v>
      </c>
      <c r="BN639" s="84">
        <f t="shared" ref="BN639:BN645" si="128">IFERROR(Y639*I639/H639,"0")</f>
        <v>0</v>
      </c>
      <c r="BO639" s="84">
        <f t="shared" ref="BO639:BO645" si="129">IFERROR(1/J639*(X639/H639),"0")</f>
        <v>0</v>
      </c>
      <c r="BP639" s="84">
        <f t="shared" ref="BP639:BP645" si="130">IFERROR(1/J639*(Y639/H639),"0")</f>
        <v>0</v>
      </c>
    </row>
    <row r="640" spans="1:68" ht="27" customHeight="1" x14ac:dyDescent="0.25">
      <c r="A640" s="71" t="s">
        <v>1011</v>
      </c>
      <c r="B640" s="71" t="s">
        <v>1012</v>
      </c>
      <c r="C640" s="72">
        <v>4301031244</v>
      </c>
      <c r="D640" s="122">
        <v>4640242180595</v>
      </c>
      <c r="E640" s="122"/>
      <c r="F640" s="73">
        <v>0.7</v>
      </c>
      <c r="G640" s="74">
        <v>6</v>
      </c>
      <c r="H640" s="73">
        <v>4.2</v>
      </c>
      <c r="I640" s="73">
        <v>4.47</v>
      </c>
      <c r="J640" s="74">
        <v>132</v>
      </c>
      <c r="K640" s="74" t="s">
        <v>126</v>
      </c>
      <c r="L640" s="74"/>
      <c r="M640" s="75" t="s">
        <v>68</v>
      </c>
      <c r="N640" s="75"/>
      <c r="O640" s="74">
        <v>40</v>
      </c>
      <c r="P640" s="126" t="s">
        <v>1013</v>
      </c>
      <c r="Q640" s="126"/>
      <c r="R640" s="126"/>
      <c r="S640" s="126"/>
      <c r="T640" s="126"/>
      <c r="U640" s="76"/>
      <c r="V640" s="76"/>
      <c r="W640" s="77" t="s">
        <v>69</v>
      </c>
      <c r="X640" s="78">
        <v>0</v>
      </c>
      <c r="Y640" s="79">
        <f t="shared" si="126"/>
        <v>0</v>
      </c>
      <c r="Z640" s="80" t="str">
        <f>IFERROR(IF(Y640=0,"",ROUNDUP(Y640/H640,0)*0.00902),"")</f>
        <v/>
      </c>
      <c r="AA640" s="81"/>
      <c r="AB640" s="82"/>
      <c r="AC640" s="83" t="s">
        <v>1014</v>
      </c>
      <c r="AG640" s="84"/>
      <c r="AJ640" s="85"/>
      <c r="AK640" s="85">
        <v>0</v>
      </c>
      <c r="BB640" s="86" t="s">
        <v>1</v>
      </c>
      <c r="BM640" s="84">
        <f t="shared" si="127"/>
        <v>0</v>
      </c>
      <c r="BN640" s="84">
        <f t="shared" si="128"/>
        <v>0</v>
      </c>
      <c r="BO640" s="84">
        <f t="shared" si="129"/>
        <v>0</v>
      </c>
      <c r="BP640" s="84">
        <f t="shared" si="130"/>
        <v>0</v>
      </c>
    </row>
    <row r="641" spans="1:68" ht="27" customHeight="1" x14ac:dyDescent="0.25">
      <c r="A641" s="71" t="s">
        <v>1015</v>
      </c>
      <c r="B641" s="71" t="s">
        <v>1016</v>
      </c>
      <c r="C641" s="72">
        <v>4301031289</v>
      </c>
      <c r="D641" s="122">
        <v>4640242181615</v>
      </c>
      <c r="E641" s="122"/>
      <c r="F641" s="73">
        <v>0.7</v>
      </c>
      <c r="G641" s="74">
        <v>6</v>
      </c>
      <c r="H641" s="73">
        <v>4.2</v>
      </c>
      <c r="I641" s="73">
        <v>4.41</v>
      </c>
      <c r="J641" s="74">
        <v>132</v>
      </c>
      <c r="K641" s="74" t="s">
        <v>126</v>
      </c>
      <c r="L641" s="74"/>
      <c r="M641" s="75" t="s">
        <v>68</v>
      </c>
      <c r="N641" s="75"/>
      <c r="O641" s="74">
        <v>45</v>
      </c>
      <c r="P641" s="126" t="s">
        <v>1017</v>
      </c>
      <c r="Q641" s="126"/>
      <c r="R641" s="126"/>
      <c r="S641" s="126"/>
      <c r="T641" s="126"/>
      <c r="U641" s="76"/>
      <c r="V641" s="76"/>
      <c r="W641" s="77" t="s">
        <v>69</v>
      </c>
      <c r="X641" s="78">
        <v>0</v>
      </c>
      <c r="Y641" s="79">
        <f t="shared" si="126"/>
        <v>0</v>
      </c>
      <c r="Z641" s="80" t="str">
        <f>IFERROR(IF(Y641=0,"",ROUNDUP(Y641/H641,0)*0.00902),"")</f>
        <v/>
      </c>
      <c r="AA641" s="81"/>
      <c r="AB641" s="82"/>
      <c r="AC641" s="83" t="s">
        <v>1018</v>
      </c>
      <c r="AG641" s="84"/>
      <c r="AJ641" s="85"/>
      <c r="AK641" s="85">
        <v>0</v>
      </c>
      <c r="BB641" s="86" t="s">
        <v>1</v>
      </c>
      <c r="BM641" s="84">
        <f t="shared" si="127"/>
        <v>0</v>
      </c>
      <c r="BN641" s="84">
        <f t="shared" si="128"/>
        <v>0</v>
      </c>
      <c r="BO641" s="84">
        <f t="shared" si="129"/>
        <v>0</v>
      </c>
      <c r="BP641" s="84">
        <f t="shared" si="130"/>
        <v>0</v>
      </c>
    </row>
    <row r="642" spans="1:68" ht="27" customHeight="1" x14ac:dyDescent="0.25">
      <c r="A642" s="71" t="s">
        <v>1019</v>
      </c>
      <c r="B642" s="71" t="s">
        <v>1020</v>
      </c>
      <c r="C642" s="72">
        <v>4301031285</v>
      </c>
      <c r="D642" s="122">
        <v>4640242181639</v>
      </c>
      <c r="E642" s="122"/>
      <c r="F642" s="73">
        <v>0.7</v>
      </c>
      <c r="G642" s="74">
        <v>6</v>
      </c>
      <c r="H642" s="73">
        <v>4.2</v>
      </c>
      <c r="I642" s="73">
        <v>4.41</v>
      </c>
      <c r="J642" s="74">
        <v>132</v>
      </c>
      <c r="K642" s="74" t="s">
        <v>126</v>
      </c>
      <c r="L642" s="74"/>
      <c r="M642" s="75" t="s">
        <v>68</v>
      </c>
      <c r="N642" s="75"/>
      <c r="O642" s="74">
        <v>45</v>
      </c>
      <c r="P642" s="126" t="s">
        <v>1021</v>
      </c>
      <c r="Q642" s="126"/>
      <c r="R642" s="126"/>
      <c r="S642" s="126"/>
      <c r="T642" s="126"/>
      <c r="U642" s="76"/>
      <c r="V642" s="76"/>
      <c r="W642" s="77" t="s">
        <v>69</v>
      </c>
      <c r="X642" s="78">
        <v>0</v>
      </c>
      <c r="Y642" s="79">
        <f t="shared" si="126"/>
        <v>0</v>
      </c>
      <c r="Z642" s="80" t="str">
        <f>IFERROR(IF(Y642=0,"",ROUNDUP(Y642/H642,0)*0.00902),"")</f>
        <v/>
      </c>
      <c r="AA642" s="81"/>
      <c r="AB642" s="82"/>
      <c r="AC642" s="83" t="s">
        <v>1022</v>
      </c>
      <c r="AG642" s="84"/>
      <c r="AJ642" s="85"/>
      <c r="AK642" s="85">
        <v>0</v>
      </c>
      <c r="BB642" s="86" t="s">
        <v>1</v>
      </c>
      <c r="BM642" s="84">
        <f t="shared" si="127"/>
        <v>0</v>
      </c>
      <c r="BN642" s="84">
        <f t="shared" si="128"/>
        <v>0</v>
      </c>
      <c r="BO642" s="84">
        <f t="shared" si="129"/>
        <v>0</v>
      </c>
      <c r="BP642" s="84">
        <f t="shared" si="130"/>
        <v>0</v>
      </c>
    </row>
    <row r="643" spans="1:68" ht="27" customHeight="1" x14ac:dyDescent="0.25">
      <c r="A643" s="71" t="s">
        <v>1023</v>
      </c>
      <c r="B643" s="71" t="s">
        <v>1024</v>
      </c>
      <c r="C643" s="72">
        <v>4301031287</v>
      </c>
      <c r="D643" s="122">
        <v>4640242181622</v>
      </c>
      <c r="E643" s="122"/>
      <c r="F643" s="73">
        <v>0.7</v>
      </c>
      <c r="G643" s="74">
        <v>6</v>
      </c>
      <c r="H643" s="73">
        <v>4.2</v>
      </c>
      <c r="I643" s="73">
        <v>4.41</v>
      </c>
      <c r="J643" s="74">
        <v>132</v>
      </c>
      <c r="K643" s="74" t="s">
        <v>126</v>
      </c>
      <c r="L643" s="74"/>
      <c r="M643" s="75" t="s">
        <v>68</v>
      </c>
      <c r="N643" s="75"/>
      <c r="O643" s="74">
        <v>45</v>
      </c>
      <c r="P643" s="126" t="s">
        <v>1025</v>
      </c>
      <c r="Q643" s="126"/>
      <c r="R643" s="126"/>
      <c r="S643" s="126"/>
      <c r="T643" s="126"/>
      <c r="U643" s="76"/>
      <c r="V643" s="76"/>
      <c r="W643" s="77" t="s">
        <v>69</v>
      </c>
      <c r="X643" s="78">
        <v>0</v>
      </c>
      <c r="Y643" s="79">
        <f t="shared" si="126"/>
        <v>0</v>
      </c>
      <c r="Z643" s="80" t="str">
        <f>IFERROR(IF(Y643=0,"",ROUNDUP(Y643/H643,0)*0.00902),"")</f>
        <v/>
      </c>
      <c r="AA643" s="81"/>
      <c r="AB643" s="82"/>
      <c r="AC643" s="83" t="s">
        <v>1026</v>
      </c>
      <c r="AG643" s="84"/>
      <c r="AJ643" s="85"/>
      <c r="AK643" s="85">
        <v>0</v>
      </c>
      <c r="BB643" s="86" t="s">
        <v>1</v>
      </c>
      <c r="BM643" s="84">
        <f t="shared" si="127"/>
        <v>0</v>
      </c>
      <c r="BN643" s="84">
        <f t="shared" si="128"/>
        <v>0</v>
      </c>
      <c r="BO643" s="84">
        <f t="shared" si="129"/>
        <v>0</v>
      </c>
      <c r="BP643" s="84">
        <f t="shared" si="130"/>
        <v>0</v>
      </c>
    </row>
    <row r="644" spans="1:68" ht="27" customHeight="1" x14ac:dyDescent="0.25">
      <c r="A644" s="71" t="s">
        <v>1027</v>
      </c>
      <c r="B644" s="71" t="s">
        <v>1028</v>
      </c>
      <c r="C644" s="72">
        <v>4301031203</v>
      </c>
      <c r="D644" s="122">
        <v>4640242180908</v>
      </c>
      <c r="E644" s="122"/>
      <c r="F644" s="73">
        <v>0.28000000000000003</v>
      </c>
      <c r="G644" s="74">
        <v>6</v>
      </c>
      <c r="H644" s="73">
        <v>1.68</v>
      </c>
      <c r="I644" s="73">
        <v>1.81</v>
      </c>
      <c r="J644" s="74">
        <v>234</v>
      </c>
      <c r="K644" s="74" t="s">
        <v>67</v>
      </c>
      <c r="L644" s="74"/>
      <c r="M644" s="75" t="s">
        <v>68</v>
      </c>
      <c r="N644" s="75"/>
      <c r="O644" s="74">
        <v>40</v>
      </c>
      <c r="P644" s="126" t="s">
        <v>1029</v>
      </c>
      <c r="Q644" s="126"/>
      <c r="R644" s="126"/>
      <c r="S644" s="126"/>
      <c r="T644" s="126"/>
      <c r="U644" s="76"/>
      <c r="V644" s="76"/>
      <c r="W644" s="77" t="s">
        <v>69</v>
      </c>
      <c r="X644" s="78">
        <v>0</v>
      </c>
      <c r="Y644" s="79">
        <f t="shared" si="126"/>
        <v>0</v>
      </c>
      <c r="Z644" s="80" t="str">
        <f>IFERROR(IF(Y644=0,"",ROUNDUP(Y644/H644,0)*0.00502),"")</f>
        <v/>
      </c>
      <c r="AA644" s="81"/>
      <c r="AB644" s="82"/>
      <c r="AC644" s="83" t="s">
        <v>1010</v>
      </c>
      <c r="AG644" s="84"/>
      <c r="AJ644" s="85"/>
      <c r="AK644" s="85">
        <v>0</v>
      </c>
      <c r="BB644" s="86" t="s">
        <v>1</v>
      </c>
      <c r="BM644" s="84">
        <f t="shared" si="127"/>
        <v>0</v>
      </c>
      <c r="BN644" s="84">
        <f t="shared" si="128"/>
        <v>0</v>
      </c>
      <c r="BO644" s="84">
        <f t="shared" si="129"/>
        <v>0</v>
      </c>
      <c r="BP644" s="84">
        <f t="shared" si="130"/>
        <v>0</v>
      </c>
    </row>
    <row r="645" spans="1:68" ht="27" customHeight="1" x14ac:dyDescent="0.25">
      <c r="A645" s="71" t="s">
        <v>1030</v>
      </c>
      <c r="B645" s="71" t="s">
        <v>1031</v>
      </c>
      <c r="C645" s="72">
        <v>4301031200</v>
      </c>
      <c r="D645" s="122">
        <v>4640242180489</v>
      </c>
      <c r="E645" s="122"/>
      <c r="F645" s="73">
        <v>0.28000000000000003</v>
      </c>
      <c r="G645" s="74">
        <v>6</v>
      </c>
      <c r="H645" s="73">
        <v>1.68</v>
      </c>
      <c r="I645" s="73">
        <v>1.84</v>
      </c>
      <c r="J645" s="74">
        <v>234</v>
      </c>
      <c r="K645" s="74" t="s">
        <v>67</v>
      </c>
      <c r="L645" s="74"/>
      <c r="M645" s="75" t="s">
        <v>68</v>
      </c>
      <c r="N645" s="75"/>
      <c r="O645" s="74">
        <v>40</v>
      </c>
      <c r="P645" s="126" t="s">
        <v>1032</v>
      </c>
      <c r="Q645" s="126"/>
      <c r="R645" s="126"/>
      <c r="S645" s="126"/>
      <c r="T645" s="126"/>
      <c r="U645" s="76"/>
      <c r="V645" s="76"/>
      <c r="W645" s="77" t="s">
        <v>69</v>
      </c>
      <c r="X645" s="78">
        <v>0</v>
      </c>
      <c r="Y645" s="79">
        <f t="shared" si="126"/>
        <v>0</v>
      </c>
      <c r="Z645" s="80" t="str">
        <f>IFERROR(IF(Y645=0,"",ROUNDUP(Y645/H645,0)*0.00502),"")</f>
        <v/>
      </c>
      <c r="AA645" s="81"/>
      <c r="AB645" s="82"/>
      <c r="AC645" s="83" t="s">
        <v>1014</v>
      </c>
      <c r="AG645" s="84"/>
      <c r="AJ645" s="85"/>
      <c r="AK645" s="85">
        <v>0</v>
      </c>
      <c r="BB645" s="86" t="s">
        <v>1</v>
      </c>
      <c r="BM645" s="84">
        <f t="shared" si="127"/>
        <v>0</v>
      </c>
      <c r="BN645" s="84">
        <f t="shared" si="128"/>
        <v>0</v>
      </c>
      <c r="BO645" s="84">
        <f t="shared" si="129"/>
        <v>0</v>
      </c>
      <c r="BP645" s="84">
        <f t="shared" si="130"/>
        <v>0</v>
      </c>
    </row>
    <row r="646" spans="1:68" x14ac:dyDescent="0.2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5" t="s">
        <v>71</v>
      </c>
      <c r="Q646" s="125"/>
      <c r="R646" s="125"/>
      <c r="S646" s="125"/>
      <c r="T646" s="125"/>
      <c r="U646" s="125"/>
      <c r="V646" s="125"/>
      <c r="W646" s="87" t="s">
        <v>72</v>
      </c>
      <c r="X646" s="88">
        <f>IFERROR(X639/H639,"0")+IFERROR(X640/H640,"0")+IFERROR(X641/H641,"0")+IFERROR(X642/H642,"0")+IFERROR(X643/H643,"0")+IFERROR(X644/H644,"0")+IFERROR(X645/H645,"0")</f>
        <v>0</v>
      </c>
      <c r="Y646" s="88">
        <f>IFERROR(Y639/H639,"0")+IFERROR(Y640/H640,"0")+IFERROR(Y641/H641,"0")+IFERROR(Y642/H642,"0")+IFERROR(Y643/H643,"0")+IFERROR(Y644/H644,"0")+IFERROR(Y645/H645,"0")</f>
        <v>0</v>
      </c>
      <c r="Z646" s="88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9"/>
      <c r="AB646" s="89"/>
      <c r="AC646" s="89"/>
    </row>
    <row r="647" spans="1:68" x14ac:dyDescent="0.2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5" t="s">
        <v>71</v>
      </c>
      <c r="Q647" s="125"/>
      <c r="R647" s="125"/>
      <c r="S647" s="125"/>
      <c r="T647" s="125"/>
      <c r="U647" s="125"/>
      <c r="V647" s="125"/>
      <c r="W647" s="87" t="s">
        <v>69</v>
      </c>
      <c r="X647" s="88">
        <f>IFERROR(SUM(X639:X645),"0")</f>
        <v>0</v>
      </c>
      <c r="Y647" s="88">
        <f>IFERROR(SUM(Y639:Y645),"0")</f>
        <v>0</v>
      </c>
      <c r="Z647" s="87"/>
      <c r="AA647" s="89"/>
      <c r="AB647" s="89"/>
      <c r="AC647" s="89"/>
    </row>
    <row r="648" spans="1:68" ht="14.25" customHeight="1" x14ac:dyDescent="0.25">
      <c r="A648" s="121" t="s">
        <v>73</v>
      </c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70"/>
      <c r="AB648" s="70"/>
      <c r="AC648" s="70"/>
    </row>
    <row r="649" spans="1:68" ht="27" customHeight="1" x14ac:dyDescent="0.25">
      <c r="A649" s="71" t="s">
        <v>1033</v>
      </c>
      <c r="B649" s="71" t="s">
        <v>1034</v>
      </c>
      <c r="C649" s="72">
        <v>4301051746</v>
      </c>
      <c r="D649" s="122">
        <v>4640242180533</v>
      </c>
      <c r="E649" s="122"/>
      <c r="F649" s="73">
        <v>1.3</v>
      </c>
      <c r="G649" s="74">
        <v>6</v>
      </c>
      <c r="H649" s="73">
        <v>7.8</v>
      </c>
      <c r="I649" s="73">
        <v>8.3640000000000008</v>
      </c>
      <c r="J649" s="74">
        <v>56</v>
      </c>
      <c r="K649" s="74" t="s">
        <v>116</v>
      </c>
      <c r="L649" s="74"/>
      <c r="M649" s="75" t="s">
        <v>80</v>
      </c>
      <c r="N649" s="75"/>
      <c r="O649" s="74">
        <v>40</v>
      </c>
      <c r="P649" s="126" t="s">
        <v>1035</v>
      </c>
      <c r="Q649" s="126"/>
      <c r="R649" s="126"/>
      <c r="S649" s="126"/>
      <c r="T649" s="126"/>
      <c r="U649" s="76"/>
      <c r="V649" s="76"/>
      <c r="W649" s="77" t="s">
        <v>69</v>
      </c>
      <c r="X649" s="78">
        <v>0</v>
      </c>
      <c r="Y649" s="79">
        <f t="shared" ref="Y649:Y656" si="131">IFERROR(IF(X649="",0,CEILING((X649/$H649),1)*$H649),"")</f>
        <v>0</v>
      </c>
      <c r="Z649" s="80" t="str">
        <f>IFERROR(IF(Y649=0,"",ROUNDUP(Y649/H649,0)*0.02175),"")</f>
        <v/>
      </c>
      <c r="AA649" s="81"/>
      <c r="AB649" s="82"/>
      <c r="AC649" s="83" t="s">
        <v>1036</v>
      </c>
      <c r="AG649" s="84"/>
      <c r="AJ649" s="85"/>
      <c r="AK649" s="85">
        <v>0</v>
      </c>
      <c r="BB649" s="86" t="s">
        <v>1</v>
      </c>
      <c r="BM649" s="84">
        <f t="shared" ref="BM649:BM656" si="132">IFERROR(X649*I649/H649,"0")</f>
        <v>0</v>
      </c>
      <c r="BN649" s="84">
        <f t="shared" ref="BN649:BN656" si="133">IFERROR(Y649*I649/H649,"0")</f>
        <v>0</v>
      </c>
      <c r="BO649" s="84">
        <f t="shared" ref="BO649:BO656" si="134">IFERROR(1/J649*(X649/H649),"0")</f>
        <v>0</v>
      </c>
      <c r="BP649" s="84">
        <f t="shared" ref="BP649:BP656" si="135">IFERROR(1/J649*(Y649/H649),"0")</f>
        <v>0</v>
      </c>
    </row>
    <row r="650" spans="1:68" ht="27" customHeight="1" x14ac:dyDescent="0.25">
      <c r="A650" s="71" t="s">
        <v>1033</v>
      </c>
      <c r="B650" s="71" t="s">
        <v>1037</v>
      </c>
      <c r="C650" s="72">
        <v>4301051887</v>
      </c>
      <c r="D650" s="122">
        <v>4640242180533</v>
      </c>
      <c r="E650" s="122"/>
      <c r="F650" s="73">
        <v>1.3</v>
      </c>
      <c r="G650" s="74">
        <v>6</v>
      </c>
      <c r="H650" s="73">
        <v>7.8</v>
      </c>
      <c r="I650" s="73">
        <v>8.3640000000000008</v>
      </c>
      <c r="J650" s="74">
        <v>56</v>
      </c>
      <c r="K650" s="74" t="s">
        <v>116</v>
      </c>
      <c r="L650" s="74"/>
      <c r="M650" s="75" t="s">
        <v>80</v>
      </c>
      <c r="N650" s="75"/>
      <c r="O650" s="74">
        <v>45</v>
      </c>
      <c r="P650" s="126" t="s">
        <v>1038</v>
      </c>
      <c r="Q650" s="126"/>
      <c r="R650" s="126"/>
      <c r="S650" s="126"/>
      <c r="T650" s="126"/>
      <c r="U650" s="76"/>
      <c r="V650" s="76"/>
      <c r="W650" s="77" t="s">
        <v>69</v>
      </c>
      <c r="X650" s="78">
        <v>0</v>
      </c>
      <c r="Y650" s="79">
        <f t="shared" si="131"/>
        <v>0</v>
      </c>
      <c r="Z650" s="80" t="str">
        <f>IFERROR(IF(Y650=0,"",ROUNDUP(Y650/H650,0)*0.02175),"")</f>
        <v/>
      </c>
      <c r="AA650" s="81"/>
      <c r="AB650" s="82"/>
      <c r="AC650" s="83" t="s">
        <v>1036</v>
      </c>
      <c r="AG650" s="84"/>
      <c r="AJ650" s="85"/>
      <c r="AK650" s="85">
        <v>0</v>
      </c>
      <c r="BB650" s="86" t="s">
        <v>1</v>
      </c>
      <c r="BM650" s="84">
        <f t="shared" si="132"/>
        <v>0</v>
      </c>
      <c r="BN650" s="84">
        <f t="shared" si="133"/>
        <v>0</v>
      </c>
      <c r="BO650" s="84">
        <f t="shared" si="134"/>
        <v>0</v>
      </c>
      <c r="BP650" s="84">
        <f t="shared" si="135"/>
        <v>0</v>
      </c>
    </row>
    <row r="651" spans="1:68" ht="27" customHeight="1" x14ac:dyDescent="0.25">
      <c r="A651" s="71" t="s">
        <v>1039</v>
      </c>
      <c r="B651" s="71" t="s">
        <v>1040</v>
      </c>
      <c r="C651" s="72">
        <v>4301051933</v>
      </c>
      <c r="D651" s="122">
        <v>4640242180540</v>
      </c>
      <c r="E651" s="122"/>
      <c r="F651" s="73">
        <v>1.3</v>
      </c>
      <c r="G651" s="74">
        <v>6</v>
      </c>
      <c r="H651" s="73">
        <v>7.8</v>
      </c>
      <c r="I651" s="73">
        <v>8.3640000000000008</v>
      </c>
      <c r="J651" s="74">
        <v>56</v>
      </c>
      <c r="K651" s="74" t="s">
        <v>116</v>
      </c>
      <c r="L651" s="74"/>
      <c r="M651" s="75" t="s">
        <v>80</v>
      </c>
      <c r="N651" s="75"/>
      <c r="O651" s="74">
        <v>45</v>
      </c>
      <c r="P651" s="126" t="s">
        <v>1041</v>
      </c>
      <c r="Q651" s="126"/>
      <c r="R651" s="126"/>
      <c r="S651" s="126"/>
      <c r="T651" s="126"/>
      <c r="U651" s="76"/>
      <c r="V651" s="76"/>
      <c r="W651" s="77" t="s">
        <v>69</v>
      </c>
      <c r="X651" s="78">
        <v>0</v>
      </c>
      <c r="Y651" s="79">
        <f t="shared" si="131"/>
        <v>0</v>
      </c>
      <c r="Z651" s="80" t="str">
        <f>IFERROR(IF(Y651=0,"",ROUNDUP(Y651/H651,0)*0.02175),"")</f>
        <v/>
      </c>
      <c r="AA651" s="81"/>
      <c r="AB651" s="82"/>
      <c r="AC651" s="83" t="s">
        <v>1042</v>
      </c>
      <c r="AG651" s="84"/>
      <c r="AJ651" s="85"/>
      <c r="AK651" s="85">
        <v>0</v>
      </c>
      <c r="BB651" s="86" t="s">
        <v>1</v>
      </c>
      <c r="BM651" s="84">
        <f t="shared" si="132"/>
        <v>0</v>
      </c>
      <c r="BN651" s="84">
        <f t="shared" si="133"/>
        <v>0</v>
      </c>
      <c r="BO651" s="84">
        <f t="shared" si="134"/>
        <v>0</v>
      </c>
      <c r="BP651" s="84">
        <f t="shared" si="135"/>
        <v>0</v>
      </c>
    </row>
    <row r="652" spans="1:68" ht="27" customHeight="1" x14ac:dyDescent="0.25">
      <c r="A652" s="71" t="s">
        <v>1039</v>
      </c>
      <c r="B652" s="71" t="s">
        <v>1043</v>
      </c>
      <c r="C652" s="72">
        <v>4301051510</v>
      </c>
      <c r="D652" s="122">
        <v>4640242180540</v>
      </c>
      <c r="E652" s="122"/>
      <c r="F652" s="73">
        <v>1.3</v>
      </c>
      <c r="G652" s="74">
        <v>6</v>
      </c>
      <c r="H652" s="73">
        <v>7.8</v>
      </c>
      <c r="I652" s="73">
        <v>8.3640000000000008</v>
      </c>
      <c r="J652" s="74">
        <v>56</v>
      </c>
      <c r="K652" s="74" t="s">
        <v>116</v>
      </c>
      <c r="L652" s="74"/>
      <c r="M652" s="75" t="s">
        <v>68</v>
      </c>
      <c r="N652" s="75"/>
      <c r="O652" s="74">
        <v>30</v>
      </c>
      <c r="P652" s="126" t="s">
        <v>1044</v>
      </c>
      <c r="Q652" s="126"/>
      <c r="R652" s="126"/>
      <c r="S652" s="126"/>
      <c r="T652" s="126"/>
      <c r="U652" s="76"/>
      <c r="V652" s="76"/>
      <c r="W652" s="77" t="s">
        <v>69</v>
      </c>
      <c r="X652" s="78">
        <v>0</v>
      </c>
      <c r="Y652" s="79">
        <f t="shared" si="131"/>
        <v>0</v>
      </c>
      <c r="Z652" s="80" t="str">
        <f>IFERROR(IF(Y652=0,"",ROUNDUP(Y652/H652,0)*0.02175),"")</f>
        <v/>
      </c>
      <c r="AA652" s="81"/>
      <c r="AB652" s="82"/>
      <c r="AC652" s="83" t="s">
        <v>1042</v>
      </c>
      <c r="AG652" s="84"/>
      <c r="AJ652" s="85"/>
      <c r="AK652" s="85">
        <v>0</v>
      </c>
      <c r="BB652" s="86" t="s">
        <v>1</v>
      </c>
      <c r="BM652" s="84">
        <f t="shared" si="132"/>
        <v>0</v>
      </c>
      <c r="BN652" s="84">
        <f t="shared" si="133"/>
        <v>0</v>
      </c>
      <c r="BO652" s="84">
        <f t="shared" si="134"/>
        <v>0</v>
      </c>
      <c r="BP652" s="84">
        <f t="shared" si="135"/>
        <v>0</v>
      </c>
    </row>
    <row r="653" spans="1:68" ht="27" customHeight="1" x14ac:dyDescent="0.25">
      <c r="A653" s="71" t="s">
        <v>1045</v>
      </c>
      <c r="B653" s="71" t="s">
        <v>1046</v>
      </c>
      <c r="C653" s="72">
        <v>4301051390</v>
      </c>
      <c r="D653" s="122">
        <v>4640242181233</v>
      </c>
      <c r="E653" s="122"/>
      <c r="F653" s="73">
        <v>0.3</v>
      </c>
      <c r="G653" s="74">
        <v>6</v>
      </c>
      <c r="H653" s="73">
        <v>1.8</v>
      </c>
      <c r="I653" s="73">
        <v>1.984</v>
      </c>
      <c r="J653" s="74">
        <v>234</v>
      </c>
      <c r="K653" s="74" t="s">
        <v>67</v>
      </c>
      <c r="L653" s="74"/>
      <c r="M653" s="75" t="s">
        <v>68</v>
      </c>
      <c r="N653" s="75"/>
      <c r="O653" s="74">
        <v>40</v>
      </c>
      <c r="P653" s="126" t="s">
        <v>1047</v>
      </c>
      <c r="Q653" s="126"/>
      <c r="R653" s="126"/>
      <c r="S653" s="126"/>
      <c r="T653" s="126"/>
      <c r="U653" s="76"/>
      <c r="V653" s="76"/>
      <c r="W653" s="77" t="s">
        <v>69</v>
      </c>
      <c r="X653" s="78">
        <v>0</v>
      </c>
      <c r="Y653" s="79">
        <f t="shared" si="131"/>
        <v>0</v>
      </c>
      <c r="Z653" s="80" t="str">
        <f>IFERROR(IF(Y653=0,"",ROUNDUP(Y653/H653,0)*0.00502),"")</f>
        <v/>
      </c>
      <c r="AA653" s="81"/>
      <c r="AB653" s="82"/>
      <c r="AC653" s="83" t="s">
        <v>1036</v>
      </c>
      <c r="AG653" s="84"/>
      <c r="AJ653" s="85"/>
      <c r="AK653" s="85">
        <v>0</v>
      </c>
      <c r="BB653" s="86" t="s">
        <v>1</v>
      </c>
      <c r="BM653" s="84">
        <f t="shared" si="132"/>
        <v>0</v>
      </c>
      <c r="BN653" s="84">
        <f t="shared" si="133"/>
        <v>0</v>
      </c>
      <c r="BO653" s="84">
        <f t="shared" si="134"/>
        <v>0</v>
      </c>
      <c r="BP653" s="84">
        <f t="shared" si="135"/>
        <v>0</v>
      </c>
    </row>
    <row r="654" spans="1:68" ht="27" customHeight="1" x14ac:dyDescent="0.25">
      <c r="A654" s="71" t="s">
        <v>1045</v>
      </c>
      <c r="B654" s="71" t="s">
        <v>1048</v>
      </c>
      <c r="C654" s="72">
        <v>4301051920</v>
      </c>
      <c r="D654" s="122">
        <v>4640242181233</v>
      </c>
      <c r="E654" s="122"/>
      <c r="F654" s="73">
        <v>0.3</v>
      </c>
      <c r="G654" s="74">
        <v>6</v>
      </c>
      <c r="H654" s="73">
        <v>1.8</v>
      </c>
      <c r="I654" s="73">
        <v>2.0640000000000001</v>
      </c>
      <c r="J654" s="74">
        <v>182</v>
      </c>
      <c r="K654" s="74" t="s">
        <v>76</v>
      </c>
      <c r="L654" s="74"/>
      <c r="M654" s="75" t="s">
        <v>161</v>
      </c>
      <c r="N654" s="75"/>
      <c r="O654" s="74">
        <v>45</v>
      </c>
      <c r="P654" s="126" t="s">
        <v>1049</v>
      </c>
      <c r="Q654" s="126"/>
      <c r="R654" s="126"/>
      <c r="S654" s="126"/>
      <c r="T654" s="126"/>
      <c r="U654" s="76"/>
      <c r="V654" s="76"/>
      <c r="W654" s="77" t="s">
        <v>69</v>
      </c>
      <c r="X654" s="78">
        <v>0</v>
      </c>
      <c r="Y654" s="79">
        <f t="shared" si="131"/>
        <v>0</v>
      </c>
      <c r="Z654" s="80" t="str">
        <f>IFERROR(IF(Y654=0,"",ROUNDUP(Y654/H654,0)*0.00651),"")</f>
        <v/>
      </c>
      <c r="AA654" s="81"/>
      <c r="AB654" s="82"/>
      <c r="AC654" s="83" t="s">
        <v>1036</v>
      </c>
      <c r="AG654" s="84"/>
      <c r="AJ654" s="85"/>
      <c r="AK654" s="85">
        <v>0</v>
      </c>
      <c r="BB654" s="86" t="s">
        <v>1</v>
      </c>
      <c r="BM654" s="84">
        <f t="shared" si="132"/>
        <v>0</v>
      </c>
      <c r="BN654" s="84">
        <f t="shared" si="133"/>
        <v>0</v>
      </c>
      <c r="BO654" s="84">
        <f t="shared" si="134"/>
        <v>0</v>
      </c>
      <c r="BP654" s="84">
        <f t="shared" si="135"/>
        <v>0</v>
      </c>
    </row>
    <row r="655" spans="1:68" ht="27" customHeight="1" x14ac:dyDescent="0.25">
      <c r="A655" s="71" t="s">
        <v>1050</v>
      </c>
      <c r="B655" s="71" t="s">
        <v>1051</v>
      </c>
      <c r="C655" s="72">
        <v>4301051448</v>
      </c>
      <c r="D655" s="122">
        <v>4640242181226</v>
      </c>
      <c r="E655" s="122"/>
      <c r="F655" s="73">
        <v>0.3</v>
      </c>
      <c r="G655" s="74">
        <v>6</v>
      </c>
      <c r="H655" s="73">
        <v>1.8</v>
      </c>
      <c r="I655" s="73">
        <v>1.972</v>
      </c>
      <c r="J655" s="74">
        <v>234</v>
      </c>
      <c r="K655" s="74" t="s">
        <v>67</v>
      </c>
      <c r="L655" s="74"/>
      <c r="M655" s="75" t="s">
        <v>68</v>
      </c>
      <c r="N655" s="75"/>
      <c r="O655" s="74">
        <v>30</v>
      </c>
      <c r="P655" s="126" t="s">
        <v>1052</v>
      </c>
      <c r="Q655" s="126"/>
      <c r="R655" s="126"/>
      <c r="S655" s="126"/>
      <c r="T655" s="126"/>
      <c r="U655" s="76"/>
      <c r="V655" s="76"/>
      <c r="W655" s="77" t="s">
        <v>69</v>
      </c>
      <c r="X655" s="78">
        <v>0</v>
      </c>
      <c r="Y655" s="79">
        <f t="shared" si="131"/>
        <v>0</v>
      </c>
      <c r="Z655" s="80" t="str">
        <f>IFERROR(IF(Y655=0,"",ROUNDUP(Y655/H655,0)*0.00502),"")</f>
        <v/>
      </c>
      <c r="AA655" s="81"/>
      <c r="AB655" s="82"/>
      <c r="AC655" s="83" t="s">
        <v>1042</v>
      </c>
      <c r="AG655" s="84"/>
      <c r="AJ655" s="85"/>
      <c r="AK655" s="85">
        <v>0</v>
      </c>
      <c r="BB655" s="86" t="s">
        <v>1</v>
      </c>
      <c r="BM655" s="84">
        <f t="shared" si="132"/>
        <v>0</v>
      </c>
      <c r="BN655" s="84">
        <f t="shared" si="133"/>
        <v>0</v>
      </c>
      <c r="BO655" s="84">
        <f t="shared" si="134"/>
        <v>0</v>
      </c>
      <c r="BP655" s="84">
        <f t="shared" si="135"/>
        <v>0</v>
      </c>
    </row>
    <row r="656" spans="1:68" ht="27" customHeight="1" x14ac:dyDescent="0.25">
      <c r="A656" s="71" t="s">
        <v>1050</v>
      </c>
      <c r="B656" s="71" t="s">
        <v>1053</v>
      </c>
      <c r="C656" s="72">
        <v>4301051921</v>
      </c>
      <c r="D656" s="122">
        <v>4640242181226</v>
      </c>
      <c r="E656" s="122"/>
      <c r="F656" s="73">
        <v>0.3</v>
      </c>
      <c r="G656" s="74">
        <v>6</v>
      </c>
      <c r="H656" s="73">
        <v>1.8</v>
      </c>
      <c r="I656" s="73">
        <v>2.052</v>
      </c>
      <c r="J656" s="74">
        <v>182</v>
      </c>
      <c r="K656" s="74" t="s">
        <v>76</v>
      </c>
      <c r="L656" s="74"/>
      <c r="M656" s="75" t="s">
        <v>161</v>
      </c>
      <c r="N656" s="75"/>
      <c r="O656" s="74">
        <v>45</v>
      </c>
      <c r="P656" s="126" t="s">
        <v>1054</v>
      </c>
      <c r="Q656" s="126"/>
      <c r="R656" s="126"/>
      <c r="S656" s="126"/>
      <c r="T656" s="126"/>
      <c r="U656" s="76"/>
      <c r="V656" s="76"/>
      <c r="W656" s="77" t="s">
        <v>69</v>
      </c>
      <c r="X656" s="78">
        <v>0</v>
      </c>
      <c r="Y656" s="79">
        <f t="shared" si="131"/>
        <v>0</v>
      </c>
      <c r="Z656" s="80" t="str">
        <f>IFERROR(IF(Y656=0,"",ROUNDUP(Y656/H656,0)*0.00651),"")</f>
        <v/>
      </c>
      <c r="AA656" s="81"/>
      <c r="AB656" s="82"/>
      <c r="AC656" s="83" t="s">
        <v>1042</v>
      </c>
      <c r="AG656" s="84"/>
      <c r="AJ656" s="85"/>
      <c r="AK656" s="85">
        <v>0</v>
      </c>
      <c r="BB656" s="86" t="s">
        <v>1</v>
      </c>
      <c r="BM656" s="84">
        <f t="shared" si="132"/>
        <v>0</v>
      </c>
      <c r="BN656" s="84">
        <f t="shared" si="133"/>
        <v>0</v>
      </c>
      <c r="BO656" s="84">
        <f t="shared" si="134"/>
        <v>0</v>
      </c>
      <c r="BP656" s="84">
        <f t="shared" si="135"/>
        <v>0</v>
      </c>
    </row>
    <row r="657" spans="1:68" x14ac:dyDescent="0.2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5" t="s">
        <v>71</v>
      </c>
      <c r="Q657" s="125"/>
      <c r="R657" s="125"/>
      <c r="S657" s="125"/>
      <c r="T657" s="125"/>
      <c r="U657" s="125"/>
      <c r="V657" s="125"/>
      <c r="W657" s="87" t="s">
        <v>72</v>
      </c>
      <c r="X657" s="88">
        <f>IFERROR(X649/H649,"0")+IFERROR(X650/H650,"0")+IFERROR(X651/H651,"0")+IFERROR(X652/H652,"0")+IFERROR(X653/H653,"0")+IFERROR(X654/H654,"0")+IFERROR(X655/H655,"0")+IFERROR(X656/H656,"0")</f>
        <v>0</v>
      </c>
      <c r="Y657" s="88">
        <f>IFERROR(Y649/H649,"0")+IFERROR(Y650/H650,"0")+IFERROR(Y651/H651,"0")+IFERROR(Y652/H652,"0")+IFERROR(Y653/H653,"0")+IFERROR(Y654/H654,"0")+IFERROR(Y655/H655,"0")+IFERROR(Y656/H656,"0")</f>
        <v>0</v>
      </c>
      <c r="Z657" s="88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9"/>
      <c r="AB657" s="89"/>
      <c r="AC657" s="89"/>
    </row>
    <row r="658" spans="1:68" x14ac:dyDescent="0.2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5" t="s">
        <v>71</v>
      </c>
      <c r="Q658" s="125"/>
      <c r="R658" s="125"/>
      <c r="S658" s="125"/>
      <c r="T658" s="125"/>
      <c r="U658" s="125"/>
      <c r="V658" s="125"/>
      <c r="W658" s="87" t="s">
        <v>69</v>
      </c>
      <c r="X658" s="88">
        <f>IFERROR(SUM(X649:X656),"0")</f>
        <v>0</v>
      </c>
      <c r="Y658" s="88">
        <f>IFERROR(SUM(Y649:Y656),"0")</f>
        <v>0</v>
      </c>
      <c r="Z658" s="87"/>
      <c r="AA658" s="89"/>
      <c r="AB658" s="89"/>
      <c r="AC658" s="89"/>
    </row>
    <row r="659" spans="1:68" ht="14.25" customHeight="1" x14ac:dyDescent="0.25">
      <c r="A659" s="121" t="s">
        <v>207</v>
      </c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70"/>
      <c r="AB659" s="70"/>
      <c r="AC659" s="70"/>
    </row>
    <row r="660" spans="1:68" ht="27" customHeight="1" x14ac:dyDescent="0.25">
      <c r="A660" s="71" t="s">
        <v>1055</v>
      </c>
      <c r="B660" s="71" t="s">
        <v>1056</v>
      </c>
      <c r="C660" s="72">
        <v>4301060408</v>
      </c>
      <c r="D660" s="122">
        <v>4640242180120</v>
      </c>
      <c r="E660" s="122"/>
      <c r="F660" s="73">
        <v>1.3</v>
      </c>
      <c r="G660" s="74">
        <v>6</v>
      </c>
      <c r="H660" s="73">
        <v>7.8</v>
      </c>
      <c r="I660" s="73">
        <v>8.2799999999999994</v>
      </c>
      <c r="J660" s="74">
        <v>56</v>
      </c>
      <c r="K660" s="74" t="s">
        <v>116</v>
      </c>
      <c r="L660" s="74"/>
      <c r="M660" s="75" t="s">
        <v>68</v>
      </c>
      <c r="N660" s="75"/>
      <c r="O660" s="74">
        <v>40</v>
      </c>
      <c r="P660" s="126" t="s">
        <v>1057</v>
      </c>
      <c r="Q660" s="126"/>
      <c r="R660" s="126"/>
      <c r="S660" s="126"/>
      <c r="T660" s="126"/>
      <c r="U660" s="76"/>
      <c r="V660" s="76"/>
      <c r="W660" s="77" t="s">
        <v>69</v>
      </c>
      <c r="X660" s="78">
        <v>0</v>
      </c>
      <c r="Y660" s="79">
        <f>IFERROR(IF(X660="",0,CEILING((X660/$H660),1)*$H660),"")</f>
        <v>0</v>
      </c>
      <c r="Z660" s="80" t="str">
        <f>IFERROR(IF(Y660=0,"",ROUNDUP(Y660/H660,0)*0.02175),"")</f>
        <v/>
      </c>
      <c r="AA660" s="81"/>
      <c r="AB660" s="82"/>
      <c r="AC660" s="83" t="s">
        <v>1058</v>
      </c>
      <c r="AG660" s="84"/>
      <c r="AJ660" s="85"/>
      <c r="AK660" s="85">
        <v>0</v>
      </c>
      <c r="BB660" s="86" t="s">
        <v>1</v>
      </c>
      <c r="BM660" s="84">
        <f>IFERROR(X660*I660/H660,"0")</f>
        <v>0</v>
      </c>
      <c r="BN660" s="84">
        <f>IFERROR(Y660*I660/H660,"0")</f>
        <v>0</v>
      </c>
      <c r="BO660" s="84">
        <f>IFERROR(1/J660*(X660/H660),"0")</f>
        <v>0</v>
      </c>
      <c r="BP660" s="84">
        <f>IFERROR(1/J660*(Y660/H660),"0")</f>
        <v>0</v>
      </c>
    </row>
    <row r="661" spans="1:68" ht="27" customHeight="1" x14ac:dyDescent="0.25">
      <c r="A661" s="71" t="s">
        <v>1055</v>
      </c>
      <c r="B661" s="71" t="s">
        <v>1059</v>
      </c>
      <c r="C661" s="72">
        <v>4301060354</v>
      </c>
      <c r="D661" s="122">
        <v>4640242180120</v>
      </c>
      <c r="E661" s="122"/>
      <c r="F661" s="73">
        <v>1.3</v>
      </c>
      <c r="G661" s="74">
        <v>6</v>
      </c>
      <c r="H661" s="73">
        <v>7.8</v>
      </c>
      <c r="I661" s="73">
        <v>8.2799999999999994</v>
      </c>
      <c r="J661" s="74">
        <v>56</v>
      </c>
      <c r="K661" s="74" t="s">
        <v>116</v>
      </c>
      <c r="L661" s="74"/>
      <c r="M661" s="75" t="s">
        <v>68</v>
      </c>
      <c r="N661" s="75"/>
      <c r="O661" s="74">
        <v>40</v>
      </c>
      <c r="P661" s="126" t="s">
        <v>1060</v>
      </c>
      <c r="Q661" s="126"/>
      <c r="R661" s="126"/>
      <c r="S661" s="126"/>
      <c r="T661" s="126"/>
      <c r="U661" s="76"/>
      <c r="V661" s="76"/>
      <c r="W661" s="77" t="s">
        <v>69</v>
      </c>
      <c r="X661" s="78">
        <v>0</v>
      </c>
      <c r="Y661" s="79">
        <f>IFERROR(IF(X661="",0,CEILING((X661/$H661),1)*$H661),"")</f>
        <v>0</v>
      </c>
      <c r="Z661" s="80" t="str">
        <f>IFERROR(IF(Y661=0,"",ROUNDUP(Y661/H661,0)*0.02175),"")</f>
        <v/>
      </c>
      <c r="AA661" s="81"/>
      <c r="AB661" s="82"/>
      <c r="AC661" s="83" t="s">
        <v>1058</v>
      </c>
      <c r="AG661" s="84"/>
      <c r="AJ661" s="85"/>
      <c r="AK661" s="85">
        <v>0</v>
      </c>
      <c r="BB661" s="86" t="s">
        <v>1</v>
      </c>
      <c r="BM661" s="84">
        <f>IFERROR(X661*I661/H661,"0")</f>
        <v>0</v>
      </c>
      <c r="BN661" s="84">
        <f>IFERROR(Y661*I661/H661,"0")</f>
        <v>0</v>
      </c>
      <c r="BO661" s="84">
        <f>IFERROR(1/J661*(X661/H661),"0")</f>
        <v>0</v>
      </c>
      <c r="BP661" s="84">
        <f>IFERROR(1/J661*(Y661/H661),"0")</f>
        <v>0</v>
      </c>
    </row>
    <row r="662" spans="1:68" ht="27" customHeight="1" x14ac:dyDescent="0.25">
      <c r="A662" s="71" t="s">
        <v>1061</v>
      </c>
      <c r="B662" s="71" t="s">
        <v>1062</v>
      </c>
      <c r="C662" s="72">
        <v>4301060407</v>
      </c>
      <c r="D662" s="122">
        <v>4640242180137</v>
      </c>
      <c r="E662" s="122"/>
      <c r="F662" s="73">
        <v>1.3</v>
      </c>
      <c r="G662" s="74">
        <v>6</v>
      </c>
      <c r="H662" s="73">
        <v>7.8</v>
      </c>
      <c r="I662" s="73">
        <v>8.2799999999999994</v>
      </c>
      <c r="J662" s="74">
        <v>56</v>
      </c>
      <c r="K662" s="74" t="s">
        <v>116</v>
      </c>
      <c r="L662" s="74"/>
      <c r="M662" s="75" t="s">
        <v>68</v>
      </c>
      <c r="N662" s="75"/>
      <c r="O662" s="74">
        <v>40</v>
      </c>
      <c r="P662" s="126" t="s">
        <v>1063</v>
      </c>
      <c r="Q662" s="126"/>
      <c r="R662" s="126"/>
      <c r="S662" s="126"/>
      <c r="T662" s="126"/>
      <c r="U662" s="76"/>
      <c r="V662" s="76"/>
      <c r="W662" s="77" t="s">
        <v>69</v>
      </c>
      <c r="X662" s="78">
        <v>0</v>
      </c>
      <c r="Y662" s="79">
        <f>IFERROR(IF(X662="",0,CEILING((X662/$H662),1)*$H662),"")</f>
        <v>0</v>
      </c>
      <c r="Z662" s="80" t="str">
        <f>IFERROR(IF(Y662=0,"",ROUNDUP(Y662/H662,0)*0.02175),"")</f>
        <v/>
      </c>
      <c r="AA662" s="81"/>
      <c r="AB662" s="82"/>
      <c r="AC662" s="83" t="s">
        <v>1064</v>
      </c>
      <c r="AG662" s="84"/>
      <c r="AJ662" s="85"/>
      <c r="AK662" s="85">
        <v>0</v>
      </c>
      <c r="BB662" s="86" t="s">
        <v>1</v>
      </c>
      <c r="BM662" s="84">
        <f>IFERROR(X662*I662/H662,"0")</f>
        <v>0</v>
      </c>
      <c r="BN662" s="84">
        <f>IFERROR(Y662*I662/H662,"0")</f>
        <v>0</v>
      </c>
      <c r="BO662" s="84">
        <f>IFERROR(1/J662*(X662/H662),"0")</f>
        <v>0</v>
      </c>
      <c r="BP662" s="84">
        <f>IFERROR(1/J662*(Y662/H662),"0")</f>
        <v>0</v>
      </c>
    </row>
    <row r="663" spans="1:68" ht="27" customHeight="1" x14ac:dyDescent="0.25">
      <c r="A663" s="71" t="s">
        <v>1061</v>
      </c>
      <c r="B663" s="71" t="s">
        <v>1065</v>
      </c>
      <c r="C663" s="72">
        <v>4301060355</v>
      </c>
      <c r="D663" s="122">
        <v>4640242180137</v>
      </c>
      <c r="E663" s="122"/>
      <c r="F663" s="73">
        <v>1.3</v>
      </c>
      <c r="G663" s="74">
        <v>6</v>
      </c>
      <c r="H663" s="73">
        <v>7.8</v>
      </c>
      <c r="I663" s="73">
        <v>8.2799999999999994</v>
      </c>
      <c r="J663" s="74">
        <v>56</v>
      </c>
      <c r="K663" s="74" t="s">
        <v>116</v>
      </c>
      <c r="L663" s="74"/>
      <c r="M663" s="75" t="s">
        <v>68</v>
      </c>
      <c r="N663" s="75"/>
      <c r="O663" s="74">
        <v>40</v>
      </c>
      <c r="P663" s="126" t="s">
        <v>1066</v>
      </c>
      <c r="Q663" s="126"/>
      <c r="R663" s="126"/>
      <c r="S663" s="126"/>
      <c r="T663" s="126"/>
      <c r="U663" s="76"/>
      <c r="V663" s="76"/>
      <c r="W663" s="77" t="s">
        <v>69</v>
      </c>
      <c r="X663" s="78">
        <v>0</v>
      </c>
      <c r="Y663" s="79">
        <f>IFERROR(IF(X663="",0,CEILING((X663/$H663),1)*$H663),"")</f>
        <v>0</v>
      </c>
      <c r="Z663" s="80" t="str">
        <f>IFERROR(IF(Y663=0,"",ROUNDUP(Y663/H663,0)*0.02175),"")</f>
        <v/>
      </c>
      <c r="AA663" s="81"/>
      <c r="AB663" s="82"/>
      <c r="AC663" s="83" t="s">
        <v>1064</v>
      </c>
      <c r="AG663" s="84"/>
      <c r="AJ663" s="85"/>
      <c r="AK663" s="85">
        <v>0</v>
      </c>
      <c r="BB663" s="86" t="s">
        <v>1</v>
      </c>
      <c r="BM663" s="84">
        <f>IFERROR(X663*I663/H663,"0")</f>
        <v>0</v>
      </c>
      <c r="BN663" s="84">
        <f>IFERROR(Y663*I663/H663,"0")</f>
        <v>0</v>
      </c>
      <c r="BO663" s="84">
        <f>IFERROR(1/J663*(X663/H663),"0")</f>
        <v>0</v>
      </c>
      <c r="BP663" s="84">
        <f>IFERROR(1/J663*(Y663/H663),"0")</f>
        <v>0</v>
      </c>
    </row>
    <row r="664" spans="1:68" x14ac:dyDescent="0.2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5" t="s">
        <v>71</v>
      </c>
      <c r="Q664" s="125"/>
      <c r="R664" s="125"/>
      <c r="S664" s="125"/>
      <c r="T664" s="125"/>
      <c r="U664" s="125"/>
      <c r="V664" s="125"/>
      <c r="W664" s="87" t="s">
        <v>72</v>
      </c>
      <c r="X664" s="88">
        <f>IFERROR(X660/H660,"0")+IFERROR(X661/H661,"0")+IFERROR(X662/H662,"0")+IFERROR(X663/H663,"0")</f>
        <v>0</v>
      </c>
      <c r="Y664" s="88">
        <f>IFERROR(Y660/H660,"0")+IFERROR(Y661/H661,"0")+IFERROR(Y662/H662,"0")+IFERROR(Y663/H663,"0")</f>
        <v>0</v>
      </c>
      <c r="Z664" s="88">
        <f>IFERROR(IF(Z660="",0,Z660),"0")+IFERROR(IF(Z661="",0,Z661),"0")+IFERROR(IF(Z662="",0,Z662),"0")+IFERROR(IF(Z663="",0,Z663),"0")</f>
        <v>0</v>
      </c>
      <c r="AA664" s="89"/>
      <c r="AB664" s="89"/>
      <c r="AC664" s="89"/>
    </row>
    <row r="665" spans="1:68" x14ac:dyDescent="0.2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5" t="s">
        <v>71</v>
      </c>
      <c r="Q665" s="125"/>
      <c r="R665" s="125"/>
      <c r="S665" s="125"/>
      <c r="T665" s="125"/>
      <c r="U665" s="125"/>
      <c r="V665" s="125"/>
      <c r="W665" s="87" t="s">
        <v>69</v>
      </c>
      <c r="X665" s="88">
        <f>IFERROR(SUM(X660:X663),"0")</f>
        <v>0</v>
      </c>
      <c r="Y665" s="88">
        <f>IFERROR(SUM(Y660:Y663),"0")</f>
        <v>0</v>
      </c>
      <c r="Z665" s="87"/>
      <c r="AA665" s="89"/>
      <c r="AB665" s="89"/>
      <c r="AC665" s="89"/>
    </row>
    <row r="666" spans="1:68" ht="16.5" customHeight="1" x14ac:dyDescent="0.25">
      <c r="A666" s="120" t="s">
        <v>1067</v>
      </c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69"/>
      <c r="AB666" s="69"/>
      <c r="AC666" s="69"/>
    </row>
    <row r="667" spans="1:68" ht="14.25" customHeight="1" x14ac:dyDescent="0.25">
      <c r="A667" s="121" t="s">
        <v>113</v>
      </c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70"/>
      <c r="AB667" s="70"/>
      <c r="AC667" s="70"/>
    </row>
    <row r="668" spans="1:68" ht="27" customHeight="1" x14ac:dyDescent="0.25">
      <c r="A668" s="71" t="s">
        <v>1068</v>
      </c>
      <c r="B668" s="71" t="s">
        <v>1069</v>
      </c>
      <c r="C668" s="72">
        <v>4301011951</v>
      </c>
      <c r="D668" s="122">
        <v>4640242180045</v>
      </c>
      <c r="E668" s="122"/>
      <c r="F668" s="73">
        <v>1.5</v>
      </c>
      <c r="G668" s="74">
        <v>8</v>
      </c>
      <c r="H668" s="73">
        <v>12</v>
      </c>
      <c r="I668" s="73">
        <v>12.48</v>
      </c>
      <c r="J668" s="74">
        <v>56</v>
      </c>
      <c r="K668" s="74" t="s">
        <v>116</v>
      </c>
      <c r="L668" s="74"/>
      <c r="M668" s="75" t="s">
        <v>119</v>
      </c>
      <c r="N668" s="75"/>
      <c r="O668" s="74">
        <v>55</v>
      </c>
      <c r="P668" s="126" t="s">
        <v>1070</v>
      </c>
      <c r="Q668" s="126"/>
      <c r="R668" s="126"/>
      <c r="S668" s="126"/>
      <c r="T668" s="126"/>
      <c r="U668" s="76"/>
      <c r="V668" s="76"/>
      <c r="W668" s="77" t="s">
        <v>69</v>
      </c>
      <c r="X668" s="78">
        <v>0</v>
      </c>
      <c r="Y668" s="79">
        <f>IFERROR(IF(X668="",0,CEILING((X668/$H668),1)*$H668),"")</f>
        <v>0</v>
      </c>
      <c r="Z668" s="80" t="str">
        <f>IFERROR(IF(Y668=0,"",ROUNDUP(Y668/H668,0)*0.02175),"")</f>
        <v/>
      </c>
      <c r="AA668" s="81"/>
      <c r="AB668" s="82"/>
      <c r="AC668" s="83" t="s">
        <v>1071</v>
      </c>
      <c r="AG668" s="84"/>
      <c r="AJ668" s="85"/>
      <c r="AK668" s="85">
        <v>0</v>
      </c>
      <c r="BB668" s="86" t="s">
        <v>1</v>
      </c>
      <c r="BM668" s="84">
        <f>IFERROR(X668*I668/H668,"0")</f>
        <v>0</v>
      </c>
      <c r="BN668" s="84">
        <f>IFERROR(Y668*I668/H668,"0")</f>
        <v>0</v>
      </c>
      <c r="BO668" s="84">
        <f>IFERROR(1/J668*(X668/H668),"0")</f>
        <v>0</v>
      </c>
      <c r="BP668" s="84">
        <f>IFERROR(1/J668*(Y668/H668),"0")</f>
        <v>0</v>
      </c>
    </row>
    <row r="669" spans="1:68" ht="27" customHeight="1" x14ac:dyDescent="0.25">
      <c r="A669" s="71" t="s">
        <v>1072</v>
      </c>
      <c r="B669" s="71" t="s">
        <v>1073</v>
      </c>
      <c r="C669" s="72">
        <v>4301011950</v>
      </c>
      <c r="D669" s="122">
        <v>4640242180601</v>
      </c>
      <c r="E669" s="122"/>
      <c r="F669" s="73">
        <v>1.5</v>
      </c>
      <c r="G669" s="74">
        <v>8</v>
      </c>
      <c r="H669" s="73">
        <v>12</v>
      </c>
      <c r="I669" s="73">
        <v>12.48</v>
      </c>
      <c r="J669" s="74">
        <v>56</v>
      </c>
      <c r="K669" s="74" t="s">
        <v>116</v>
      </c>
      <c r="L669" s="74"/>
      <c r="M669" s="75" t="s">
        <v>119</v>
      </c>
      <c r="N669" s="75"/>
      <c r="O669" s="74">
        <v>55</v>
      </c>
      <c r="P669" s="126" t="s">
        <v>1074</v>
      </c>
      <c r="Q669" s="126"/>
      <c r="R669" s="126"/>
      <c r="S669" s="126"/>
      <c r="T669" s="126"/>
      <c r="U669" s="76"/>
      <c r="V669" s="76"/>
      <c r="W669" s="77" t="s">
        <v>69</v>
      </c>
      <c r="X669" s="78">
        <v>0</v>
      </c>
      <c r="Y669" s="79">
        <f>IFERROR(IF(X669="",0,CEILING((X669/$H669),1)*$H669),"")</f>
        <v>0</v>
      </c>
      <c r="Z669" s="80" t="str">
        <f>IFERROR(IF(Y669=0,"",ROUNDUP(Y669/H669,0)*0.02175),"")</f>
        <v/>
      </c>
      <c r="AA669" s="81"/>
      <c r="AB669" s="82"/>
      <c r="AC669" s="83" t="s">
        <v>1075</v>
      </c>
      <c r="AG669" s="84"/>
      <c r="AJ669" s="85"/>
      <c r="AK669" s="85">
        <v>0</v>
      </c>
      <c r="BB669" s="86" t="s">
        <v>1</v>
      </c>
      <c r="BM669" s="84">
        <f>IFERROR(X669*I669/H669,"0")</f>
        <v>0</v>
      </c>
      <c r="BN669" s="84">
        <f>IFERROR(Y669*I669/H669,"0")</f>
        <v>0</v>
      </c>
      <c r="BO669" s="84">
        <f>IFERROR(1/J669*(X669/H669),"0")</f>
        <v>0</v>
      </c>
      <c r="BP669" s="84">
        <f>IFERROR(1/J669*(Y669/H669),"0")</f>
        <v>0</v>
      </c>
    </row>
    <row r="670" spans="1:68" x14ac:dyDescent="0.2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5" t="s">
        <v>71</v>
      </c>
      <c r="Q670" s="125"/>
      <c r="R670" s="125"/>
      <c r="S670" s="125"/>
      <c r="T670" s="125"/>
      <c r="U670" s="125"/>
      <c r="V670" s="125"/>
      <c r="W670" s="87" t="s">
        <v>72</v>
      </c>
      <c r="X670" s="88">
        <f>IFERROR(X668/H668,"0")+IFERROR(X669/H669,"0")</f>
        <v>0</v>
      </c>
      <c r="Y670" s="88">
        <f>IFERROR(Y668/H668,"0")+IFERROR(Y669/H669,"0")</f>
        <v>0</v>
      </c>
      <c r="Z670" s="88">
        <f>IFERROR(IF(Z668="",0,Z668),"0")+IFERROR(IF(Z669="",0,Z669),"0")</f>
        <v>0</v>
      </c>
      <c r="AA670" s="89"/>
      <c r="AB670" s="89"/>
      <c r="AC670" s="89"/>
    </row>
    <row r="671" spans="1:68" x14ac:dyDescent="0.2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5" t="s">
        <v>71</v>
      </c>
      <c r="Q671" s="125"/>
      <c r="R671" s="125"/>
      <c r="S671" s="125"/>
      <c r="T671" s="125"/>
      <c r="U671" s="125"/>
      <c r="V671" s="125"/>
      <c r="W671" s="87" t="s">
        <v>69</v>
      </c>
      <c r="X671" s="88">
        <f>IFERROR(SUM(X668:X669),"0")</f>
        <v>0</v>
      </c>
      <c r="Y671" s="88">
        <f>IFERROR(SUM(Y668:Y669),"0")</f>
        <v>0</v>
      </c>
      <c r="Z671" s="87"/>
      <c r="AA671" s="89"/>
      <c r="AB671" s="89"/>
      <c r="AC671" s="89"/>
    </row>
    <row r="672" spans="1:68" ht="14.25" customHeight="1" x14ac:dyDescent="0.25">
      <c r="A672" s="121" t="s">
        <v>165</v>
      </c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70"/>
      <c r="AB672" s="70"/>
      <c r="AC672" s="70"/>
    </row>
    <row r="673" spans="1:68" ht="27" customHeight="1" x14ac:dyDescent="0.25">
      <c r="A673" s="71" t="s">
        <v>1076</v>
      </c>
      <c r="B673" s="71" t="s">
        <v>1077</v>
      </c>
      <c r="C673" s="72">
        <v>4301020314</v>
      </c>
      <c r="D673" s="122">
        <v>4640242180090</v>
      </c>
      <c r="E673" s="122"/>
      <c r="F673" s="73">
        <v>1.5</v>
      </c>
      <c r="G673" s="74">
        <v>8</v>
      </c>
      <c r="H673" s="73">
        <v>12</v>
      </c>
      <c r="I673" s="73">
        <v>12.48</v>
      </c>
      <c r="J673" s="74">
        <v>56</v>
      </c>
      <c r="K673" s="74" t="s">
        <v>116</v>
      </c>
      <c r="L673" s="74"/>
      <c r="M673" s="75" t="s">
        <v>119</v>
      </c>
      <c r="N673" s="75"/>
      <c r="O673" s="74">
        <v>50</v>
      </c>
      <c r="P673" s="126" t="s">
        <v>1078</v>
      </c>
      <c r="Q673" s="126"/>
      <c r="R673" s="126"/>
      <c r="S673" s="126"/>
      <c r="T673" s="126"/>
      <c r="U673" s="76"/>
      <c r="V673" s="76"/>
      <c r="W673" s="77" t="s">
        <v>69</v>
      </c>
      <c r="X673" s="78">
        <v>0</v>
      </c>
      <c r="Y673" s="79">
        <f>IFERROR(IF(X673="",0,CEILING((X673/$H673),1)*$H673),"")</f>
        <v>0</v>
      </c>
      <c r="Z673" s="80" t="str">
        <f>IFERROR(IF(Y673=0,"",ROUNDUP(Y673/H673,0)*0.02175),"")</f>
        <v/>
      </c>
      <c r="AA673" s="81"/>
      <c r="AB673" s="82"/>
      <c r="AC673" s="83" t="s">
        <v>1079</v>
      </c>
      <c r="AG673" s="84"/>
      <c r="AJ673" s="85"/>
      <c r="AK673" s="85">
        <v>0</v>
      </c>
      <c r="BB673" s="86" t="s">
        <v>1</v>
      </c>
      <c r="BM673" s="84">
        <f>IFERROR(X673*I673/H673,"0")</f>
        <v>0</v>
      </c>
      <c r="BN673" s="84">
        <f>IFERROR(Y673*I673/H673,"0")</f>
        <v>0</v>
      </c>
      <c r="BO673" s="84">
        <f>IFERROR(1/J673*(X673/H673),"0")</f>
        <v>0</v>
      </c>
      <c r="BP673" s="84">
        <f>IFERROR(1/J673*(Y673/H673),"0")</f>
        <v>0</v>
      </c>
    </row>
    <row r="674" spans="1:68" x14ac:dyDescent="0.2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5" t="s">
        <v>71</v>
      </c>
      <c r="Q674" s="125"/>
      <c r="R674" s="125"/>
      <c r="S674" s="125"/>
      <c r="T674" s="125"/>
      <c r="U674" s="125"/>
      <c r="V674" s="125"/>
      <c r="W674" s="87" t="s">
        <v>72</v>
      </c>
      <c r="X674" s="88">
        <f>IFERROR(X673/H673,"0")</f>
        <v>0</v>
      </c>
      <c r="Y674" s="88">
        <f>IFERROR(Y673/H673,"0")</f>
        <v>0</v>
      </c>
      <c r="Z674" s="88">
        <f>IFERROR(IF(Z673="",0,Z673),"0")</f>
        <v>0</v>
      </c>
      <c r="AA674" s="89"/>
      <c r="AB674" s="89"/>
      <c r="AC674" s="89"/>
    </row>
    <row r="675" spans="1:68" x14ac:dyDescent="0.2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5" t="s">
        <v>71</v>
      </c>
      <c r="Q675" s="125"/>
      <c r="R675" s="125"/>
      <c r="S675" s="125"/>
      <c r="T675" s="125"/>
      <c r="U675" s="125"/>
      <c r="V675" s="125"/>
      <c r="W675" s="87" t="s">
        <v>69</v>
      </c>
      <c r="X675" s="88">
        <f>IFERROR(SUM(X673:X673),"0")</f>
        <v>0</v>
      </c>
      <c r="Y675" s="88">
        <f>IFERROR(SUM(Y673:Y673),"0")</f>
        <v>0</v>
      </c>
      <c r="Z675" s="87"/>
      <c r="AA675" s="89"/>
      <c r="AB675" s="89"/>
      <c r="AC675" s="89"/>
    </row>
    <row r="676" spans="1:68" ht="14.25" customHeight="1" x14ac:dyDescent="0.25">
      <c r="A676" s="121" t="s">
        <v>64</v>
      </c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70"/>
      <c r="AB676" s="70"/>
      <c r="AC676" s="70"/>
    </row>
    <row r="677" spans="1:68" ht="27" customHeight="1" x14ac:dyDescent="0.25">
      <c r="A677" s="71" t="s">
        <v>1080</v>
      </c>
      <c r="B677" s="71" t="s">
        <v>1081</v>
      </c>
      <c r="C677" s="72">
        <v>4301031321</v>
      </c>
      <c r="D677" s="122">
        <v>4640242180076</v>
      </c>
      <c r="E677" s="122"/>
      <c r="F677" s="73">
        <v>0.7</v>
      </c>
      <c r="G677" s="74">
        <v>6</v>
      </c>
      <c r="H677" s="73">
        <v>4.2</v>
      </c>
      <c r="I677" s="73">
        <v>4.41</v>
      </c>
      <c r="J677" s="74">
        <v>132</v>
      </c>
      <c r="K677" s="74" t="s">
        <v>126</v>
      </c>
      <c r="L677" s="74"/>
      <c r="M677" s="75" t="s">
        <v>68</v>
      </c>
      <c r="N677" s="75"/>
      <c r="O677" s="74">
        <v>40</v>
      </c>
      <c r="P677" s="126" t="s">
        <v>1082</v>
      </c>
      <c r="Q677" s="126"/>
      <c r="R677" s="126"/>
      <c r="S677" s="126"/>
      <c r="T677" s="126"/>
      <c r="U677" s="76"/>
      <c r="V677" s="76"/>
      <c r="W677" s="77" t="s">
        <v>69</v>
      </c>
      <c r="X677" s="78">
        <v>0</v>
      </c>
      <c r="Y677" s="79">
        <f>IFERROR(IF(X677="",0,CEILING((X677/$H677),1)*$H677),"")</f>
        <v>0</v>
      </c>
      <c r="Z677" s="80" t="str">
        <f>IFERROR(IF(Y677=0,"",ROUNDUP(Y677/H677,0)*0.00902),"")</f>
        <v/>
      </c>
      <c r="AA677" s="81"/>
      <c r="AB677" s="82"/>
      <c r="AC677" s="83" t="s">
        <v>1083</v>
      </c>
      <c r="AG677" s="84"/>
      <c r="AJ677" s="85"/>
      <c r="AK677" s="85">
        <v>0</v>
      </c>
      <c r="BB677" s="86" t="s">
        <v>1</v>
      </c>
      <c r="BM677" s="84">
        <f>IFERROR(X677*I677/H677,"0")</f>
        <v>0</v>
      </c>
      <c r="BN677" s="84">
        <f>IFERROR(Y677*I677/H677,"0")</f>
        <v>0</v>
      </c>
      <c r="BO677" s="84">
        <f>IFERROR(1/J677*(X677/H677),"0")</f>
        <v>0</v>
      </c>
      <c r="BP677" s="84">
        <f>IFERROR(1/J677*(Y677/H677),"0")</f>
        <v>0</v>
      </c>
    </row>
    <row r="678" spans="1:68" x14ac:dyDescent="0.2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5" t="s">
        <v>71</v>
      </c>
      <c r="Q678" s="125"/>
      <c r="R678" s="125"/>
      <c r="S678" s="125"/>
      <c r="T678" s="125"/>
      <c r="U678" s="125"/>
      <c r="V678" s="125"/>
      <c r="W678" s="87" t="s">
        <v>72</v>
      </c>
      <c r="X678" s="88">
        <f>IFERROR(X677/H677,"0")</f>
        <v>0</v>
      </c>
      <c r="Y678" s="88">
        <f>IFERROR(Y677/H677,"0")</f>
        <v>0</v>
      </c>
      <c r="Z678" s="88">
        <f>IFERROR(IF(Z677="",0,Z677),"0")</f>
        <v>0</v>
      </c>
      <c r="AA678" s="89"/>
      <c r="AB678" s="89"/>
      <c r="AC678" s="89"/>
    </row>
    <row r="679" spans="1:68" x14ac:dyDescent="0.2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5" t="s">
        <v>71</v>
      </c>
      <c r="Q679" s="125"/>
      <c r="R679" s="125"/>
      <c r="S679" s="125"/>
      <c r="T679" s="125"/>
      <c r="U679" s="125"/>
      <c r="V679" s="125"/>
      <c r="W679" s="87" t="s">
        <v>69</v>
      </c>
      <c r="X679" s="88">
        <f>IFERROR(SUM(X677:X677),"0")</f>
        <v>0</v>
      </c>
      <c r="Y679" s="88">
        <f>IFERROR(SUM(Y677:Y677),"0")</f>
        <v>0</v>
      </c>
      <c r="Z679" s="87"/>
      <c r="AA679" s="89"/>
      <c r="AB679" s="89"/>
      <c r="AC679" s="89"/>
    </row>
    <row r="680" spans="1:68" ht="14.25" customHeight="1" x14ac:dyDescent="0.25">
      <c r="A680" s="121" t="s">
        <v>73</v>
      </c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70"/>
      <c r="AB680" s="70"/>
      <c r="AC680" s="70"/>
    </row>
    <row r="681" spans="1:68" ht="27" customHeight="1" x14ac:dyDescent="0.25">
      <c r="A681" s="71" t="s">
        <v>1084</v>
      </c>
      <c r="B681" s="71" t="s">
        <v>1085</v>
      </c>
      <c r="C681" s="72">
        <v>4301051780</v>
      </c>
      <c r="D681" s="122">
        <v>4640242180106</v>
      </c>
      <c r="E681" s="122"/>
      <c r="F681" s="73">
        <v>1.3</v>
      </c>
      <c r="G681" s="74">
        <v>6</v>
      </c>
      <c r="H681" s="73">
        <v>7.8</v>
      </c>
      <c r="I681" s="73">
        <v>8.2799999999999994</v>
      </c>
      <c r="J681" s="74">
        <v>56</v>
      </c>
      <c r="K681" s="74" t="s">
        <v>116</v>
      </c>
      <c r="L681" s="74"/>
      <c r="M681" s="75" t="s">
        <v>68</v>
      </c>
      <c r="N681" s="75"/>
      <c r="O681" s="74">
        <v>45</v>
      </c>
      <c r="P681" s="126" t="s">
        <v>1086</v>
      </c>
      <c r="Q681" s="126"/>
      <c r="R681" s="126"/>
      <c r="S681" s="126"/>
      <c r="T681" s="126"/>
      <c r="U681" s="76"/>
      <c r="V681" s="76"/>
      <c r="W681" s="77" t="s">
        <v>69</v>
      </c>
      <c r="X681" s="78">
        <v>0</v>
      </c>
      <c r="Y681" s="79">
        <f>IFERROR(IF(X681="",0,CEILING((X681/$H681),1)*$H681),"")</f>
        <v>0</v>
      </c>
      <c r="Z681" s="80" t="str">
        <f>IFERROR(IF(Y681=0,"",ROUNDUP(Y681/H681,0)*0.02175),"")</f>
        <v/>
      </c>
      <c r="AA681" s="81"/>
      <c r="AB681" s="82"/>
      <c r="AC681" s="83" t="s">
        <v>1087</v>
      </c>
      <c r="AG681" s="84"/>
      <c r="AJ681" s="85"/>
      <c r="AK681" s="85">
        <v>0</v>
      </c>
      <c r="BB681" s="86" t="s">
        <v>1</v>
      </c>
      <c r="BM681" s="84">
        <f>IFERROR(X681*I681/H681,"0")</f>
        <v>0</v>
      </c>
      <c r="BN681" s="84">
        <f>IFERROR(Y681*I681/H681,"0")</f>
        <v>0</v>
      </c>
      <c r="BO681" s="84">
        <f>IFERROR(1/J681*(X681/H681),"0")</f>
        <v>0</v>
      </c>
      <c r="BP681" s="84">
        <f>IFERROR(1/J681*(Y681/H681),"0")</f>
        <v>0</v>
      </c>
    </row>
    <row r="682" spans="1:68" x14ac:dyDescent="0.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5" t="s">
        <v>71</v>
      </c>
      <c r="Q682" s="125"/>
      <c r="R682" s="125"/>
      <c r="S682" s="125"/>
      <c r="T682" s="125"/>
      <c r="U682" s="125"/>
      <c r="V682" s="125"/>
      <c r="W682" s="87" t="s">
        <v>72</v>
      </c>
      <c r="X682" s="88">
        <f>IFERROR(X681/H681,"0")</f>
        <v>0</v>
      </c>
      <c r="Y682" s="88">
        <f>IFERROR(Y681/H681,"0")</f>
        <v>0</v>
      </c>
      <c r="Z682" s="88">
        <f>IFERROR(IF(Z681="",0,Z681),"0")</f>
        <v>0</v>
      </c>
      <c r="AA682" s="89"/>
      <c r="AB682" s="89"/>
      <c r="AC682" s="89"/>
    </row>
    <row r="683" spans="1:68" x14ac:dyDescent="0.2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5" t="s">
        <v>71</v>
      </c>
      <c r="Q683" s="125"/>
      <c r="R683" s="125"/>
      <c r="S683" s="125"/>
      <c r="T683" s="125"/>
      <c r="U683" s="125"/>
      <c r="V683" s="125"/>
      <c r="W683" s="87" t="s">
        <v>69</v>
      </c>
      <c r="X683" s="88">
        <f>IFERROR(SUM(X681:X681),"0")</f>
        <v>0</v>
      </c>
      <c r="Y683" s="88">
        <f>IFERROR(SUM(Y681:Y681),"0")</f>
        <v>0</v>
      </c>
      <c r="Z683" s="87"/>
      <c r="AA683" s="89"/>
      <c r="AB683" s="89"/>
      <c r="AC683" s="89"/>
    </row>
    <row r="684" spans="1:68" ht="15" customHeight="1" x14ac:dyDescent="0.2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8" t="s">
        <v>1088</v>
      </c>
      <c r="Q684" s="128"/>
      <c r="R684" s="128"/>
      <c r="S684" s="128"/>
      <c r="T684" s="128"/>
      <c r="U684" s="128"/>
      <c r="V684" s="128"/>
      <c r="W684" s="87" t="s">
        <v>69</v>
      </c>
      <c r="X684" s="88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4550</v>
      </c>
      <c r="Y684" s="88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4572.72</v>
      </c>
      <c r="Z684" s="87"/>
      <c r="AA684" s="89"/>
      <c r="AB684" s="89"/>
      <c r="AC684" s="89"/>
    </row>
    <row r="685" spans="1:68" x14ac:dyDescent="0.2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8" t="s">
        <v>1089</v>
      </c>
      <c r="Q685" s="128"/>
      <c r="R685" s="128"/>
      <c r="S685" s="128"/>
      <c r="T685" s="128"/>
      <c r="U685" s="128"/>
      <c r="V685" s="128"/>
      <c r="W685" s="87" t="s">
        <v>69</v>
      </c>
      <c r="X685" s="88">
        <f>IFERROR(SUM(BM22:BM681),"0")</f>
        <v>4786.3757575757581</v>
      </c>
      <c r="Y685" s="88">
        <f>IFERROR(SUM(BN22:BN681),"0")</f>
        <v>4810.1040000000003</v>
      </c>
      <c r="Z685" s="87"/>
      <c r="AA685" s="89"/>
      <c r="AB685" s="89"/>
      <c r="AC685" s="89"/>
    </row>
    <row r="686" spans="1:68" x14ac:dyDescent="0.2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8" t="s">
        <v>1090</v>
      </c>
      <c r="Q686" s="128"/>
      <c r="R686" s="128"/>
      <c r="S686" s="128"/>
      <c r="T686" s="128"/>
      <c r="U686" s="128"/>
      <c r="V686" s="128"/>
      <c r="W686" s="87" t="s">
        <v>1091</v>
      </c>
      <c r="X686" s="90">
        <f>ROUNDUP(SUM(BO22:BO681),0)</f>
        <v>8</v>
      </c>
      <c r="Y686" s="90">
        <f>ROUNDUP(SUM(BP22:BP681),0)</f>
        <v>8</v>
      </c>
      <c r="Z686" s="87"/>
      <c r="AA686" s="89"/>
      <c r="AB686" s="89"/>
      <c r="AC686" s="89"/>
    </row>
    <row r="687" spans="1:68" x14ac:dyDescent="0.2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8" t="s">
        <v>1092</v>
      </c>
      <c r="Q687" s="128"/>
      <c r="R687" s="128"/>
      <c r="S687" s="128"/>
      <c r="T687" s="128"/>
      <c r="U687" s="128"/>
      <c r="V687" s="128"/>
      <c r="W687" s="87" t="s">
        <v>69</v>
      </c>
      <c r="X687" s="88">
        <f>GrossWeightTotal+PalletQtyTotal*25</f>
        <v>4986.3757575757581</v>
      </c>
      <c r="Y687" s="88">
        <f>GrossWeightTotalR+PalletQtyTotalR*25</f>
        <v>5010.1040000000003</v>
      </c>
      <c r="Z687" s="87"/>
      <c r="AA687" s="89"/>
      <c r="AB687" s="89"/>
      <c r="AC687" s="89"/>
    </row>
    <row r="688" spans="1:68" x14ac:dyDescent="0.2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8" t="s">
        <v>1093</v>
      </c>
      <c r="Q688" s="128"/>
      <c r="R688" s="128"/>
      <c r="S688" s="128"/>
      <c r="T688" s="128"/>
      <c r="U688" s="128"/>
      <c r="V688" s="128"/>
      <c r="W688" s="87" t="s">
        <v>1091</v>
      </c>
      <c r="X688" s="88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574.74747474747483</v>
      </c>
      <c r="Y688" s="88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577</v>
      </c>
      <c r="Z688" s="87"/>
      <c r="AA688" s="89"/>
      <c r="AB688" s="89"/>
      <c r="AC688" s="89"/>
    </row>
    <row r="689" spans="1:32" ht="14.25" customHeight="1" x14ac:dyDescent="0.2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8" t="s">
        <v>1094</v>
      </c>
      <c r="Q689" s="128"/>
      <c r="R689" s="128"/>
      <c r="S689" s="128"/>
      <c r="T689" s="128"/>
      <c r="U689" s="128"/>
      <c r="V689" s="128"/>
      <c r="W689" s="91" t="s">
        <v>1095</v>
      </c>
      <c r="X689" s="87"/>
      <c r="Y689" s="87"/>
      <c r="Z689" s="8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8.8886099999999999</v>
      </c>
      <c r="AA689" s="89"/>
      <c r="AB689" s="89"/>
      <c r="AC689" s="89"/>
    </row>
    <row r="690" spans="1:32" ht="13.5" customHeight="1" x14ac:dyDescent="0.2"/>
    <row r="691" spans="1:32" ht="27" customHeight="1" x14ac:dyDescent="0.2">
      <c r="A691" s="92" t="s">
        <v>1096</v>
      </c>
      <c r="B691" s="93" t="s">
        <v>63</v>
      </c>
      <c r="C691" s="129" t="s">
        <v>111</v>
      </c>
      <c r="D691" s="129"/>
      <c r="E691" s="129"/>
      <c r="F691" s="129"/>
      <c r="G691" s="129"/>
      <c r="H691" s="129"/>
      <c r="I691" s="129" t="s">
        <v>324</v>
      </c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 t="s">
        <v>659</v>
      </c>
      <c r="X691" s="129"/>
      <c r="Y691" s="129" t="s">
        <v>748</v>
      </c>
      <c r="Z691" s="129"/>
      <c r="AA691" s="129"/>
      <c r="AB691" s="129"/>
      <c r="AC691" s="93" t="s">
        <v>856</v>
      </c>
      <c r="AD691" s="93" t="s">
        <v>955</v>
      </c>
      <c r="AE691" s="129" t="s">
        <v>967</v>
      </c>
      <c r="AF691" s="129"/>
    </row>
    <row r="692" spans="1:32" s="14" customFormat="1" ht="14.25" customHeight="1" x14ac:dyDescent="0.2">
      <c r="A692" s="130" t="s">
        <v>1097</v>
      </c>
      <c r="B692" s="129" t="s">
        <v>63</v>
      </c>
      <c r="C692" s="129" t="s">
        <v>112</v>
      </c>
      <c r="D692" s="129" t="s">
        <v>139</v>
      </c>
      <c r="E692" s="129" t="s">
        <v>215</v>
      </c>
      <c r="F692" s="129" t="s">
        <v>237</v>
      </c>
      <c r="G692" s="129" t="s">
        <v>281</v>
      </c>
      <c r="H692" s="129" t="s">
        <v>111</v>
      </c>
      <c r="I692" s="129" t="s">
        <v>325</v>
      </c>
      <c r="J692" s="129" t="s">
        <v>349</v>
      </c>
      <c r="K692" s="129" t="s">
        <v>427</v>
      </c>
      <c r="L692" s="129" t="s">
        <v>446</v>
      </c>
      <c r="M692" s="129" t="s">
        <v>470</v>
      </c>
      <c r="O692" s="129" t="s">
        <v>499</v>
      </c>
      <c r="P692" s="129" t="s">
        <v>502</v>
      </c>
      <c r="Q692" s="129" t="s">
        <v>511</v>
      </c>
      <c r="R692" s="129" t="s">
        <v>527</v>
      </c>
      <c r="S692" s="129" t="s">
        <v>537</v>
      </c>
      <c r="T692" s="129" t="s">
        <v>550</v>
      </c>
      <c r="U692" s="129" t="s">
        <v>561</v>
      </c>
      <c r="V692" s="129" t="s">
        <v>646</v>
      </c>
      <c r="W692" s="129" t="s">
        <v>660</v>
      </c>
      <c r="X692" s="129" t="s">
        <v>704</v>
      </c>
      <c r="Y692" s="129" t="s">
        <v>749</v>
      </c>
      <c r="Z692" s="129" t="s">
        <v>812</v>
      </c>
      <c r="AA692" s="129" t="s">
        <v>836</v>
      </c>
      <c r="AB692" s="129" t="s">
        <v>852</v>
      </c>
      <c r="AC692" s="129" t="s">
        <v>856</v>
      </c>
      <c r="AD692" s="129" t="s">
        <v>955</v>
      </c>
      <c r="AE692" s="129" t="s">
        <v>967</v>
      </c>
      <c r="AF692" s="129" t="s">
        <v>1067</v>
      </c>
    </row>
    <row r="693" spans="1:32" s="14" customFormat="1" ht="13.5" customHeight="1" x14ac:dyDescent="0.2">
      <c r="A693" s="130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  <c r="AC693" s="129"/>
      <c r="AD693" s="129"/>
      <c r="AE693" s="129"/>
      <c r="AF693" s="129"/>
    </row>
    <row r="694" spans="1:32" s="14" customFormat="1" ht="18" customHeight="1" x14ac:dyDescent="0.2">
      <c r="A694" s="92" t="s">
        <v>1098</v>
      </c>
      <c r="B694" s="94">
        <f>IFERROR(Y22*1,"0")+IFERROR(Y26*1,"0")+IFERROR(Y27*1,"0")+IFERROR(Y28*1,"0")+IFERROR(Y29*1,"0")+IFERROR(Y30*1,"0")+IFERROR(Y31*1,"0")+IFERROR(Y32*1,"0")+IFERROR(Y33*1,"0")+IFERROR(Y37*1,"0")+IFERROR(Y41*1,"0")</f>
        <v>0</v>
      </c>
      <c r="C694" s="94">
        <f>IFERROR(Y47*1,"0")+IFERROR(Y48*1,"0")+IFERROR(Y49*1,"0")+IFERROR(Y50*1,"0")+IFERROR(Y51*1,"0")+IFERROR(Y52*1,"0")+IFERROR(Y56*1,"0")+IFERROR(Y57*1,"0")</f>
        <v>0</v>
      </c>
      <c r="D694" s="94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94">
        <f>IFERROR(Y105*1,"0")+IFERROR(Y106*1,"0")+IFERROR(Y107*1,"0")+IFERROR(Y111*1,"0")+IFERROR(Y112*1,"0")+IFERROR(Y113*1,"0")+IFERROR(Y114*1,"0")+IFERROR(Y115*1,"0")+IFERROR(Y116*1,"0")</f>
        <v>0</v>
      </c>
      <c r="F694" s="94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94">
        <f>IFERROR(Y152*1,"0")+IFERROR(Y153*1,"0")+IFERROR(Y154*1,"0")+IFERROR(Y158*1,"0")+IFERROR(Y159*1,"0")+IFERROR(Y163*1,"0")+IFERROR(Y164*1,"0")+IFERROR(Y165*1,"0")</f>
        <v>0</v>
      </c>
      <c r="H694" s="94">
        <f>IFERROR(Y170*1,"0")+IFERROR(Y174*1,"0")+IFERROR(Y175*1,"0")+IFERROR(Y176*1,"0")+IFERROR(Y177*1,"0")+IFERROR(Y178*1,"0")+IFERROR(Y182*1,"0")+IFERROR(Y183*1,"0")</f>
        <v>0</v>
      </c>
      <c r="I694" s="94">
        <f>IFERROR(Y189*1,"0")+IFERROR(Y193*1,"0")+IFERROR(Y194*1,"0")+IFERROR(Y195*1,"0")+IFERROR(Y196*1,"0")+IFERROR(Y197*1,"0")+IFERROR(Y198*1,"0")+IFERROR(Y199*1,"0")+IFERROR(Y200*1,"0")</f>
        <v>0</v>
      </c>
      <c r="J694" s="94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400.8</v>
      </c>
      <c r="K694" s="94">
        <f>IFERROR(Y250*1,"0")+IFERROR(Y251*1,"0")+IFERROR(Y252*1,"0")+IFERROR(Y253*1,"0")+IFERROR(Y254*1,"0")+IFERROR(Y255*1,"0")+IFERROR(Y256*1,"0")+IFERROR(Y257*1,"0")</f>
        <v>0</v>
      </c>
      <c r="L694" s="94">
        <f>IFERROR(Y262*1,"0")+IFERROR(Y263*1,"0")+IFERROR(Y264*1,"0")+IFERROR(Y265*1,"0")+IFERROR(Y266*1,"0")+IFERROR(Y267*1,"0")+IFERROR(Y268*1,"0")+IFERROR(Y269*1,"0")+IFERROR(Y270*1,"0")+IFERROR(Y274*1,"0")</f>
        <v>0</v>
      </c>
      <c r="M694" s="94">
        <f>IFERROR(Y279*1,"0")+IFERROR(Y280*1,"0")+IFERROR(Y281*1,"0")+IFERROR(Y282*1,"0")+IFERROR(Y283*1,"0")+IFERROR(Y284*1,"0")+IFERROR(Y285*1,"0")+IFERROR(Y286*1,"0")+IFERROR(Y287*1,"0")+IFERROR(Y288*1,"0")</f>
        <v>0</v>
      </c>
      <c r="O694" s="94">
        <f>IFERROR(Y293*1,"0")</f>
        <v>0</v>
      </c>
      <c r="P694" s="94">
        <f>IFERROR(Y298*1,"0")+IFERROR(Y299*1,"0")+IFERROR(Y300*1,"0")</f>
        <v>0</v>
      </c>
      <c r="Q694" s="94">
        <f>IFERROR(Y305*1,"0")+IFERROR(Y306*1,"0")+IFERROR(Y307*1,"0")+IFERROR(Y308*1,"0")+IFERROR(Y309*1,"0")+IFERROR(Y310*1,"0")</f>
        <v>0</v>
      </c>
      <c r="R694" s="94">
        <f>IFERROR(Y315*1,"0")+IFERROR(Y319*1,"0")+IFERROR(Y323*1,"0")</f>
        <v>0</v>
      </c>
      <c r="S694" s="94">
        <f>IFERROR(Y328*1,"0")+IFERROR(Y332*1,"0")+IFERROR(Y336*1,"0")+IFERROR(Y337*1,"0")</f>
        <v>0</v>
      </c>
      <c r="T694" s="94">
        <f>IFERROR(Y342*1,"0")+IFERROR(Y346*1,"0")+IFERROR(Y347*1,"0")+IFERROR(Y351*1,"0")</f>
        <v>0</v>
      </c>
      <c r="U694" s="94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94">
        <f>IFERROR(Y404*1,"0")+IFERROR(Y408*1,"0")+IFERROR(Y409*1,"0")+IFERROR(Y410*1,"0")</f>
        <v>0</v>
      </c>
      <c r="W694" s="94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2265</v>
      </c>
      <c r="X694" s="94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1305</v>
      </c>
      <c r="Y694" s="94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94">
        <f>IFERROR(Y514*1,"0")+IFERROR(Y518*1,"0")+IFERROR(Y519*1,"0")+IFERROR(Y520*1,"0")+IFERROR(Y521*1,"0")+IFERROR(Y522*1,"0")+IFERROR(Y526*1,"0")+IFERROR(Y530*1,"0")</f>
        <v>0</v>
      </c>
      <c r="AA694" s="94">
        <f>IFERROR(Y535*1,"0")+IFERROR(Y536*1,"0")+IFERROR(Y537*1,"0")+IFERROR(Y538*1,"0")+IFERROR(Y539*1,"0")+IFERROR(Y540*1,"0")</f>
        <v>0</v>
      </c>
      <c r="AB694" s="94">
        <f>IFERROR(Y545*1,"0")</f>
        <v>0</v>
      </c>
      <c r="AC694" s="94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601.92000000000007</v>
      </c>
      <c r="AD694" s="94">
        <f>IFERROR(Y608*1,"0")+IFERROR(Y612*1,"0")+IFERROR(Y616*1,"0")</f>
        <v>0</v>
      </c>
      <c r="AE694" s="94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94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conditionalFormatting sqref="P9:R13 A8:N8 A9:C10 H10:N10 J9:N9">
    <cfRule type="expression" dxfId="6" priority="2">
      <formula>IF($V$5="самовывоз",1,0)</formula>
    </cfRule>
  </conditionalFormatting>
  <conditionalFormatting sqref="H9:I9">
    <cfRule type="expression" dxfId="5" priority="3">
      <formula>IF($V$5="самовывоз",1,0)</formula>
    </cfRule>
  </conditionalFormatting>
  <conditionalFormatting sqref="F9:G9">
    <cfRule type="expression" dxfId="4" priority="4">
      <formula>IF($V$5="самовывоз",1,0)</formula>
    </cfRule>
  </conditionalFormatting>
  <conditionalFormatting sqref="F10:G10">
    <cfRule type="expression" dxfId="3" priority="5">
      <formula>IF($V$5="самовывоз",1,0)</formula>
    </cfRule>
  </conditionalFormatting>
  <conditionalFormatting sqref="D9:E9">
    <cfRule type="expression" dxfId="2" priority="6">
      <formula>IF($V$5="самовывоз",1,0)</formula>
    </cfRule>
  </conditionalFormatting>
  <conditionalFormatting sqref="D10:E10">
    <cfRule type="expression" dxfId="1" priority="7">
      <formula>IF($V$5="самовывоз",1,0)</formula>
    </cfRule>
  </conditionalFormatting>
  <conditionalFormatting sqref="P8:R8 P5:R6">
    <cfRule type="expression" dxfId="0" priority="8">
      <formula>IF($V$5="доставка",1,0)</formula>
    </cfRule>
  </conditionalFormatting>
  <dataValidations count="19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IF(AK123&gt;0,OR(X123=0,AND(IF(X123-AK123&gt;=0,1,0),X123&gt;0,IF(X123/(H123*K123)=ROUND(X123/(H123*K123),0),1,0))),0)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IF(AK64&gt;0,OR(X64=0,AND(IF(X64-AK64&gt;=0,1,0),X64&gt;0,IF(X64/(H64*J64)=ROUND(X64/(H64*J64),0),1,0))),0)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19"/>
    </row>
    <row r="3" spans="2:8" x14ac:dyDescent="0.2">
      <c r="B3" s="95" t="s">
        <v>1100</v>
      </c>
      <c r="C3" s="95"/>
      <c r="D3" s="95"/>
      <c r="E3" s="95"/>
    </row>
    <row r="4" spans="2:8" x14ac:dyDescent="0.2">
      <c r="B4" s="95" t="s">
        <v>12</v>
      </c>
      <c r="C4" s="95"/>
      <c r="D4" s="95"/>
      <c r="E4" s="95"/>
    </row>
    <row r="6" spans="2:8" x14ac:dyDescent="0.2">
      <c r="B6" s="95" t="s">
        <v>14</v>
      </c>
      <c r="C6" s="95" t="s">
        <v>1101</v>
      </c>
      <c r="D6" s="95" t="s">
        <v>1102</v>
      </c>
      <c r="E6" s="95"/>
    </row>
    <row r="8" spans="2:8" x14ac:dyDescent="0.2">
      <c r="B8" s="95" t="s">
        <v>19</v>
      </c>
      <c r="C8" s="95" t="s">
        <v>1101</v>
      </c>
      <c r="D8" s="95"/>
      <c r="E8" s="95"/>
    </row>
    <row r="10" spans="2:8" x14ac:dyDescent="0.2">
      <c r="B10" s="95" t="s">
        <v>1103</v>
      </c>
      <c r="C10" s="95"/>
      <c r="D10" s="95"/>
      <c r="E10" s="95"/>
    </row>
    <row r="11" spans="2:8" x14ac:dyDescent="0.2">
      <c r="B11" s="95" t="s">
        <v>1104</v>
      </c>
      <c r="C11" s="95"/>
      <c r="D11" s="95"/>
      <c r="E11" s="95"/>
    </row>
    <row r="12" spans="2:8" x14ac:dyDescent="0.2">
      <c r="B12" s="95" t="s">
        <v>1105</v>
      </c>
      <c r="C12" s="95"/>
      <c r="D12" s="95"/>
      <c r="E12" s="95"/>
    </row>
    <row r="13" spans="2:8" x14ac:dyDescent="0.2">
      <c r="B13" s="95" t="s">
        <v>1106</v>
      </c>
      <c r="C13" s="95"/>
      <c r="D13" s="95"/>
      <c r="E13" s="95"/>
    </row>
    <row r="14" spans="2:8" x14ac:dyDescent="0.2">
      <c r="B14" s="95" t="s">
        <v>1107</v>
      </c>
      <c r="C14" s="95"/>
      <c r="D14" s="95"/>
      <c r="E14" s="95"/>
    </row>
    <row r="15" spans="2:8" x14ac:dyDescent="0.2">
      <c r="B15" s="95" t="s">
        <v>1108</v>
      </c>
      <c r="C15" s="95"/>
      <c r="D15" s="95"/>
      <c r="E15" s="95"/>
    </row>
    <row r="16" spans="2:8" x14ac:dyDescent="0.2">
      <c r="B16" s="95" t="s">
        <v>1109</v>
      </c>
      <c r="C16" s="95"/>
      <c r="D16" s="95"/>
      <c r="E16" s="95"/>
    </row>
    <row r="17" spans="2:5" x14ac:dyDescent="0.2">
      <c r="B17" s="95" t="s">
        <v>1110</v>
      </c>
      <c r="C17" s="95"/>
      <c r="D17" s="95"/>
      <c r="E17" s="95"/>
    </row>
    <row r="18" spans="2:5" x14ac:dyDescent="0.2">
      <c r="B18" s="95" t="s">
        <v>1111</v>
      </c>
      <c r="C18" s="95"/>
      <c r="D18" s="95"/>
      <c r="E18" s="95"/>
    </row>
    <row r="19" spans="2:5" x14ac:dyDescent="0.2">
      <c r="B19" s="95" t="s">
        <v>1112</v>
      </c>
      <c r="C19" s="95"/>
      <c r="D19" s="95"/>
      <c r="E19" s="95"/>
    </row>
    <row r="20" spans="2:5" x14ac:dyDescent="0.2">
      <c r="B20" s="95" t="s">
        <v>1113</v>
      </c>
      <c r="C20" s="95"/>
      <c r="D20" s="95"/>
      <c r="E20" s="95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ASUS</cp:lastModifiedBy>
  <cp:revision>0</cp:revision>
  <dcterms:created xsi:type="dcterms:W3CDTF">2021-11-12T12:13:19Z</dcterms:created>
  <dcterms:modified xsi:type="dcterms:W3CDTF">2025-01-16T10:34:28Z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