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te\Downloads\"/>
    </mc:Choice>
  </mc:AlternateContent>
  <xr:revisionPtr revIDLastSave="0" documentId="13_ncr:1_{B5E4E448-64C7-45CA-9738-DF1714E39F19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заказа'!$B$139:$B$139</definedName>
    <definedName name="ProductId5">'Бланк заказа'!$B$31:$B$31</definedName>
    <definedName name="ProductId50">'Бланк заказа'!$B$140:$B$140</definedName>
    <definedName name="ProductId51">'Бланк заказа'!$B$145:$B$145</definedName>
    <definedName name="ProductId52">'Бланк заказа'!$B$151:$B$151</definedName>
    <definedName name="ProductId53">'Бланк заказа'!$B$156:$B$156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заказа'!$B$163:$B$163</definedName>
    <definedName name="ProductId58">'Бланк заказа'!$B$164:$B$164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заказа'!$B$47:$B$47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заказа'!$X$123:$X$123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заказа'!$X$139:$X$139</definedName>
    <definedName name="SalesQty5">'Бланк заказа'!$X$31:$X$31</definedName>
    <definedName name="SalesQty50">'Бланк заказа'!$X$140:$X$140</definedName>
    <definedName name="SalesQty51">'Бланк заказа'!$X$145:$X$145</definedName>
    <definedName name="SalesQty52">'Бланк заказа'!$X$151:$X$151</definedName>
    <definedName name="SalesQty53">'Бланк заказа'!$X$156:$X$156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заказа'!$X$163:$X$163</definedName>
    <definedName name="SalesQty58">'Бланк заказа'!$X$164:$X$164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заказа'!$X$47:$X$47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заказа'!$Y$123:$Y$123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заказа'!$Y$139:$Y$139</definedName>
    <definedName name="SalesRoundBox5">'Бланк заказа'!$Y$31:$Y$31</definedName>
    <definedName name="SalesRoundBox50">'Бланк заказа'!$Y$140:$Y$140</definedName>
    <definedName name="SalesRoundBox51">'Бланк заказа'!$Y$145:$Y$145</definedName>
    <definedName name="SalesRoundBox52">'Бланк заказа'!$Y$151:$Y$151</definedName>
    <definedName name="SalesRoundBox53">'Бланк заказа'!$Y$156:$Y$156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заказа'!$Y$163:$Y$163</definedName>
    <definedName name="SalesRoundBox58">'Бланк заказа'!$Y$164:$Y$164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заказа'!$Y$47:$Y$47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заказа'!$W$123:$W$123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заказа'!$W$139:$W$139</definedName>
    <definedName name="UnitOfMeasure5">'Бланк заказа'!$W$31:$W$31</definedName>
    <definedName name="UnitOfMeasure50">'Бланк заказа'!$W$140:$W$140</definedName>
    <definedName name="UnitOfMeasure51">'Бланк заказа'!$W$145:$W$145</definedName>
    <definedName name="UnitOfMeasure52">'Бланк заказа'!$W$151:$W$151</definedName>
    <definedName name="UnitOfMeasure53">'Бланк заказа'!$W$156:$W$156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заказа'!$W$163:$W$163</definedName>
    <definedName name="UnitOfMeasure58">'Бланк заказа'!$W$164:$W$164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заказа'!$W$47:$W$47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O275" i="1"/>
  <c r="BM275" i="1"/>
  <c r="Z275" i="1"/>
  <c r="Z278" i="1" s="1"/>
  <c r="Y275" i="1"/>
  <c r="X273" i="1"/>
  <c r="X272" i="1"/>
  <c r="BO271" i="1"/>
  <c r="BM271" i="1"/>
  <c r="Z271" i="1"/>
  <c r="Y271" i="1"/>
  <c r="BO270" i="1"/>
  <c r="BM270" i="1"/>
  <c r="Z270" i="1"/>
  <c r="Y270" i="1"/>
  <c r="X268" i="1"/>
  <c r="X267" i="1"/>
  <c r="BO266" i="1"/>
  <c r="BM266" i="1"/>
  <c r="Z266" i="1"/>
  <c r="Z267" i="1" s="1"/>
  <c r="Y266" i="1"/>
  <c r="X264" i="1"/>
  <c r="X263" i="1"/>
  <c r="BO262" i="1"/>
  <c r="BM262" i="1"/>
  <c r="Z262" i="1"/>
  <c r="Y262" i="1"/>
  <c r="BO261" i="1"/>
  <c r="BM261" i="1"/>
  <c r="Z261" i="1"/>
  <c r="Y261" i="1"/>
  <c r="BO260" i="1"/>
  <c r="BM260" i="1"/>
  <c r="Z260" i="1"/>
  <c r="Z263" i="1" s="1"/>
  <c r="Y260" i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X246" i="1"/>
  <c r="X245" i="1"/>
  <c r="BO244" i="1"/>
  <c r="BM244" i="1"/>
  <c r="Z244" i="1"/>
  <c r="Z245" i="1" s="1"/>
  <c r="Y244" i="1"/>
  <c r="P244" i="1"/>
  <c r="X241" i="1"/>
  <c r="X240" i="1"/>
  <c r="BO239" i="1"/>
  <c r="BM239" i="1"/>
  <c r="Z239" i="1"/>
  <c r="Y239" i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Z227" i="1" s="1"/>
  <c r="Y225" i="1"/>
  <c r="P225" i="1"/>
  <c r="X222" i="1"/>
  <c r="X221" i="1"/>
  <c r="BO220" i="1"/>
  <c r="BM220" i="1"/>
  <c r="Z220" i="1"/>
  <c r="Z221" i="1" s="1"/>
  <c r="Y220" i="1"/>
  <c r="P220" i="1"/>
  <c r="X217" i="1"/>
  <c r="X216" i="1"/>
  <c r="BO215" i="1"/>
  <c r="BM215" i="1"/>
  <c r="Z215" i="1"/>
  <c r="Z216" i="1" s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P209" i="1"/>
  <c r="BO208" i="1"/>
  <c r="BM208" i="1"/>
  <c r="Z208" i="1"/>
  <c r="Y208" i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P192" i="1"/>
  <c r="BO191" i="1"/>
  <c r="BM191" i="1"/>
  <c r="Z191" i="1"/>
  <c r="Y191" i="1"/>
  <c r="P191" i="1"/>
  <c r="BO190" i="1"/>
  <c r="BM190" i="1"/>
  <c r="Z190" i="1"/>
  <c r="Z193" i="1" s="1"/>
  <c r="Y190" i="1"/>
  <c r="P190" i="1"/>
  <c r="X187" i="1"/>
  <c r="X186" i="1"/>
  <c r="BO185" i="1"/>
  <c r="BM185" i="1"/>
  <c r="Z185" i="1"/>
  <c r="Y185" i="1"/>
  <c r="BO184" i="1"/>
  <c r="BM184" i="1"/>
  <c r="Z184" i="1"/>
  <c r="Y184" i="1"/>
  <c r="P184" i="1"/>
  <c r="BO183" i="1"/>
  <c r="BM183" i="1"/>
  <c r="Z183" i="1"/>
  <c r="Y183" i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Z173" i="1" s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Z165" i="1" s="1"/>
  <c r="Y163" i="1"/>
  <c r="P163" i="1"/>
  <c r="X161" i="1"/>
  <c r="X160" i="1"/>
  <c r="BO159" i="1"/>
  <c r="BM159" i="1"/>
  <c r="Z159" i="1"/>
  <c r="Y159" i="1"/>
  <c r="P159" i="1"/>
  <c r="BO158" i="1"/>
  <c r="BM158" i="1"/>
  <c r="Z158" i="1"/>
  <c r="Y158" i="1"/>
  <c r="P158" i="1"/>
  <c r="BO157" i="1"/>
  <c r="BM157" i="1"/>
  <c r="Z157" i="1"/>
  <c r="Y157" i="1"/>
  <c r="BO156" i="1"/>
  <c r="BM156" i="1"/>
  <c r="Z156" i="1"/>
  <c r="Y156" i="1"/>
  <c r="X153" i="1"/>
  <c r="X152" i="1"/>
  <c r="BO151" i="1"/>
  <c r="BM151" i="1"/>
  <c r="Z151" i="1"/>
  <c r="Z152" i="1" s="1"/>
  <c r="Y151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Y140" i="1"/>
  <c r="P140" i="1"/>
  <c r="BO139" i="1"/>
  <c r="BM139" i="1"/>
  <c r="Z139" i="1"/>
  <c r="Y139" i="1"/>
  <c r="P139" i="1"/>
  <c r="X136" i="1"/>
  <c r="X135" i="1"/>
  <c r="BO134" i="1"/>
  <c r="BM134" i="1"/>
  <c r="Z134" i="1"/>
  <c r="Z135" i="1" s="1"/>
  <c r="Y134" i="1"/>
  <c r="X131" i="1"/>
  <c r="X130" i="1"/>
  <c r="BO129" i="1"/>
  <c r="BM129" i="1"/>
  <c r="Z129" i="1"/>
  <c r="Z130" i="1" s="1"/>
  <c r="Y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P111" i="1"/>
  <c r="BO110" i="1"/>
  <c r="BM110" i="1"/>
  <c r="Z110" i="1"/>
  <c r="Y110" i="1"/>
  <c r="P110" i="1"/>
  <c r="X107" i="1"/>
  <c r="X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X86" i="1"/>
  <c r="X85" i="1"/>
  <c r="BO84" i="1"/>
  <c r="BM84" i="1"/>
  <c r="Z84" i="1"/>
  <c r="Y84" i="1"/>
  <c r="P84" i="1"/>
  <c r="BO83" i="1"/>
  <c r="BM83" i="1"/>
  <c r="Z83" i="1"/>
  <c r="Y83" i="1"/>
  <c r="P83" i="1"/>
  <c r="BO82" i="1"/>
  <c r="BM82" i="1"/>
  <c r="Z82" i="1"/>
  <c r="Y82" i="1"/>
  <c r="P82" i="1"/>
  <c r="BO81" i="1"/>
  <c r="BM81" i="1"/>
  <c r="Z81" i="1"/>
  <c r="Y81" i="1"/>
  <c r="BO80" i="1"/>
  <c r="BM80" i="1"/>
  <c r="Z80" i="1"/>
  <c r="Y80" i="1"/>
  <c r="P80" i="1"/>
  <c r="BO79" i="1"/>
  <c r="BM79" i="1"/>
  <c r="Z79" i="1"/>
  <c r="Y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P62" i="1"/>
  <c r="X59" i="1"/>
  <c r="X58" i="1"/>
  <c r="BO57" i="1"/>
  <c r="BM57" i="1"/>
  <c r="Z57" i="1"/>
  <c r="Y57" i="1"/>
  <c r="P57" i="1"/>
  <c r="BO56" i="1"/>
  <c r="BM56" i="1"/>
  <c r="Z56" i="1"/>
  <c r="Y56" i="1"/>
  <c r="P56" i="1"/>
  <c r="BO55" i="1"/>
  <c r="BM55" i="1"/>
  <c r="Z55" i="1"/>
  <c r="Y55" i="1"/>
  <c r="P55" i="1"/>
  <c r="BO54" i="1"/>
  <c r="BM54" i="1"/>
  <c r="Z54" i="1"/>
  <c r="Y54" i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X43" i="1"/>
  <c r="X42" i="1"/>
  <c r="BO41" i="1"/>
  <c r="BM41" i="1"/>
  <c r="Z41" i="1"/>
  <c r="Z42" i="1" s="1"/>
  <c r="Y41" i="1"/>
  <c r="P41" i="1"/>
  <c r="X38" i="1"/>
  <c r="X37" i="1"/>
  <c r="BO36" i="1"/>
  <c r="BM36" i="1"/>
  <c r="Z36" i="1"/>
  <c r="Z37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O29" i="1"/>
  <c r="BM29" i="1"/>
  <c r="Z29" i="1"/>
  <c r="Y29" i="1"/>
  <c r="BO28" i="1"/>
  <c r="BM28" i="1"/>
  <c r="Z28" i="1"/>
  <c r="Y28" i="1"/>
  <c r="P28" i="1"/>
  <c r="X24" i="1"/>
  <c r="X23" i="1"/>
  <c r="X308" i="1" s="1"/>
  <c r="BO22" i="1"/>
  <c r="BM22" i="1"/>
  <c r="Z22" i="1"/>
  <c r="Z23" i="1" s="1"/>
  <c r="Y22" i="1"/>
  <c r="P22" i="1"/>
  <c r="H10" i="1"/>
  <c r="A9" i="1"/>
  <c r="D7" i="1"/>
  <c r="Q6" i="1"/>
  <c r="P2" i="1"/>
  <c r="X305" i="1" l="1"/>
  <c r="Z58" i="1"/>
  <c r="Z75" i="1"/>
  <c r="Z97" i="1"/>
  <c r="Z119" i="1"/>
  <c r="X306" i="1"/>
  <c r="Z106" i="1"/>
  <c r="Z125" i="1"/>
  <c r="Z141" i="1"/>
  <c r="Z160" i="1"/>
  <c r="Z186" i="1"/>
  <c r="Z272" i="1"/>
  <c r="Z112" i="1"/>
  <c r="X304" i="1"/>
  <c r="Z85" i="1"/>
  <c r="Z32" i="1"/>
  <c r="Z203" i="1"/>
  <c r="Z211" i="1"/>
  <c r="F10" i="1"/>
  <c r="A10" i="1"/>
  <c r="J9" i="1"/>
  <c r="H9" i="1"/>
  <c r="F9" i="1"/>
  <c r="Y24" i="1"/>
  <c r="Y23" i="1"/>
  <c r="BP22" i="1"/>
  <c r="BN22" i="1"/>
  <c r="Y32" i="1"/>
  <c r="BP28" i="1"/>
  <c r="BN28" i="1"/>
  <c r="BP29" i="1"/>
  <c r="BN29" i="1"/>
  <c r="BP30" i="1"/>
  <c r="BN30" i="1"/>
  <c r="BP31" i="1"/>
  <c r="BN31" i="1"/>
  <c r="Y38" i="1"/>
  <c r="Y37" i="1"/>
  <c r="BP36" i="1"/>
  <c r="BN36" i="1"/>
  <c r="Y43" i="1"/>
  <c r="Y42" i="1"/>
  <c r="BP41" i="1"/>
  <c r="BN41" i="1"/>
  <c r="Y58" i="1"/>
  <c r="BP46" i="1"/>
  <c r="BN46" i="1"/>
  <c r="BP47" i="1"/>
  <c r="BN47" i="1"/>
  <c r="BP48" i="1"/>
  <c r="BN48" i="1"/>
  <c r="BP49" i="1"/>
  <c r="BN49" i="1"/>
  <c r="BP50" i="1"/>
  <c r="BN50" i="1"/>
  <c r="BP51" i="1"/>
  <c r="BN51" i="1"/>
  <c r="BP52" i="1"/>
  <c r="BN52" i="1"/>
  <c r="BP53" i="1"/>
  <c r="BN53" i="1"/>
  <c r="BP54" i="1"/>
  <c r="BN54" i="1"/>
  <c r="BP55" i="1"/>
  <c r="BN55" i="1"/>
  <c r="BP56" i="1"/>
  <c r="BN56" i="1"/>
  <c r="BP57" i="1"/>
  <c r="BN57" i="1"/>
  <c r="Y64" i="1"/>
  <c r="BP62" i="1"/>
  <c r="BN62" i="1"/>
  <c r="BP63" i="1"/>
  <c r="BN63" i="1"/>
  <c r="Y70" i="1"/>
  <c r="Y69" i="1"/>
  <c r="BP68" i="1"/>
  <c r="BN68" i="1"/>
  <c r="Y75" i="1"/>
  <c r="BP73" i="1"/>
  <c r="BN73" i="1"/>
  <c r="BP74" i="1"/>
  <c r="BN74" i="1"/>
  <c r="Y85" i="1"/>
  <c r="BP79" i="1"/>
  <c r="BN79" i="1"/>
  <c r="BP80" i="1"/>
  <c r="BN80" i="1"/>
  <c r="BP81" i="1"/>
  <c r="BN81" i="1"/>
  <c r="BP82" i="1"/>
  <c r="BN82" i="1"/>
  <c r="BP83" i="1"/>
  <c r="BN83" i="1"/>
  <c r="BP84" i="1"/>
  <c r="BN84" i="1"/>
  <c r="Y91" i="1"/>
  <c r="Y90" i="1"/>
  <c r="BP89" i="1"/>
  <c r="BN89" i="1"/>
  <c r="Y97" i="1"/>
  <c r="BP94" i="1"/>
  <c r="BN94" i="1"/>
  <c r="BP95" i="1"/>
  <c r="BN95" i="1"/>
  <c r="BP96" i="1"/>
  <c r="BN96" i="1"/>
  <c r="Y106" i="1"/>
  <c r="BP101" i="1"/>
  <c r="BN101" i="1"/>
  <c r="BP102" i="1"/>
  <c r="BN102" i="1"/>
  <c r="BP103" i="1"/>
  <c r="BN103" i="1"/>
  <c r="BP104" i="1"/>
  <c r="BN104" i="1"/>
  <c r="BP105" i="1"/>
  <c r="BN105" i="1"/>
  <c r="Y112" i="1"/>
  <c r="BP110" i="1"/>
  <c r="BN110" i="1"/>
  <c r="BP111" i="1"/>
  <c r="BN111" i="1"/>
  <c r="Y119" i="1"/>
  <c r="BP116" i="1"/>
  <c r="BN116" i="1"/>
  <c r="BP117" i="1"/>
  <c r="BN117" i="1"/>
  <c r="BP118" i="1"/>
  <c r="BN118" i="1"/>
  <c r="Y125" i="1"/>
  <c r="BP123" i="1"/>
  <c r="BN123" i="1"/>
  <c r="BP124" i="1"/>
  <c r="BN124" i="1"/>
  <c r="Y131" i="1"/>
  <c r="Y130" i="1"/>
  <c r="BP129" i="1"/>
  <c r="BN129" i="1"/>
  <c r="Y136" i="1"/>
  <c r="Y135" i="1"/>
  <c r="BP134" i="1"/>
  <c r="BN134" i="1"/>
  <c r="Y141" i="1"/>
  <c r="BP139" i="1"/>
  <c r="BN139" i="1"/>
  <c r="BP140" i="1"/>
  <c r="BN140" i="1"/>
  <c r="Y147" i="1"/>
  <c r="Y146" i="1"/>
  <c r="BP145" i="1"/>
  <c r="BN145" i="1"/>
  <c r="Y153" i="1"/>
  <c r="Y152" i="1"/>
  <c r="BP151" i="1"/>
  <c r="BN151" i="1"/>
  <c r="Y160" i="1"/>
  <c r="BP156" i="1"/>
  <c r="BN156" i="1"/>
  <c r="BP157" i="1"/>
  <c r="BN157" i="1"/>
  <c r="BP158" i="1"/>
  <c r="BN158" i="1"/>
  <c r="BP159" i="1"/>
  <c r="BN159" i="1"/>
  <c r="Y165" i="1"/>
  <c r="BP163" i="1"/>
  <c r="BN163" i="1"/>
  <c r="BP164" i="1"/>
  <c r="BN164" i="1"/>
  <c r="Y173" i="1"/>
  <c r="BP170" i="1"/>
  <c r="BN170" i="1"/>
  <c r="BP171" i="1"/>
  <c r="BN171" i="1"/>
  <c r="BP172" i="1"/>
  <c r="BN172" i="1"/>
  <c r="Y178" i="1"/>
  <c r="Y177" i="1"/>
  <c r="BP176" i="1"/>
  <c r="BN176" i="1"/>
  <c r="Y186" i="1"/>
  <c r="BP182" i="1"/>
  <c r="BN182" i="1"/>
  <c r="BP183" i="1"/>
  <c r="BN183" i="1"/>
  <c r="BP184" i="1"/>
  <c r="BN184" i="1"/>
  <c r="BP185" i="1"/>
  <c r="BN185" i="1"/>
  <c r="Y193" i="1"/>
  <c r="BP190" i="1"/>
  <c r="BN190" i="1"/>
  <c r="BP191" i="1"/>
  <c r="BN191" i="1"/>
  <c r="BP192" i="1"/>
  <c r="BN192" i="1"/>
  <c r="Y203" i="1"/>
  <c r="BP197" i="1"/>
  <c r="BN197" i="1"/>
  <c r="BP198" i="1"/>
  <c r="BN198" i="1"/>
  <c r="BP199" i="1"/>
  <c r="BN199" i="1"/>
  <c r="BP200" i="1"/>
  <c r="BN200" i="1"/>
  <c r="BP201" i="1"/>
  <c r="BN201" i="1"/>
  <c r="BP202" i="1"/>
  <c r="BN202" i="1"/>
  <c r="Y211" i="1"/>
  <c r="BP207" i="1"/>
  <c r="BN207" i="1"/>
  <c r="BP208" i="1"/>
  <c r="BN208" i="1"/>
  <c r="BP209" i="1"/>
  <c r="BN209" i="1"/>
  <c r="BP210" i="1"/>
  <c r="BN210" i="1"/>
  <c r="Y217" i="1"/>
  <c r="Y216" i="1"/>
  <c r="BP215" i="1"/>
  <c r="BN215" i="1"/>
  <c r="Y222" i="1"/>
  <c r="Y221" i="1"/>
  <c r="BP220" i="1"/>
  <c r="BN220" i="1"/>
  <c r="Y227" i="1"/>
  <c r="BP225" i="1"/>
  <c r="BN225" i="1"/>
  <c r="BP226" i="1"/>
  <c r="BN226" i="1"/>
  <c r="Y234" i="1"/>
  <c r="Y233" i="1"/>
  <c r="BP232" i="1"/>
  <c r="BN232" i="1"/>
  <c r="Y240" i="1"/>
  <c r="BP238" i="1"/>
  <c r="BN238" i="1"/>
  <c r="BP239" i="1"/>
  <c r="BN239" i="1"/>
  <c r="Y246" i="1"/>
  <c r="Y245" i="1"/>
  <c r="BP244" i="1"/>
  <c r="BN244" i="1"/>
  <c r="Y252" i="1"/>
  <c r="Y251" i="1"/>
  <c r="BP250" i="1"/>
  <c r="BN250" i="1"/>
  <c r="Y256" i="1"/>
  <c r="Y255" i="1"/>
  <c r="BP254" i="1"/>
  <c r="BN254" i="1"/>
  <c r="Y263" i="1"/>
  <c r="BP260" i="1"/>
  <c r="BN260" i="1"/>
  <c r="BP261" i="1"/>
  <c r="BN261" i="1"/>
  <c r="BP262" i="1"/>
  <c r="BN262" i="1"/>
  <c r="Y268" i="1"/>
  <c r="Y267" i="1"/>
  <c r="BP266" i="1"/>
  <c r="BN266" i="1"/>
  <c r="Y272" i="1"/>
  <c r="BP270" i="1"/>
  <c r="BN270" i="1"/>
  <c r="BP271" i="1"/>
  <c r="BN271" i="1"/>
  <c r="Y278" i="1"/>
  <c r="BP275" i="1"/>
  <c r="BN275" i="1"/>
  <c r="BP276" i="1"/>
  <c r="BN276" i="1"/>
  <c r="BP277" i="1"/>
  <c r="BN277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Z309" i="1" l="1"/>
  <c r="X307" i="1"/>
  <c r="Y305" i="1"/>
  <c r="Y306" i="1"/>
  <c r="Y308" i="1"/>
  <c r="Y307" i="1" l="1"/>
  <c r="Y303" i="1"/>
  <c r="Y279" i="1"/>
  <c r="Y273" i="1"/>
  <c r="Y264" i="1"/>
  <c r="Y241" i="1"/>
  <c r="Y228" i="1"/>
  <c r="Y212" i="1"/>
  <c r="Y204" i="1"/>
  <c r="Y194" i="1"/>
  <c r="Y187" i="1"/>
  <c r="Y174" i="1"/>
  <c r="Y166" i="1"/>
  <c r="Y161" i="1"/>
  <c r="Y142" i="1"/>
  <c r="Y126" i="1"/>
  <c r="Y120" i="1"/>
  <c r="Y113" i="1"/>
  <c r="Y107" i="1"/>
  <c r="Y98" i="1"/>
  <c r="Y86" i="1"/>
  <c r="Y76" i="1"/>
  <c r="Y65" i="1"/>
  <c r="Y59" i="1"/>
  <c r="Y33" i="1"/>
  <c r="Y304" i="1" l="1"/>
  <c r="B317" i="1"/>
  <c r="C317" i="1"/>
  <c r="A317" i="1"/>
</calcChain>
</file>

<file path=xl/sharedStrings.xml><?xml version="1.0" encoding="utf-8"?>
<sst xmlns="http://schemas.openxmlformats.org/spreadsheetml/2006/main" count="1506" uniqueCount="504">
  <si>
    <t xml:space="preserve">  БЛАНК ЗАКАЗА </t>
  </si>
  <si>
    <t>ЗПФ</t>
  </si>
  <si>
    <t>на отгрузку продукции с ООО Трейд-Сервис с</t>
  </si>
  <si>
    <t>09.01.2025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</si>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</sst>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="85" zoomScaleNormal="85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85" t="s">
        <v>0</v>
      </c>
      <c r="E1" s="349"/>
      <c r="F1" s="349"/>
      <c r="G1" s="12" t="s">
        <v>1</v>
      </c>
      <c r="H1" s="385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0" t="s">
        <v>7</v>
      </c>
      <c r="B5" s="326"/>
      <c r="C5" s="327"/>
      <c r="D5" s="388"/>
      <c r="E5" s="389"/>
      <c r="F5" s="505" t="s">
        <v>8</v>
      </c>
      <c r="G5" s="327"/>
      <c r="H5" s="388" t="s">
        <v>503</v>
      </c>
      <c r="I5" s="472"/>
      <c r="J5" s="472"/>
      <c r="K5" s="472"/>
      <c r="L5" s="472"/>
      <c r="M5" s="389"/>
      <c r="N5" s="61"/>
      <c r="P5" s="24" t="s">
        <v>9</v>
      </c>
      <c r="Q5" s="496">
        <v>45677</v>
      </c>
      <c r="R5" s="438"/>
      <c r="T5" s="435" t="s">
        <v>10</v>
      </c>
      <c r="U5" s="436"/>
      <c r="V5" s="437" t="s">
        <v>11</v>
      </c>
      <c r="W5" s="438"/>
      <c r="AB5" s="51"/>
      <c r="AC5" s="51"/>
      <c r="AD5" s="51"/>
      <c r="AE5" s="51"/>
    </row>
    <row r="6" spans="1:32" s="312" customFormat="1" ht="24" customHeight="1" x14ac:dyDescent="0.2">
      <c r="A6" s="410" t="s">
        <v>12</v>
      </c>
      <c r="B6" s="326"/>
      <c r="C6" s="327"/>
      <c r="D6" s="474" t="s">
        <v>13</v>
      </c>
      <c r="E6" s="475"/>
      <c r="F6" s="475"/>
      <c r="G6" s="475"/>
      <c r="H6" s="475"/>
      <c r="I6" s="475"/>
      <c r="J6" s="475"/>
      <c r="K6" s="475"/>
      <c r="L6" s="475"/>
      <c r="M6" s="438"/>
      <c r="N6" s="62"/>
      <c r="P6" s="24" t="s">
        <v>14</v>
      </c>
      <c r="Q6" s="511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0" t="s">
        <v>15</v>
      </c>
      <c r="U6" s="436"/>
      <c r="V6" s="523" t="s">
        <v>16</v>
      </c>
      <c r="W6" s="363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372"/>
      <c r="N7" s="63"/>
      <c r="P7" s="24"/>
      <c r="Q7" s="42"/>
      <c r="R7" s="42"/>
      <c r="T7" s="334"/>
      <c r="U7" s="436"/>
      <c r="V7" s="524"/>
      <c r="W7" s="525"/>
      <c r="AB7" s="51"/>
      <c r="AC7" s="51"/>
      <c r="AD7" s="51"/>
      <c r="AE7" s="51"/>
    </row>
    <row r="8" spans="1:32" s="312" customFormat="1" ht="25.5" customHeight="1" x14ac:dyDescent="0.2">
      <c r="A8" s="517" t="s">
        <v>17</v>
      </c>
      <c r="B8" s="323"/>
      <c r="C8" s="324"/>
      <c r="D8" s="376" t="s">
        <v>18</v>
      </c>
      <c r="E8" s="377"/>
      <c r="F8" s="377"/>
      <c r="G8" s="377"/>
      <c r="H8" s="377"/>
      <c r="I8" s="377"/>
      <c r="J8" s="377"/>
      <c r="K8" s="377"/>
      <c r="L8" s="377"/>
      <c r="M8" s="378"/>
      <c r="N8" s="64"/>
      <c r="P8" s="24" t="s">
        <v>19</v>
      </c>
      <c r="Q8" s="415">
        <v>0.5</v>
      </c>
      <c r="R8" s="372"/>
      <c r="T8" s="334"/>
      <c r="U8" s="436"/>
      <c r="V8" s="524"/>
      <c r="W8" s="525"/>
      <c r="AB8" s="51"/>
      <c r="AC8" s="51"/>
      <c r="AD8" s="51"/>
      <c r="AE8" s="51"/>
    </row>
    <row r="9" spans="1:32" s="312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21"/>
      <c r="E9" s="332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0"/>
      <c r="P9" s="26" t="s">
        <v>20</v>
      </c>
      <c r="Q9" s="383"/>
      <c r="R9" s="384"/>
      <c r="T9" s="334"/>
      <c r="U9" s="436"/>
      <c r="V9" s="526"/>
      <c r="W9" s="527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21"/>
      <c r="E10" s="332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9" t="str">
        <f>IFERROR(VLOOKUP($D$10,Proxy,2,FALSE),"")</f>
        <v/>
      </c>
      <c r="I10" s="334"/>
      <c r="J10" s="334"/>
      <c r="K10" s="334"/>
      <c r="L10" s="334"/>
      <c r="M10" s="334"/>
      <c r="N10" s="311"/>
      <c r="P10" s="26" t="s">
        <v>21</v>
      </c>
      <c r="Q10" s="441"/>
      <c r="R10" s="442"/>
      <c r="U10" s="24" t="s">
        <v>22</v>
      </c>
      <c r="V10" s="362" t="s">
        <v>23</v>
      </c>
      <c r="W10" s="363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67"/>
      <c r="R11" s="438"/>
      <c r="U11" s="24" t="s">
        <v>26</v>
      </c>
      <c r="V11" s="479" t="s">
        <v>27</v>
      </c>
      <c r="W11" s="384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325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29</v>
      </c>
      <c r="Q12" s="415"/>
      <c r="R12" s="372"/>
      <c r="S12" s="23"/>
      <c r="U12" s="24"/>
      <c r="V12" s="349"/>
      <c r="W12" s="334"/>
      <c r="AB12" s="51"/>
      <c r="AC12" s="51"/>
      <c r="AD12" s="51"/>
      <c r="AE12" s="51"/>
    </row>
    <row r="13" spans="1:32" s="312" customFormat="1" ht="23.25" customHeight="1" x14ac:dyDescent="0.2">
      <c r="A13" s="325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31</v>
      </c>
      <c r="Q13" s="479"/>
      <c r="R13" s="3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325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328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417" t="s">
        <v>34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8" t="s">
        <v>35</v>
      </c>
      <c r="B17" s="358" t="s">
        <v>36</v>
      </c>
      <c r="C17" s="420" t="s">
        <v>37</v>
      </c>
      <c r="D17" s="358" t="s">
        <v>38</v>
      </c>
      <c r="E17" s="402"/>
      <c r="F17" s="358" t="s">
        <v>39</v>
      </c>
      <c r="G17" s="358" t="s">
        <v>40</v>
      </c>
      <c r="H17" s="358" t="s">
        <v>41</v>
      </c>
      <c r="I17" s="358" t="s">
        <v>42</v>
      </c>
      <c r="J17" s="358" t="s">
        <v>43</v>
      </c>
      <c r="K17" s="358" t="s">
        <v>44</v>
      </c>
      <c r="L17" s="358" t="s">
        <v>45</v>
      </c>
      <c r="M17" s="358" t="s">
        <v>46</v>
      </c>
      <c r="N17" s="358" t="s">
        <v>47</v>
      </c>
      <c r="O17" s="358" t="s">
        <v>48</v>
      </c>
      <c r="P17" s="358" t="s">
        <v>49</v>
      </c>
      <c r="Q17" s="401"/>
      <c r="R17" s="401"/>
      <c r="S17" s="401"/>
      <c r="T17" s="402"/>
      <c r="U17" s="522" t="s">
        <v>50</v>
      </c>
      <c r="V17" s="327"/>
      <c r="W17" s="358" t="s">
        <v>51</v>
      </c>
      <c r="X17" s="358" t="s">
        <v>52</v>
      </c>
      <c r="Y17" s="520" t="s">
        <v>53</v>
      </c>
      <c r="Z17" s="470" t="s">
        <v>54</v>
      </c>
      <c r="AA17" s="457" t="s">
        <v>55</v>
      </c>
      <c r="AB17" s="457" t="s">
        <v>56</v>
      </c>
      <c r="AC17" s="457" t="s">
        <v>57</v>
      </c>
      <c r="AD17" s="457" t="s">
        <v>58</v>
      </c>
      <c r="AE17" s="500"/>
      <c r="AF17" s="501"/>
      <c r="AG17" s="69"/>
      <c r="BD17" s="68" t="s">
        <v>59</v>
      </c>
    </row>
    <row r="18" spans="1:68" ht="14.25" customHeight="1" x14ac:dyDescent="0.2">
      <c r="A18" s="359"/>
      <c r="B18" s="359"/>
      <c r="C18" s="359"/>
      <c r="D18" s="403"/>
      <c r="E18" s="405"/>
      <c r="F18" s="359"/>
      <c r="G18" s="359"/>
      <c r="H18" s="359"/>
      <c r="I18" s="359"/>
      <c r="J18" s="359"/>
      <c r="K18" s="359"/>
      <c r="L18" s="359"/>
      <c r="M18" s="359"/>
      <c r="N18" s="359"/>
      <c r="O18" s="359"/>
      <c r="P18" s="403"/>
      <c r="Q18" s="404"/>
      <c r="R18" s="404"/>
      <c r="S18" s="404"/>
      <c r="T18" s="405"/>
      <c r="U18" s="70" t="s">
        <v>60</v>
      </c>
      <c r="V18" s="70" t="s">
        <v>61</v>
      </c>
      <c r="W18" s="359"/>
      <c r="X18" s="359"/>
      <c r="Y18" s="521"/>
      <c r="Z18" s="471"/>
      <c r="AA18" s="458"/>
      <c r="AB18" s="458"/>
      <c r="AC18" s="458"/>
      <c r="AD18" s="502"/>
      <c r="AE18" s="503"/>
      <c r="AF18" s="504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36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3"/>
      <c r="AB20" s="313"/>
      <c r="AC20" s="313"/>
    </row>
    <row r="21" spans="1:68" ht="14.25" hidden="1" customHeight="1" x14ac:dyDescent="0.25">
      <c r="A21" s="33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0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41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41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36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3"/>
      <c r="AB26" s="313"/>
      <c r="AC26" s="313"/>
    </row>
    <row r="27" spans="1:68" ht="14.25" hidden="1" customHeight="1" x14ac:dyDescent="0.25">
      <c r="A27" s="33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9">
        <v>4607111036605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5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4301132186</v>
      </c>
      <c r="D29" s="329">
        <v>4607111036520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3" t="s">
        <v>86</v>
      </c>
      <c r="Q29" s="338"/>
      <c r="R29" s="338"/>
      <c r="S29" s="338"/>
      <c r="T29" s="339"/>
      <c r="U29" s="34"/>
      <c r="V29" s="34"/>
      <c r="W29" s="35" t="s">
        <v>69</v>
      </c>
      <c r="X29" s="318">
        <v>14</v>
      </c>
      <c r="Y29" s="31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4301132185</v>
      </c>
      <c r="D30" s="329">
        <v>4607111036537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52" t="s">
        <v>89</v>
      </c>
      <c r="Q30" s="338"/>
      <c r="R30" s="338"/>
      <c r="S30" s="338"/>
      <c r="T30" s="339"/>
      <c r="U30" s="34"/>
      <c r="V30" s="34"/>
      <c r="W30" s="35" t="s">
        <v>69</v>
      </c>
      <c r="X30" s="318">
        <v>28</v>
      </c>
      <c r="Y30" s="319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83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9">
        <v>4607111036599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28</v>
      </c>
      <c r="Y31" s="319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40"/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41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20">
        <f>IFERROR(SUM(X28:X31),"0")</f>
        <v>70</v>
      </c>
      <c r="Y32" s="320">
        <f>IFERROR(SUM(Y28:Y31),"0")</f>
        <v>70</v>
      </c>
      <c r="Z32" s="320">
        <f>IFERROR(IF(Z28="",0,Z28),"0")+IFERROR(IF(Z29="",0,Z29),"0")+IFERROR(IF(Z30="",0,Z30),"0")+IFERROR(IF(Z31="",0,Z31),"0")</f>
        <v>0.65870000000000006</v>
      </c>
      <c r="AA32" s="321"/>
      <c r="AB32" s="321"/>
      <c r="AC32" s="321"/>
    </row>
    <row r="33" spans="1:68" x14ac:dyDescent="0.2">
      <c r="A33" s="334"/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41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20">
        <f>IFERROR(SUMPRODUCT(X28:X31*H28:H31),"0")</f>
        <v>105</v>
      </c>
      <c r="Y33" s="320">
        <f>IFERROR(SUMPRODUCT(Y28:Y31*H28:H31),"0")</f>
        <v>105</v>
      </c>
      <c r="Z33" s="37"/>
      <c r="AA33" s="321"/>
      <c r="AB33" s="321"/>
      <c r="AC33" s="321"/>
    </row>
    <row r="34" spans="1:68" ht="16.5" hidden="1" customHeight="1" x14ac:dyDescent="0.25">
      <c r="A34" s="336" t="s">
        <v>92</v>
      </c>
      <c r="B34" s="334"/>
      <c r="C34" s="334"/>
      <c r="D34" s="334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4"/>
      <c r="Q34" s="334"/>
      <c r="R34" s="334"/>
      <c r="S34" s="334"/>
      <c r="T34" s="334"/>
      <c r="U34" s="334"/>
      <c r="V34" s="334"/>
      <c r="W34" s="334"/>
      <c r="X34" s="334"/>
      <c r="Y34" s="334"/>
      <c r="Z34" s="334"/>
      <c r="AA34" s="313"/>
      <c r="AB34" s="313"/>
      <c r="AC34" s="313"/>
    </row>
    <row r="35" spans="1:68" ht="14.25" hidden="1" customHeight="1" x14ac:dyDescent="0.25">
      <c r="A35" s="333" t="s">
        <v>63</v>
      </c>
      <c r="B35" s="334"/>
      <c r="C35" s="334"/>
      <c r="D35" s="334"/>
      <c r="E35" s="334"/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334"/>
      <c r="Q35" s="334"/>
      <c r="R35" s="334"/>
      <c r="S35" s="334"/>
      <c r="T35" s="334"/>
      <c r="U35" s="334"/>
      <c r="V35" s="334"/>
      <c r="W35" s="334"/>
      <c r="X35" s="334"/>
      <c r="Y35" s="334"/>
      <c r="Z35" s="334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9">
        <v>4607111036315</v>
      </c>
      <c r="E36" s="330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40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41"/>
      <c r="P37" s="322" t="s">
        <v>72</v>
      </c>
      <c r="Q37" s="323"/>
      <c r="R37" s="323"/>
      <c r="S37" s="323"/>
      <c r="T37" s="323"/>
      <c r="U37" s="323"/>
      <c r="V37" s="324"/>
      <c r="W37" s="37" t="s">
        <v>69</v>
      </c>
      <c r="X37" s="320">
        <f>IFERROR(SUM(X36:X36),"0")</f>
        <v>0</v>
      </c>
      <c r="Y37" s="320">
        <f>IFERROR(SUM(Y36:Y36),"0")</f>
        <v>0</v>
      </c>
      <c r="Z37" s="320">
        <f>IFERROR(IF(Z36="",0,Z36),"0")</f>
        <v>0</v>
      </c>
      <c r="AA37" s="321"/>
      <c r="AB37" s="321"/>
      <c r="AC37" s="321"/>
    </row>
    <row r="38" spans="1:68" hidden="1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41"/>
      <c r="P38" s="322" t="s">
        <v>72</v>
      </c>
      <c r="Q38" s="323"/>
      <c r="R38" s="323"/>
      <c r="S38" s="323"/>
      <c r="T38" s="323"/>
      <c r="U38" s="323"/>
      <c r="V38" s="324"/>
      <c r="W38" s="37" t="s">
        <v>73</v>
      </c>
      <c r="X38" s="320">
        <f>IFERROR(SUMPRODUCT(X36:X36*H36:H36),"0")</f>
        <v>0</v>
      </c>
      <c r="Y38" s="320">
        <f>IFERROR(SUMPRODUCT(Y36:Y36*H36:H36),"0")</f>
        <v>0</v>
      </c>
      <c r="Z38" s="37"/>
      <c r="AA38" s="321"/>
      <c r="AB38" s="321"/>
      <c r="AC38" s="321"/>
    </row>
    <row r="39" spans="1:68" ht="16.5" hidden="1" customHeight="1" x14ac:dyDescent="0.25">
      <c r="A39" s="336" t="s">
        <v>96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3"/>
      <c r="AB39" s="313"/>
      <c r="AC39" s="313"/>
    </row>
    <row r="40" spans="1:68" ht="14.25" hidden="1" customHeight="1" x14ac:dyDescent="0.25">
      <c r="A40" s="333" t="s">
        <v>97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14"/>
      <c r="AB40" s="314"/>
      <c r="AC40" s="314"/>
    </row>
    <row r="41" spans="1:68" ht="27" hidden="1" customHeight="1" x14ac:dyDescent="0.25">
      <c r="A41" s="54" t="s">
        <v>98</v>
      </c>
      <c r="B41" s="54" t="s">
        <v>99</v>
      </c>
      <c r="C41" s="31">
        <v>4301190022</v>
      </c>
      <c r="D41" s="329">
        <v>4607111037053</v>
      </c>
      <c r="E41" s="330"/>
      <c r="F41" s="317">
        <v>0.2</v>
      </c>
      <c r="G41" s="32">
        <v>6</v>
      </c>
      <c r="H41" s="317">
        <v>1.2</v>
      </c>
      <c r="I41" s="317">
        <v>1.5918000000000001</v>
      </c>
      <c r="J41" s="32">
        <v>100</v>
      </c>
      <c r="K41" s="32" t="s">
        <v>100</v>
      </c>
      <c r="L41" s="32" t="s">
        <v>80</v>
      </c>
      <c r="M41" s="33" t="s">
        <v>68</v>
      </c>
      <c r="N41" s="33"/>
      <c r="O41" s="32">
        <v>365</v>
      </c>
      <c r="P41" s="4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8"/>
      <c r="R41" s="338"/>
      <c r="S41" s="338"/>
      <c r="T41" s="339"/>
      <c r="U41" s="34"/>
      <c r="V41" s="34"/>
      <c r="W41" s="35" t="s">
        <v>69</v>
      </c>
      <c r="X41" s="318">
        <v>0</v>
      </c>
      <c r="Y41" s="319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101</v>
      </c>
      <c r="AG41" s="67"/>
      <c r="AJ41" s="71" t="s">
        <v>82</v>
      </c>
      <c r="AK41" s="71">
        <v>10</v>
      </c>
      <c r="BB41" s="85" t="s">
        <v>83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40"/>
      <c r="B42" s="334"/>
      <c r="C42" s="334"/>
      <c r="D42" s="334"/>
      <c r="E42" s="334"/>
      <c r="F42" s="334"/>
      <c r="G42" s="334"/>
      <c r="H42" s="334"/>
      <c r="I42" s="334"/>
      <c r="J42" s="334"/>
      <c r="K42" s="334"/>
      <c r="L42" s="334"/>
      <c r="M42" s="334"/>
      <c r="N42" s="334"/>
      <c r="O42" s="341"/>
      <c r="P42" s="322" t="s">
        <v>72</v>
      </c>
      <c r="Q42" s="323"/>
      <c r="R42" s="323"/>
      <c r="S42" s="323"/>
      <c r="T42" s="323"/>
      <c r="U42" s="323"/>
      <c r="V42" s="324"/>
      <c r="W42" s="37" t="s">
        <v>69</v>
      </c>
      <c r="X42" s="320">
        <f>IFERROR(SUM(X41:X41),"0")</f>
        <v>0</v>
      </c>
      <c r="Y42" s="320">
        <f>IFERROR(SUM(Y41:Y41),"0")</f>
        <v>0</v>
      </c>
      <c r="Z42" s="320">
        <f>IFERROR(IF(Z41="",0,Z41),"0")</f>
        <v>0</v>
      </c>
      <c r="AA42" s="321"/>
      <c r="AB42" s="321"/>
      <c r="AC42" s="321"/>
    </row>
    <row r="43" spans="1:68" hidden="1" x14ac:dyDescent="0.2">
      <c r="A43" s="334"/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41"/>
      <c r="P43" s="322" t="s">
        <v>72</v>
      </c>
      <c r="Q43" s="323"/>
      <c r="R43" s="323"/>
      <c r="S43" s="323"/>
      <c r="T43" s="323"/>
      <c r="U43" s="323"/>
      <c r="V43" s="324"/>
      <c r="W43" s="37" t="s">
        <v>73</v>
      </c>
      <c r="X43" s="320">
        <f>IFERROR(SUMPRODUCT(X41:X41*H41:H41),"0")</f>
        <v>0</v>
      </c>
      <c r="Y43" s="320">
        <f>IFERROR(SUMPRODUCT(Y41:Y41*H41:H41),"0")</f>
        <v>0</v>
      </c>
      <c r="Z43" s="37"/>
      <c r="AA43" s="321"/>
      <c r="AB43" s="321"/>
      <c r="AC43" s="321"/>
    </row>
    <row r="44" spans="1:68" ht="16.5" hidden="1" customHeight="1" x14ac:dyDescent="0.25">
      <c r="A44" s="336" t="s">
        <v>102</v>
      </c>
      <c r="B44" s="334"/>
      <c r="C44" s="334"/>
      <c r="D44" s="334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334"/>
      <c r="T44" s="334"/>
      <c r="U44" s="334"/>
      <c r="V44" s="334"/>
      <c r="W44" s="334"/>
      <c r="X44" s="334"/>
      <c r="Y44" s="334"/>
      <c r="Z44" s="334"/>
      <c r="AA44" s="313"/>
      <c r="AB44" s="313"/>
      <c r="AC44" s="313"/>
    </row>
    <row r="45" spans="1:68" ht="14.25" hidden="1" customHeight="1" x14ac:dyDescent="0.25">
      <c r="A45" s="333" t="s">
        <v>63</v>
      </c>
      <c r="B45" s="334"/>
      <c r="C45" s="334"/>
      <c r="D45" s="334"/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4"/>
      <c r="Q45" s="334"/>
      <c r="R45" s="334"/>
      <c r="S45" s="334"/>
      <c r="T45" s="334"/>
      <c r="U45" s="334"/>
      <c r="V45" s="334"/>
      <c r="W45" s="334"/>
      <c r="X45" s="334"/>
      <c r="Y45" s="334"/>
      <c r="Z45" s="334"/>
      <c r="AA45" s="314"/>
      <c r="AB45" s="314"/>
      <c r="AC45" s="314"/>
    </row>
    <row r="46" spans="1:68" ht="27" hidden="1" customHeight="1" x14ac:dyDescent="0.25">
      <c r="A46" s="54" t="s">
        <v>103</v>
      </c>
      <c r="B46" s="54" t="s">
        <v>104</v>
      </c>
      <c r="C46" s="31">
        <v>4301070989</v>
      </c>
      <c r="D46" s="329">
        <v>4607111037190</v>
      </c>
      <c r="E46" s="330"/>
      <c r="F46" s="317">
        <v>0.43</v>
      </c>
      <c r="G46" s="32">
        <v>16</v>
      </c>
      <c r="H46" s="317">
        <v>6.88</v>
      </c>
      <c r="I46" s="317">
        <v>7.1996000000000002</v>
      </c>
      <c r="J46" s="32">
        <v>84</v>
      </c>
      <c r="K46" s="32" t="s">
        <v>66</v>
      </c>
      <c r="L46" s="32" t="s">
        <v>80</v>
      </c>
      <c r="M46" s="33" t="s">
        <v>68</v>
      </c>
      <c r="N46" s="33"/>
      <c r="O46" s="32">
        <v>180</v>
      </c>
      <c r="P46" s="53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105</v>
      </c>
      <c r="AG46" s="67"/>
      <c r="AJ46" s="71" t="s">
        <v>82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106</v>
      </c>
      <c r="B47" s="54" t="s">
        <v>107</v>
      </c>
      <c r="C47" s="31">
        <v>4301071032</v>
      </c>
      <c r="D47" s="329">
        <v>4607111038999</v>
      </c>
      <c r="E47" s="330"/>
      <c r="F47" s="317">
        <v>0.4</v>
      </c>
      <c r="G47" s="32">
        <v>16</v>
      </c>
      <c r="H47" s="317">
        <v>6.4</v>
      </c>
      <c r="I47" s="317">
        <v>6.7195999999999998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8"/>
      <c r="R47" s="338"/>
      <c r="S47" s="338"/>
      <c r="T47" s="339"/>
      <c r="U47" s="34"/>
      <c r="V47" s="34"/>
      <c r="W47" s="35" t="s">
        <v>69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88" t="s">
        <v>105</v>
      </c>
      <c r="AG47" s="67"/>
      <c r="AJ47" s="71" t="s">
        <v>82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108</v>
      </c>
      <c r="B48" s="54" t="s">
        <v>109</v>
      </c>
      <c r="C48" s="31">
        <v>4301070972</v>
      </c>
      <c r="D48" s="329">
        <v>4607111037183</v>
      </c>
      <c r="E48" s="330"/>
      <c r="F48" s="317">
        <v>0.9</v>
      </c>
      <c r="G48" s="32">
        <v>8</v>
      </c>
      <c r="H48" s="317">
        <v>7.2</v>
      </c>
      <c r="I48" s="317">
        <v>7.4859999999999998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8"/>
      <c r="R48" s="338"/>
      <c r="S48" s="338"/>
      <c r="T48" s="339"/>
      <c r="U48" s="34"/>
      <c r="V48" s="34"/>
      <c r="W48" s="35" t="s">
        <v>69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0" t="s">
        <v>105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110</v>
      </c>
      <c r="B49" s="54" t="s">
        <v>111</v>
      </c>
      <c r="C49" s="31">
        <v>4301071044</v>
      </c>
      <c r="D49" s="329">
        <v>4607111039385</v>
      </c>
      <c r="E49" s="330"/>
      <c r="F49" s="317">
        <v>0.7</v>
      </c>
      <c r="G49" s="32">
        <v>10</v>
      </c>
      <c r="H49" s="317">
        <v>7</v>
      </c>
      <c r="I49" s="317">
        <v>7.3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8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8"/>
      <c r="R49" s="338"/>
      <c r="S49" s="338"/>
      <c r="T49" s="339"/>
      <c r="U49" s="34"/>
      <c r="V49" s="34"/>
      <c r="W49" s="35" t="s">
        <v>69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92" t="s">
        <v>105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112</v>
      </c>
      <c r="B50" s="54" t="s">
        <v>113</v>
      </c>
      <c r="C50" s="31">
        <v>4301070970</v>
      </c>
      <c r="D50" s="329">
        <v>4607111037091</v>
      </c>
      <c r="E50" s="330"/>
      <c r="F50" s="317">
        <v>0.43</v>
      </c>
      <c r="G50" s="32">
        <v>16</v>
      </c>
      <c r="H50" s="317">
        <v>6.88</v>
      </c>
      <c r="I50" s="317">
        <v>7.11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8"/>
      <c r="R50" s="338"/>
      <c r="S50" s="338"/>
      <c r="T50" s="339"/>
      <c r="U50" s="34"/>
      <c r="V50" s="34"/>
      <c r="W50" s="35" t="s">
        <v>69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94" t="s">
        <v>114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4301071045</v>
      </c>
      <c r="D51" s="329">
        <v>4607111039392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68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96" t="s">
        <v>114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117</v>
      </c>
      <c r="B52" s="54" t="s">
        <v>118</v>
      </c>
      <c r="C52" s="31">
        <v>4301070971</v>
      </c>
      <c r="D52" s="329">
        <v>4607111036902</v>
      </c>
      <c r="E52" s="330"/>
      <c r="F52" s="317">
        <v>0.9</v>
      </c>
      <c r="G52" s="32">
        <v>8</v>
      </c>
      <c r="H52" s="317">
        <v>7.2</v>
      </c>
      <c r="I52" s="317">
        <v>7.43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39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60</v>
      </c>
      <c r="Y52" s="319">
        <f t="shared" si="0"/>
        <v>60</v>
      </c>
      <c r="Z52" s="36">
        <f t="shared" si="1"/>
        <v>0.92999999999999994</v>
      </c>
      <c r="AA52" s="56"/>
      <c r="AB52" s="57"/>
      <c r="AC52" s="98" t="s">
        <v>114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445.79999999999995</v>
      </c>
      <c r="BN52" s="67">
        <f t="shared" si="3"/>
        <v>445.79999999999995</v>
      </c>
      <c r="BO52" s="67">
        <f t="shared" si="4"/>
        <v>0.7142857142857143</v>
      </c>
      <c r="BP52" s="67">
        <f t="shared" si="5"/>
        <v>0.7142857142857143</v>
      </c>
    </row>
    <row r="53" spans="1:68" ht="27" hidden="1" customHeight="1" x14ac:dyDescent="0.25">
      <c r="A53" s="54" t="s">
        <v>119</v>
      </c>
      <c r="B53" s="54" t="s">
        <v>120</v>
      </c>
      <c r="C53" s="31">
        <v>4301071031</v>
      </c>
      <c r="D53" s="329">
        <v>4607111038982</v>
      </c>
      <c r="E53" s="330"/>
      <c r="F53" s="317">
        <v>0.7</v>
      </c>
      <c r="G53" s="32">
        <v>10</v>
      </c>
      <c r="H53" s="317">
        <v>7</v>
      </c>
      <c r="I53" s="317">
        <v>7.2859999999999996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114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121</v>
      </c>
      <c r="B54" s="54" t="s">
        <v>122</v>
      </c>
      <c r="C54" s="31">
        <v>4301070969</v>
      </c>
      <c r="D54" s="329">
        <v>4607111036858</v>
      </c>
      <c r="E54" s="330"/>
      <c r="F54" s="317">
        <v>0.43</v>
      </c>
      <c r="G54" s="32">
        <v>16</v>
      </c>
      <c r="H54" s="317">
        <v>6.88</v>
      </c>
      <c r="I54" s="317">
        <v>7.1996000000000002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114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123</v>
      </c>
      <c r="B55" s="54" t="s">
        <v>124</v>
      </c>
      <c r="C55" s="31">
        <v>4301071046</v>
      </c>
      <c r="D55" s="329">
        <v>4607111039354</v>
      </c>
      <c r="E55" s="330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114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125</v>
      </c>
      <c r="B56" s="54" t="s">
        <v>126</v>
      </c>
      <c r="C56" s="31">
        <v>4301070968</v>
      </c>
      <c r="D56" s="329">
        <v>4607111036889</v>
      </c>
      <c r="E56" s="330"/>
      <c r="F56" s="317">
        <v>0.9</v>
      </c>
      <c r="G56" s="32">
        <v>8</v>
      </c>
      <c r="H56" s="317">
        <v>7.2</v>
      </c>
      <c r="I56" s="317">
        <v>7.4859999999999998</v>
      </c>
      <c r="J56" s="32">
        <v>84</v>
      </c>
      <c r="K56" s="32" t="s">
        <v>66</v>
      </c>
      <c r="L56" s="32" t="s">
        <v>80</v>
      </c>
      <c r="M56" s="33" t="s">
        <v>68</v>
      </c>
      <c r="N56" s="33"/>
      <c r="O56" s="32">
        <v>180</v>
      </c>
      <c r="P56" s="36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12</v>
      </c>
      <c r="Y56" s="319">
        <f t="shared" si="0"/>
        <v>12</v>
      </c>
      <c r="Z56" s="36">
        <f t="shared" si="1"/>
        <v>0.186</v>
      </c>
      <c r="AA56" s="56"/>
      <c r="AB56" s="57"/>
      <c r="AC56" s="106" t="s">
        <v>114</v>
      </c>
      <c r="AG56" s="67"/>
      <c r="AJ56" s="71" t="s">
        <v>82</v>
      </c>
      <c r="AK56" s="71">
        <v>12</v>
      </c>
      <c r="BB56" s="107" t="s">
        <v>1</v>
      </c>
      <c r="BM56" s="67">
        <f t="shared" si="2"/>
        <v>89.831999999999994</v>
      </c>
      <c r="BN56" s="67">
        <f t="shared" si="3"/>
        <v>89.831999999999994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127</v>
      </c>
      <c r="B57" s="54" t="s">
        <v>128</v>
      </c>
      <c r="C57" s="31">
        <v>4301071047</v>
      </c>
      <c r="D57" s="329">
        <v>4607111039330</v>
      </c>
      <c r="E57" s="330"/>
      <c r="F57" s="317">
        <v>0.7</v>
      </c>
      <c r="G57" s="32">
        <v>10</v>
      </c>
      <c r="H57" s="317">
        <v>7</v>
      </c>
      <c r="I57" s="317">
        <v>7.3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114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40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41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20">
        <f>IFERROR(SUM(X46:X57),"0")</f>
        <v>72</v>
      </c>
      <c r="Y58" s="320">
        <f>IFERROR(SUM(Y46:Y57),"0")</f>
        <v>72</v>
      </c>
      <c r="Z58" s="320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1.1159999999999999</v>
      </c>
      <c r="AA58" s="321"/>
      <c r="AB58" s="321"/>
      <c r="AC58" s="321"/>
    </row>
    <row r="59" spans="1:68" x14ac:dyDescent="0.2">
      <c r="A59" s="334"/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41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20">
        <f>IFERROR(SUMPRODUCT(X46:X57*H46:H57),"0")</f>
        <v>518.4</v>
      </c>
      <c r="Y59" s="320">
        <f>IFERROR(SUMPRODUCT(Y46:Y57*H46:H57),"0")</f>
        <v>518.4</v>
      </c>
      <c r="Z59" s="37"/>
      <c r="AA59" s="321"/>
      <c r="AB59" s="321"/>
      <c r="AC59" s="321"/>
    </row>
    <row r="60" spans="1:68" ht="16.5" hidden="1" customHeight="1" x14ac:dyDescent="0.25">
      <c r="A60" s="336" t="s">
        <v>129</v>
      </c>
      <c r="B60" s="334"/>
      <c r="C60" s="334"/>
      <c r="D60" s="334"/>
      <c r="E60" s="334"/>
      <c r="F60" s="334"/>
      <c r="G60" s="334"/>
      <c r="H60" s="334"/>
      <c r="I60" s="334"/>
      <c r="J60" s="334"/>
      <c r="K60" s="334"/>
      <c r="L60" s="334"/>
      <c r="M60" s="334"/>
      <c r="N60" s="334"/>
      <c r="O60" s="334"/>
      <c r="P60" s="334"/>
      <c r="Q60" s="334"/>
      <c r="R60" s="334"/>
      <c r="S60" s="334"/>
      <c r="T60" s="334"/>
      <c r="U60" s="334"/>
      <c r="V60" s="334"/>
      <c r="W60" s="334"/>
      <c r="X60" s="334"/>
      <c r="Y60" s="334"/>
      <c r="Z60" s="334"/>
      <c r="AA60" s="313"/>
      <c r="AB60" s="313"/>
      <c r="AC60" s="313"/>
    </row>
    <row r="61" spans="1:68" ht="14.25" hidden="1" customHeight="1" x14ac:dyDescent="0.25">
      <c r="A61" s="333" t="s">
        <v>63</v>
      </c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4"/>
      <c r="P61" s="334"/>
      <c r="Q61" s="334"/>
      <c r="R61" s="334"/>
      <c r="S61" s="334"/>
      <c r="T61" s="334"/>
      <c r="U61" s="334"/>
      <c r="V61" s="334"/>
      <c r="W61" s="334"/>
      <c r="X61" s="334"/>
      <c r="Y61" s="334"/>
      <c r="Z61" s="334"/>
      <c r="AA61" s="314"/>
      <c r="AB61" s="314"/>
      <c r="AC61" s="314"/>
    </row>
    <row r="62" spans="1:68" ht="27" hidden="1" customHeight="1" x14ac:dyDescent="0.25">
      <c r="A62" s="54" t="s">
        <v>130</v>
      </c>
      <c r="B62" s="54" t="s">
        <v>131</v>
      </c>
      <c r="C62" s="31">
        <v>4301070977</v>
      </c>
      <c r="D62" s="329">
        <v>4607111037411</v>
      </c>
      <c r="E62" s="330"/>
      <c r="F62" s="317">
        <v>2.7</v>
      </c>
      <c r="G62" s="32">
        <v>1</v>
      </c>
      <c r="H62" s="317">
        <v>2.7</v>
      </c>
      <c r="I62" s="317">
        <v>2.8132000000000001</v>
      </c>
      <c r="J62" s="32">
        <v>234</v>
      </c>
      <c r="K62" s="32" t="s">
        <v>132</v>
      </c>
      <c r="L62" s="32" t="s">
        <v>67</v>
      </c>
      <c r="M62" s="33" t="s">
        <v>68</v>
      </c>
      <c r="N62" s="33"/>
      <c r="O62" s="32">
        <v>180</v>
      </c>
      <c r="P62" s="4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133</v>
      </c>
      <c r="AG62" s="67"/>
      <c r="AJ62" s="71" t="s">
        <v>71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134</v>
      </c>
      <c r="B63" s="54" t="s">
        <v>135</v>
      </c>
      <c r="C63" s="31">
        <v>4301070981</v>
      </c>
      <c r="D63" s="329">
        <v>4607111036728</v>
      </c>
      <c r="E63" s="330"/>
      <c r="F63" s="317">
        <v>5</v>
      </c>
      <c r="G63" s="32">
        <v>1</v>
      </c>
      <c r="H63" s="317">
        <v>5</v>
      </c>
      <c r="I63" s="317">
        <v>5.2131999999999996</v>
      </c>
      <c r="J63" s="32">
        <v>144</v>
      </c>
      <c r="K63" s="32" t="s">
        <v>66</v>
      </c>
      <c r="L63" s="32" t="s">
        <v>136</v>
      </c>
      <c r="M63" s="33" t="s">
        <v>68</v>
      </c>
      <c r="N63" s="33"/>
      <c r="O63" s="32">
        <v>180</v>
      </c>
      <c r="P63" s="4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8"/>
      <c r="R63" s="338"/>
      <c r="S63" s="338"/>
      <c r="T63" s="339"/>
      <c r="U63" s="34"/>
      <c r="V63" s="34"/>
      <c r="W63" s="35" t="s">
        <v>69</v>
      </c>
      <c r="X63" s="318">
        <v>84</v>
      </c>
      <c r="Y63" s="319">
        <f>IFERROR(IF(X63="","",X63),"")</f>
        <v>84</v>
      </c>
      <c r="Z63" s="36">
        <f>IFERROR(IF(X63="","",X63*0.00866),"")</f>
        <v>0.72743999999999998</v>
      </c>
      <c r="AA63" s="56"/>
      <c r="AB63" s="57"/>
      <c r="AC63" s="112" t="s">
        <v>133</v>
      </c>
      <c r="AG63" s="67"/>
      <c r="AJ63" s="71" t="s">
        <v>137</v>
      </c>
      <c r="AK63" s="71">
        <v>144</v>
      </c>
      <c r="BB63" s="113" t="s">
        <v>1</v>
      </c>
      <c r="BM63" s="67">
        <f>IFERROR(X63*I63,"0")</f>
        <v>437.90879999999999</v>
      </c>
      <c r="BN63" s="67">
        <f>IFERROR(Y63*I63,"0")</f>
        <v>437.90879999999999</v>
      </c>
      <c r="BO63" s="67">
        <f>IFERROR(X63/J63,"0")</f>
        <v>0.58333333333333337</v>
      </c>
      <c r="BP63" s="67">
        <f>IFERROR(Y63/J63,"0")</f>
        <v>0.58333333333333337</v>
      </c>
    </row>
    <row r="64" spans="1:68" x14ac:dyDescent="0.2">
      <c r="A64" s="340"/>
      <c r="B64" s="334"/>
      <c r="C64" s="334"/>
      <c r="D64" s="334"/>
      <c r="E64" s="334"/>
      <c r="F64" s="334"/>
      <c r="G64" s="334"/>
      <c r="H64" s="334"/>
      <c r="I64" s="334"/>
      <c r="J64" s="334"/>
      <c r="K64" s="334"/>
      <c r="L64" s="334"/>
      <c r="M64" s="334"/>
      <c r="N64" s="334"/>
      <c r="O64" s="341"/>
      <c r="P64" s="322" t="s">
        <v>72</v>
      </c>
      <c r="Q64" s="323"/>
      <c r="R64" s="323"/>
      <c r="S64" s="323"/>
      <c r="T64" s="323"/>
      <c r="U64" s="323"/>
      <c r="V64" s="324"/>
      <c r="W64" s="37" t="s">
        <v>69</v>
      </c>
      <c r="X64" s="320">
        <f>IFERROR(SUM(X62:X63),"0")</f>
        <v>84</v>
      </c>
      <c r="Y64" s="320">
        <f>IFERROR(SUM(Y62:Y63),"0")</f>
        <v>84</v>
      </c>
      <c r="Z64" s="320">
        <f>IFERROR(IF(Z62="",0,Z62),"0")+IFERROR(IF(Z63="",0,Z63),"0")</f>
        <v>0.72743999999999998</v>
      </c>
      <c r="AA64" s="321"/>
      <c r="AB64" s="321"/>
      <c r="AC64" s="321"/>
    </row>
    <row r="65" spans="1:68" x14ac:dyDescent="0.2">
      <c r="A65" s="334"/>
      <c r="B65" s="334"/>
      <c r="C65" s="334"/>
      <c r="D65" s="334"/>
      <c r="E65" s="334"/>
      <c r="F65" s="334"/>
      <c r="G65" s="334"/>
      <c r="H65" s="334"/>
      <c r="I65" s="334"/>
      <c r="J65" s="334"/>
      <c r="K65" s="334"/>
      <c r="L65" s="334"/>
      <c r="M65" s="334"/>
      <c r="N65" s="334"/>
      <c r="O65" s="341"/>
      <c r="P65" s="322" t="s">
        <v>72</v>
      </c>
      <c r="Q65" s="323"/>
      <c r="R65" s="323"/>
      <c r="S65" s="323"/>
      <c r="T65" s="323"/>
      <c r="U65" s="323"/>
      <c r="V65" s="324"/>
      <c r="W65" s="37" t="s">
        <v>73</v>
      </c>
      <c r="X65" s="320">
        <f>IFERROR(SUMPRODUCT(X62:X63*H62:H63),"0")</f>
        <v>420</v>
      </c>
      <c r="Y65" s="320">
        <f>IFERROR(SUMPRODUCT(Y62:Y63*H62:H63),"0")</f>
        <v>420</v>
      </c>
      <c r="Z65" s="37"/>
      <c r="AA65" s="321"/>
      <c r="AB65" s="321"/>
      <c r="AC65" s="321"/>
    </row>
    <row r="66" spans="1:68" ht="16.5" hidden="1" customHeight="1" x14ac:dyDescent="0.25">
      <c r="A66" s="336" t="s">
        <v>138</v>
      </c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/>
      <c r="Q66" s="334"/>
      <c r="R66" s="334"/>
      <c r="S66" s="334"/>
      <c r="T66" s="334"/>
      <c r="U66" s="334"/>
      <c r="V66" s="334"/>
      <c r="W66" s="334"/>
      <c r="X66" s="334"/>
      <c r="Y66" s="334"/>
      <c r="Z66" s="334"/>
      <c r="AA66" s="313"/>
      <c r="AB66" s="313"/>
      <c r="AC66" s="313"/>
    </row>
    <row r="67" spans="1:68" ht="14.25" hidden="1" customHeight="1" x14ac:dyDescent="0.25">
      <c r="A67" s="333" t="s">
        <v>139</v>
      </c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4"/>
      <c r="P67" s="334"/>
      <c r="Q67" s="334"/>
      <c r="R67" s="334"/>
      <c r="S67" s="334"/>
      <c r="T67" s="334"/>
      <c r="U67" s="334"/>
      <c r="V67" s="334"/>
      <c r="W67" s="334"/>
      <c r="X67" s="334"/>
      <c r="Y67" s="334"/>
      <c r="Z67" s="334"/>
      <c r="AA67" s="314"/>
      <c r="AB67" s="314"/>
      <c r="AC67" s="314"/>
    </row>
    <row r="68" spans="1:68" ht="27" hidden="1" customHeight="1" x14ac:dyDescent="0.25">
      <c r="A68" s="54" t="s">
        <v>140</v>
      </c>
      <c r="B68" s="54" t="s">
        <v>141</v>
      </c>
      <c r="C68" s="31">
        <v>4301135584</v>
      </c>
      <c r="D68" s="329">
        <v>4607111033659</v>
      </c>
      <c r="E68" s="330"/>
      <c r="F68" s="317">
        <v>0.3</v>
      </c>
      <c r="G68" s="32">
        <v>12</v>
      </c>
      <c r="H68" s="317">
        <v>3.6</v>
      </c>
      <c r="I68" s="317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7" t="s">
        <v>142</v>
      </c>
      <c r="Q68" s="338"/>
      <c r="R68" s="338"/>
      <c r="S68" s="338"/>
      <c r="T68" s="339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IFERROR(IF(X68="","",X68*0.01788),"")</f>
        <v>0</v>
      </c>
      <c r="AA68" s="56"/>
      <c r="AB68" s="57"/>
      <c r="AC68" s="114" t="s">
        <v>143</v>
      </c>
      <c r="AG68" s="67"/>
      <c r="AJ68" s="71" t="s">
        <v>71</v>
      </c>
      <c r="AK68" s="71">
        <v>1</v>
      </c>
      <c r="BB68" s="115" t="s">
        <v>83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40"/>
      <c r="B69" s="334"/>
      <c r="C69" s="334"/>
      <c r="D69" s="334"/>
      <c r="E69" s="334"/>
      <c r="F69" s="334"/>
      <c r="G69" s="334"/>
      <c r="H69" s="334"/>
      <c r="I69" s="334"/>
      <c r="J69" s="334"/>
      <c r="K69" s="334"/>
      <c r="L69" s="334"/>
      <c r="M69" s="334"/>
      <c r="N69" s="334"/>
      <c r="O69" s="341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20">
        <f>IFERROR(SUM(X68:X68),"0")</f>
        <v>0</v>
      </c>
      <c r="Y69" s="320">
        <f>IFERROR(SUM(Y68:Y68),"0")</f>
        <v>0</v>
      </c>
      <c r="Z69" s="320">
        <f>IFERROR(IF(Z68="",0,Z68),"0")</f>
        <v>0</v>
      </c>
      <c r="AA69" s="321"/>
      <c r="AB69" s="321"/>
      <c r="AC69" s="321"/>
    </row>
    <row r="70" spans="1:68" hidden="1" x14ac:dyDescent="0.2">
      <c r="A70" s="334"/>
      <c r="B70" s="334"/>
      <c r="C70" s="334"/>
      <c r="D70" s="334"/>
      <c r="E70" s="334"/>
      <c r="F70" s="334"/>
      <c r="G70" s="334"/>
      <c r="H70" s="334"/>
      <c r="I70" s="334"/>
      <c r="J70" s="334"/>
      <c r="K70" s="334"/>
      <c r="L70" s="334"/>
      <c r="M70" s="334"/>
      <c r="N70" s="334"/>
      <c r="O70" s="341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20">
        <f>IFERROR(SUMPRODUCT(X68:X68*H68:H68),"0")</f>
        <v>0</v>
      </c>
      <c r="Y70" s="320">
        <f>IFERROR(SUMPRODUCT(Y68:Y68*H68:H68),"0")</f>
        <v>0</v>
      </c>
      <c r="Z70" s="37"/>
      <c r="AA70" s="321"/>
      <c r="AB70" s="321"/>
      <c r="AC70" s="321"/>
    </row>
    <row r="71" spans="1:68" ht="16.5" hidden="1" customHeight="1" x14ac:dyDescent="0.25">
      <c r="A71" s="336" t="s">
        <v>144</v>
      </c>
      <c r="B71" s="334"/>
      <c r="C71" s="334"/>
      <c r="D71" s="334"/>
      <c r="E71" s="334"/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s="334"/>
      <c r="U71" s="334"/>
      <c r="V71" s="334"/>
      <c r="W71" s="334"/>
      <c r="X71" s="334"/>
      <c r="Y71" s="334"/>
      <c r="Z71" s="334"/>
      <c r="AA71" s="313"/>
      <c r="AB71" s="313"/>
      <c r="AC71" s="313"/>
    </row>
    <row r="72" spans="1:68" ht="14.25" hidden="1" customHeight="1" x14ac:dyDescent="0.25">
      <c r="A72" s="333" t="s">
        <v>145</v>
      </c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4"/>
      <c r="P72" s="334"/>
      <c r="Q72" s="334"/>
      <c r="R72" s="334"/>
      <c r="S72" s="334"/>
      <c r="T72" s="334"/>
      <c r="U72" s="334"/>
      <c r="V72" s="334"/>
      <c r="W72" s="334"/>
      <c r="X72" s="334"/>
      <c r="Y72" s="334"/>
      <c r="Z72" s="334"/>
      <c r="AA72" s="314"/>
      <c r="AB72" s="314"/>
      <c r="AC72" s="314"/>
    </row>
    <row r="73" spans="1:68" ht="27" customHeight="1" x14ac:dyDescent="0.25">
      <c r="A73" s="54" t="s">
        <v>146</v>
      </c>
      <c r="B73" s="54" t="s">
        <v>147</v>
      </c>
      <c r="C73" s="31">
        <v>4301131021</v>
      </c>
      <c r="D73" s="329">
        <v>4607111034137</v>
      </c>
      <c r="E73" s="330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80</v>
      </c>
      <c r="M73" s="33" t="s">
        <v>68</v>
      </c>
      <c r="N73" s="33"/>
      <c r="O73" s="32">
        <v>180</v>
      </c>
      <c r="P73" s="45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14</v>
      </c>
      <c r="Y73" s="319">
        <f>IFERROR(IF(X73="","",X73),"")</f>
        <v>14</v>
      </c>
      <c r="Z73" s="36">
        <f>IFERROR(IF(X73="","",X73*0.01788),"")</f>
        <v>0.25031999999999999</v>
      </c>
      <c r="AA73" s="56"/>
      <c r="AB73" s="57"/>
      <c r="AC73" s="116" t="s">
        <v>148</v>
      </c>
      <c r="AG73" s="67"/>
      <c r="AJ73" s="71" t="s">
        <v>82</v>
      </c>
      <c r="AK73" s="71">
        <v>14</v>
      </c>
      <c r="BB73" s="117" t="s">
        <v>83</v>
      </c>
      <c r="BM73" s="67">
        <f>IFERROR(X73*I73,"0")</f>
        <v>60.250400000000006</v>
      </c>
      <c r="BN73" s="67">
        <f>IFERROR(Y73*I73,"0")</f>
        <v>60.250400000000006</v>
      </c>
      <c r="BO73" s="67">
        <f>IFERROR(X73/J73,"0")</f>
        <v>0.2</v>
      </c>
      <c r="BP73" s="67">
        <f>IFERROR(Y73/J73,"0")</f>
        <v>0.2</v>
      </c>
    </row>
    <row r="74" spans="1:68" ht="27" customHeight="1" x14ac:dyDescent="0.25">
      <c r="A74" s="54" t="s">
        <v>149</v>
      </c>
      <c r="B74" s="54" t="s">
        <v>150</v>
      </c>
      <c r="C74" s="31">
        <v>4301131022</v>
      </c>
      <c r="D74" s="329">
        <v>4607111034120</v>
      </c>
      <c r="E74" s="330"/>
      <c r="F74" s="317">
        <v>0.3</v>
      </c>
      <c r="G74" s="32">
        <v>12</v>
      </c>
      <c r="H74" s="317">
        <v>3.6</v>
      </c>
      <c r="I74" s="317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3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8"/>
      <c r="R74" s="338"/>
      <c r="S74" s="338"/>
      <c r="T74" s="339"/>
      <c r="U74" s="34"/>
      <c r="V74" s="34"/>
      <c r="W74" s="35" t="s">
        <v>69</v>
      </c>
      <c r="X74" s="318">
        <v>14</v>
      </c>
      <c r="Y74" s="319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151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x14ac:dyDescent="0.2">
      <c r="A75" s="340"/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41"/>
      <c r="P75" s="322" t="s">
        <v>72</v>
      </c>
      <c r="Q75" s="323"/>
      <c r="R75" s="323"/>
      <c r="S75" s="323"/>
      <c r="T75" s="323"/>
      <c r="U75" s="323"/>
      <c r="V75" s="324"/>
      <c r="W75" s="37" t="s">
        <v>69</v>
      </c>
      <c r="X75" s="320">
        <f>IFERROR(SUM(X73:X74),"0")</f>
        <v>28</v>
      </c>
      <c r="Y75" s="320">
        <f>IFERROR(SUM(Y73:Y74),"0")</f>
        <v>28</v>
      </c>
      <c r="Z75" s="320">
        <f>IFERROR(IF(Z73="",0,Z73),"0")+IFERROR(IF(Z74="",0,Z74),"0")</f>
        <v>0.50063999999999997</v>
      </c>
      <c r="AA75" s="321"/>
      <c r="AB75" s="321"/>
      <c r="AC75" s="321"/>
    </row>
    <row r="76" spans="1:68" x14ac:dyDescent="0.2">
      <c r="A76" s="334"/>
      <c r="B76" s="334"/>
      <c r="C76" s="334"/>
      <c r="D76" s="334"/>
      <c r="E76" s="334"/>
      <c r="F76" s="334"/>
      <c r="G76" s="334"/>
      <c r="H76" s="334"/>
      <c r="I76" s="334"/>
      <c r="J76" s="334"/>
      <c r="K76" s="334"/>
      <c r="L76" s="334"/>
      <c r="M76" s="334"/>
      <c r="N76" s="334"/>
      <c r="O76" s="341"/>
      <c r="P76" s="322" t="s">
        <v>72</v>
      </c>
      <c r="Q76" s="323"/>
      <c r="R76" s="323"/>
      <c r="S76" s="323"/>
      <c r="T76" s="323"/>
      <c r="U76" s="323"/>
      <c r="V76" s="324"/>
      <c r="W76" s="37" t="s">
        <v>73</v>
      </c>
      <c r="X76" s="320">
        <f>IFERROR(SUMPRODUCT(X73:X74*H73:H74),"0")</f>
        <v>100.8</v>
      </c>
      <c r="Y76" s="320">
        <f>IFERROR(SUMPRODUCT(Y73:Y74*H73:H74),"0")</f>
        <v>100.8</v>
      </c>
      <c r="Z76" s="37"/>
      <c r="AA76" s="321"/>
      <c r="AB76" s="321"/>
      <c r="AC76" s="321"/>
    </row>
    <row r="77" spans="1:68" ht="16.5" hidden="1" customHeight="1" x14ac:dyDescent="0.25">
      <c r="A77" s="336" t="s">
        <v>152</v>
      </c>
      <c r="B77" s="334"/>
      <c r="C77" s="334"/>
      <c r="D77" s="334"/>
      <c r="E77" s="334"/>
      <c r="F77" s="334"/>
      <c r="G77" s="334"/>
      <c r="H77" s="334"/>
      <c r="I77" s="334"/>
      <c r="J77" s="334"/>
      <c r="K77" s="334"/>
      <c r="L77" s="334"/>
      <c r="M77" s="334"/>
      <c r="N77" s="334"/>
      <c r="O77" s="334"/>
      <c r="P77" s="334"/>
      <c r="Q77" s="334"/>
      <c r="R77" s="334"/>
      <c r="S77" s="334"/>
      <c r="T77" s="334"/>
      <c r="U77" s="334"/>
      <c r="V77" s="334"/>
      <c r="W77" s="334"/>
      <c r="X77" s="334"/>
      <c r="Y77" s="334"/>
      <c r="Z77" s="334"/>
      <c r="AA77" s="313"/>
      <c r="AB77" s="313"/>
      <c r="AC77" s="313"/>
    </row>
    <row r="78" spans="1:68" ht="14.25" hidden="1" customHeight="1" x14ac:dyDescent="0.25">
      <c r="A78" s="333" t="s">
        <v>139</v>
      </c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s="334"/>
      <c r="U78" s="334"/>
      <c r="V78" s="334"/>
      <c r="W78" s="334"/>
      <c r="X78" s="334"/>
      <c r="Y78" s="334"/>
      <c r="Z78" s="334"/>
      <c r="AA78" s="314"/>
      <c r="AB78" s="314"/>
      <c r="AC78" s="314"/>
    </row>
    <row r="79" spans="1:68" ht="27" customHeight="1" x14ac:dyDescent="0.25">
      <c r="A79" s="54" t="s">
        <v>153</v>
      </c>
      <c r="B79" s="54" t="s">
        <v>154</v>
      </c>
      <c r="C79" s="31">
        <v>4301135575</v>
      </c>
      <c r="D79" s="329">
        <v>4607111035141</v>
      </c>
      <c r="E79" s="330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46" t="s">
        <v>155</v>
      </c>
      <c r="Q79" s="338"/>
      <c r="R79" s="338"/>
      <c r="S79" s="338"/>
      <c r="T79" s="339"/>
      <c r="U79" s="34"/>
      <c r="V79" s="34"/>
      <c r="W79" s="35" t="s">
        <v>69</v>
      </c>
      <c r="X79" s="318">
        <v>14</v>
      </c>
      <c r="Y79" s="319">
        <f t="shared" ref="Y79:Y84" si="6">IFERROR(IF(X79="","",X79),"")</f>
        <v>14</v>
      </c>
      <c r="Z79" s="36">
        <f t="shared" ref="Z79:Z84" si="7">IFERROR(IF(X79="","",X79*0.01788),"")</f>
        <v>0.25031999999999999</v>
      </c>
      <c r="AA79" s="56"/>
      <c r="AB79" s="57"/>
      <c r="AC79" s="120" t="s">
        <v>156</v>
      </c>
      <c r="AG79" s="67"/>
      <c r="AJ79" s="71" t="s">
        <v>71</v>
      </c>
      <c r="AK79" s="71">
        <v>1</v>
      </c>
      <c r="BB79" s="121" t="s">
        <v>83</v>
      </c>
      <c r="BM79" s="67">
        <f t="shared" ref="BM79:BM84" si="8">IFERROR(X79*I79,"0")</f>
        <v>60.250400000000006</v>
      </c>
      <c r="BN79" s="67">
        <f t="shared" ref="BN79:BN84" si="9">IFERROR(Y79*I79,"0")</f>
        <v>60.250400000000006</v>
      </c>
      <c r="BO79" s="67">
        <f t="shared" ref="BO79:BO84" si="10">IFERROR(X79/J79,"0")</f>
        <v>0.2</v>
      </c>
      <c r="BP79" s="67">
        <f t="shared" ref="BP79:BP84" si="11">IFERROR(Y79/J79,"0")</f>
        <v>0.2</v>
      </c>
    </row>
    <row r="80" spans="1:68" ht="27" customHeight="1" x14ac:dyDescent="0.25">
      <c r="A80" s="54" t="s">
        <v>157</v>
      </c>
      <c r="B80" s="54" t="s">
        <v>158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8"/>
      <c r="R80" s="338"/>
      <c r="S80" s="338"/>
      <c r="T80" s="339"/>
      <c r="U80" s="34"/>
      <c r="V80" s="34"/>
      <c r="W80" s="35" t="s">
        <v>69</v>
      </c>
      <c r="X80" s="318">
        <v>14</v>
      </c>
      <c r="Y80" s="319">
        <f t="shared" si="6"/>
        <v>14</v>
      </c>
      <c r="Z80" s="36">
        <f t="shared" si="7"/>
        <v>0.25031999999999999</v>
      </c>
      <c r="AA80" s="56"/>
      <c r="AB80" s="57"/>
      <c r="AC80" s="122" t="s">
        <v>159</v>
      </c>
      <c r="AG80" s="67"/>
      <c r="AJ80" s="71" t="s">
        <v>82</v>
      </c>
      <c r="AK80" s="71">
        <v>14</v>
      </c>
      <c r="BB80" s="123" t="s">
        <v>83</v>
      </c>
      <c r="BM80" s="67">
        <f t="shared" si="8"/>
        <v>63.408800000000006</v>
      </c>
      <c r="BN80" s="67">
        <f t="shared" si="9"/>
        <v>63.408800000000006</v>
      </c>
      <c r="BO80" s="67">
        <f t="shared" si="10"/>
        <v>0.2</v>
      </c>
      <c r="BP80" s="67">
        <f t="shared" si="11"/>
        <v>0.2</v>
      </c>
    </row>
    <row r="81" spans="1:68" ht="27" customHeight="1" x14ac:dyDescent="0.25">
      <c r="A81" s="54" t="s">
        <v>160</v>
      </c>
      <c r="B81" s="54" t="s">
        <v>161</v>
      </c>
      <c r="C81" s="31">
        <v>4301135569</v>
      </c>
      <c r="D81" s="329">
        <v>4607111033628</v>
      </c>
      <c r="E81" s="330"/>
      <c r="F81" s="317">
        <v>0.3</v>
      </c>
      <c r="G81" s="32">
        <v>12</v>
      </c>
      <c r="H81" s="317">
        <v>3.6</v>
      </c>
      <c r="I81" s="317">
        <v>4.3036000000000003</v>
      </c>
      <c r="J81" s="32">
        <v>70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60" t="s">
        <v>162</v>
      </c>
      <c r="Q81" s="338"/>
      <c r="R81" s="338"/>
      <c r="S81" s="338"/>
      <c r="T81" s="339"/>
      <c r="U81" s="34"/>
      <c r="V81" s="34"/>
      <c r="W81" s="35" t="s">
        <v>69</v>
      </c>
      <c r="X81" s="318">
        <v>28</v>
      </c>
      <c r="Y81" s="319">
        <f t="shared" si="6"/>
        <v>28</v>
      </c>
      <c r="Z81" s="36">
        <f t="shared" si="7"/>
        <v>0.50063999999999997</v>
      </c>
      <c r="AA81" s="56"/>
      <c r="AB81" s="57"/>
      <c r="AC81" s="124" t="s">
        <v>143</v>
      </c>
      <c r="AG81" s="67"/>
      <c r="AJ81" s="71" t="s">
        <v>71</v>
      </c>
      <c r="AK81" s="71">
        <v>1</v>
      </c>
      <c r="BB81" s="125" t="s">
        <v>83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163</v>
      </c>
      <c r="B82" s="54" t="s">
        <v>164</v>
      </c>
      <c r="C82" s="31">
        <v>4301135565</v>
      </c>
      <c r="D82" s="329">
        <v>4607111033451</v>
      </c>
      <c r="E82" s="330"/>
      <c r="F82" s="317">
        <v>0.3</v>
      </c>
      <c r="G82" s="32">
        <v>12</v>
      </c>
      <c r="H82" s="317">
        <v>3.6</v>
      </c>
      <c r="I82" s="317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0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8"/>
      <c r="R82" s="338"/>
      <c r="S82" s="338"/>
      <c r="T82" s="339"/>
      <c r="U82" s="34"/>
      <c r="V82" s="34"/>
      <c r="W82" s="35" t="s">
        <v>69</v>
      </c>
      <c r="X82" s="318">
        <v>42</v>
      </c>
      <c r="Y82" s="319">
        <f t="shared" si="6"/>
        <v>42</v>
      </c>
      <c r="Z82" s="36">
        <f t="shared" si="7"/>
        <v>0.75095999999999996</v>
      </c>
      <c r="AA82" s="56"/>
      <c r="AB82" s="57"/>
      <c r="AC82" s="126" t="s">
        <v>143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4301135578</v>
      </c>
      <c r="D83" s="329">
        <v>4607111033444</v>
      </c>
      <c r="E83" s="330"/>
      <c r="F83" s="317">
        <v>0.3</v>
      </c>
      <c r="G83" s="32">
        <v>12</v>
      </c>
      <c r="H83" s="317">
        <v>3.6</v>
      </c>
      <c r="I83" s="317">
        <v>4.3036000000000003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1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8"/>
      <c r="R83" s="338"/>
      <c r="S83" s="338"/>
      <c r="T83" s="339"/>
      <c r="U83" s="34"/>
      <c r="V83" s="34"/>
      <c r="W83" s="35" t="s">
        <v>69</v>
      </c>
      <c r="X83" s="318">
        <v>56</v>
      </c>
      <c r="Y83" s="319">
        <f t="shared" si="6"/>
        <v>56</v>
      </c>
      <c r="Z83" s="36">
        <f t="shared" si="7"/>
        <v>1.0012799999999999</v>
      </c>
      <c r="AA83" s="56"/>
      <c r="AB83" s="57"/>
      <c r="AC83" s="128" t="s">
        <v>143</v>
      </c>
      <c r="AG83" s="67"/>
      <c r="AJ83" s="71" t="s">
        <v>71</v>
      </c>
      <c r="AK83" s="71">
        <v>1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4301135290</v>
      </c>
      <c r="D84" s="329">
        <v>4607111035028</v>
      </c>
      <c r="E84" s="330"/>
      <c r="F84" s="317">
        <v>0.48</v>
      </c>
      <c r="G84" s="32">
        <v>8</v>
      </c>
      <c r="H84" s="317">
        <v>3.84</v>
      </c>
      <c r="I84" s="317">
        <v>4.4488000000000003</v>
      </c>
      <c r="J84" s="32">
        <v>70</v>
      </c>
      <c r="K84" s="32" t="s">
        <v>79</v>
      </c>
      <c r="L84" s="32" t="s">
        <v>80</v>
      </c>
      <c r="M84" s="33" t="s">
        <v>68</v>
      </c>
      <c r="N84" s="33"/>
      <c r="O84" s="32">
        <v>180</v>
      </c>
      <c r="P84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8"/>
      <c r="R84" s="338"/>
      <c r="S84" s="338"/>
      <c r="T84" s="339"/>
      <c r="U84" s="34"/>
      <c r="V84" s="34"/>
      <c r="W84" s="35" t="s">
        <v>69</v>
      </c>
      <c r="X84" s="318">
        <v>28</v>
      </c>
      <c r="Y84" s="319">
        <f t="shared" si="6"/>
        <v>28</v>
      </c>
      <c r="Z84" s="36">
        <f t="shared" si="7"/>
        <v>0.50063999999999997</v>
      </c>
      <c r="AA84" s="56"/>
      <c r="AB84" s="57"/>
      <c r="AC84" s="130" t="s">
        <v>156</v>
      </c>
      <c r="AG84" s="67"/>
      <c r="AJ84" s="71" t="s">
        <v>82</v>
      </c>
      <c r="AK84" s="71">
        <v>14</v>
      </c>
      <c r="BB84" s="131" t="s">
        <v>83</v>
      </c>
      <c r="BM84" s="67">
        <f t="shared" si="8"/>
        <v>124.56640000000002</v>
      </c>
      <c r="BN84" s="67">
        <f t="shared" si="9"/>
        <v>124.56640000000002</v>
      </c>
      <c r="BO84" s="67">
        <f t="shared" si="10"/>
        <v>0.4</v>
      </c>
      <c r="BP84" s="67">
        <f t="shared" si="11"/>
        <v>0.4</v>
      </c>
    </row>
    <row r="85" spans="1:68" x14ac:dyDescent="0.2">
      <c r="A85" s="340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41"/>
      <c r="P85" s="322" t="s">
        <v>72</v>
      </c>
      <c r="Q85" s="323"/>
      <c r="R85" s="323"/>
      <c r="S85" s="323"/>
      <c r="T85" s="323"/>
      <c r="U85" s="323"/>
      <c r="V85" s="324"/>
      <c r="W85" s="37" t="s">
        <v>69</v>
      </c>
      <c r="X85" s="320">
        <f>IFERROR(SUM(X79:X84),"0")</f>
        <v>182</v>
      </c>
      <c r="Y85" s="320">
        <f>IFERROR(SUM(Y79:Y84),"0")</f>
        <v>182</v>
      </c>
      <c r="Z85" s="320">
        <f>IFERROR(IF(Z79="",0,Z79),"0")+IFERROR(IF(Z80="",0,Z80),"0")+IFERROR(IF(Z81="",0,Z81),"0")+IFERROR(IF(Z82="",0,Z82),"0")+IFERROR(IF(Z83="",0,Z83),"0")+IFERROR(IF(Z84="",0,Z84),"0")</f>
        <v>3.2541599999999997</v>
      </c>
      <c r="AA85" s="321"/>
      <c r="AB85" s="321"/>
      <c r="AC85" s="321"/>
    </row>
    <row r="86" spans="1:68" x14ac:dyDescent="0.2">
      <c r="A86" s="334"/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41"/>
      <c r="P86" s="322" t="s">
        <v>72</v>
      </c>
      <c r="Q86" s="323"/>
      <c r="R86" s="323"/>
      <c r="S86" s="323"/>
      <c r="T86" s="323"/>
      <c r="U86" s="323"/>
      <c r="V86" s="324"/>
      <c r="W86" s="37" t="s">
        <v>73</v>
      </c>
      <c r="X86" s="320">
        <f>IFERROR(SUMPRODUCT(X79:X84*H79:H84),"0")</f>
        <v>670.32</v>
      </c>
      <c r="Y86" s="320">
        <f>IFERROR(SUMPRODUCT(Y79:Y84*H79:H84),"0")</f>
        <v>670.32</v>
      </c>
      <c r="Z86" s="37"/>
      <c r="AA86" s="321"/>
      <c r="AB86" s="321"/>
      <c r="AC86" s="321"/>
    </row>
    <row r="87" spans="1:68" ht="16.5" hidden="1" customHeight="1" x14ac:dyDescent="0.25">
      <c r="A87" s="336" t="s">
        <v>169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13"/>
      <c r="AB87" s="313"/>
      <c r="AC87" s="313"/>
    </row>
    <row r="88" spans="1:68" ht="14.25" hidden="1" customHeight="1" x14ac:dyDescent="0.25">
      <c r="A88" s="333" t="s">
        <v>97</v>
      </c>
      <c r="B88" s="334"/>
      <c r="C88" s="334"/>
      <c r="D88" s="334"/>
      <c r="E88" s="334"/>
      <c r="F88" s="334"/>
      <c r="G88" s="334"/>
      <c r="H88" s="334"/>
      <c r="I88" s="334"/>
      <c r="J88" s="334"/>
      <c r="K88" s="334"/>
      <c r="L88" s="334"/>
      <c r="M88" s="334"/>
      <c r="N88" s="334"/>
      <c r="O88" s="334"/>
      <c r="P88" s="334"/>
      <c r="Q88" s="334"/>
      <c r="R88" s="334"/>
      <c r="S88" s="334"/>
      <c r="T88" s="334"/>
      <c r="U88" s="334"/>
      <c r="V88" s="334"/>
      <c r="W88" s="334"/>
      <c r="X88" s="334"/>
      <c r="Y88" s="334"/>
      <c r="Z88" s="334"/>
      <c r="AA88" s="314"/>
      <c r="AB88" s="314"/>
      <c r="AC88" s="314"/>
    </row>
    <row r="89" spans="1:68" ht="27" hidden="1" customHeight="1" x14ac:dyDescent="0.25">
      <c r="A89" s="54" t="s">
        <v>170</v>
      </c>
      <c r="B89" s="54" t="s">
        <v>171</v>
      </c>
      <c r="C89" s="31">
        <v>4301190068</v>
      </c>
      <c r="D89" s="329">
        <v>4620207490365</v>
      </c>
      <c r="E89" s="330"/>
      <c r="F89" s="317">
        <v>7.0000000000000007E-2</v>
      </c>
      <c r="G89" s="32">
        <v>30</v>
      </c>
      <c r="H89" s="317">
        <v>2.1</v>
      </c>
      <c r="I89" s="317">
        <v>2.25</v>
      </c>
      <c r="J89" s="32">
        <v>100</v>
      </c>
      <c r="K89" s="32" t="s">
        <v>100</v>
      </c>
      <c r="L89" s="32" t="s">
        <v>67</v>
      </c>
      <c r="M89" s="33" t="s">
        <v>68</v>
      </c>
      <c r="N89" s="33"/>
      <c r="O89" s="32">
        <v>180</v>
      </c>
      <c r="P89" s="444" t="s">
        <v>172</v>
      </c>
      <c r="Q89" s="338"/>
      <c r="R89" s="338"/>
      <c r="S89" s="338"/>
      <c r="T89" s="339"/>
      <c r="U89" s="34"/>
      <c r="V89" s="34"/>
      <c r="W89" s="35" t="s">
        <v>69</v>
      </c>
      <c r="X89" s="318">
        <v>0</v>
      </c>
      <c r="Y89" s="319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173</v>
      </c>
      <c r="AG89" s="67"/>
      <c r="AJ89" s="71" t="s">
        <v>71</v>
      </c>
      <c r="AK89" s="71">
        <v>1</v>
      </c>
      <c r="BB89" s="133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40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41"/>
      <c r="P90" s="322" t="s">
        <v>72</v>
      </c>
      <c r="Q90" s="323"/>
      <c r="R90" s="323"/>
      <c r="S90" s="323"/>
      <c r="T90" s="323"/>
      <c r="U90" s="323"/>
      <c r="V90" s="324"/>
      <c r="W90" s="37" t="s">
        <v>69</v>
      </c>
      <c r="X90" s="320">
        <f>IFERROR(SUM(X89:X89),"0")</f>
        <v>0</v>
      </c>
      <c r="Y90" s="320">
        <f>IFERROR(SUM(Y89:Y89),"0")</f>
        <v>0</v>
      </c>
      <c r="Z90" s="320">
        <f>IFERROR(IF(Z89="",0,Z89),"0")</f>
        <v>0</v>
      </c>
      <c r="AA90" s="321"/>
      <c r="AB90" s="321"/>
      <c r="AC90" s="321"/>
    </row>
    <row r="91" spans="1:68" hidden="1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41"/>
      <c r="P91" s="322" t="s">
        <v>72</v>
      </c>
      <c r="Q91" s="323"/>
      <c r="R91" s="323"/>
      <c r="S91" s="323"/>
      <c r="T91" s="323"/>
      <c r="U91" s="323"/>
      <c r="V91" s="324"/>
      <c r="W91" s="37" t="s">
        <v>73</v>
      </c>
      <c r="X91" s="320">
        <f>IFERROR(SUMPRODUCT(X89:X89*H89:H89),"0")</f>
        <v>0</v>
      </c>
      <c r="Y91" s="320">
        <f>IFERROR(SUMPRODUCT(Y89:Y89*H89:H89),"0")</f>
        <v>0</v>
      </c>
      <c r="Z91" s="37"/>
      <c r="AA91" s="321"/>
      <c r="AB91" s="321"/>
      <c r="AC91" s="321"/>
    </row>
    <row r="92" spans="1:68" ht="16.5" hidden="1" customHeight="1" x14ac:dyDescent="0.25">
      <c r="A92" s="336" t="s">
        <v>174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3"/>
      <c r="AB92" s="313"/>
      <c r="AC92" s="313"/>
    </row>
    <row r="93" spans="1:68" ht="14.25" hidden="1" customHeight="1" x14ac:dyDescent="0.25">
      <c r="A93" s="333" t="s">
        <v>175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14"/>
      <c r="AB93" s="314"/>
      <c r="AC93" s="314"/>
    </row>
    <row r="94" spans="1:68" ht="27" hidden="1" customHeight="1" x14ac:dyDescent="0.25">
      <c r="A94" s="54" t="s">
        <v>176</v>
      </c>
      <c r="B94" s="54" t="s">
        <v>177</v>
      </c>
      <c r="C94" s="31">
        <v>4301136042</v>
      </c>
      <c r="D94" s="329">
        <v>4607025784012</v>
      </c>
      <c r="E94" s="330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80</v>
      </c>
      <c r="M94" s="33" t="s">
        <v>68</v>
      </c>
      <c r="N94" s="33"/>
      <c r="O94" s="32">
        <v>180</v>
      </c>
      <c r="P9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178</v>
      </c>
      <c r="AG94" s="67"/>
      <c r="AJ94" s="71" t="s">
        <v>82</v>
      </c>
      <c r="AK94" s="71">
        <v>14</v>
      </c>
      <c r="BB94" s="135" t="s">
        <v>83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179</v>
      </c>
      <c r="B95" s="54" t="s">
        <v>180</v>
      </c>
      <c r="C95" s="31">
        <v>4301136040</v>
      </c>
      <c r="D95" s="329">
        <v>4607025784319</v>
      </c>
      <c r="E95" s="330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80</v>
      </c>
      <c r="M95" s="33" t="s">
        <v>68</v>
      </c>
      <c r="N95" s="33"/>
      <c r="O95" s="32">
        <v>180</v>
      </c>
      <c r="P95" s="3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14</v>
      </c>
      <c r="Y95" s="319">
        <f>IFERROR(IF(X95="","",X95),"")</f>
        <v>14</v>
      </c>
      <c r="Z95" s="36">
        <f>IFERROR(IF(X95="","",X95*0.01788),"")</f>
        <v>0.25031999999999999</v>
      </c>
      <c r="AA95" s="56"/>
      <c r="AB95" s="57"/>
      <c r="AC95" s="136" t="s">
        <v>181</v>
      </c>
      <c r="AG95" s="67"/>
      <c r="AJ95" s="71" t="s">
        <v>82</v>
      </c>
      <c r="AK95" s="71">
        <v>14</v>
      </c>
      <c r="BB95" s="137" t="s">
        <v>83</v>
      </c>
      <c r="BM95" s="67">
        <f>IFERROR(X95*I95,"0")</f>
        <v>59.415999999999997</v>
      </c>
      <c r="BN95" s="67">
        <f>IFERROR(Y95*I95,"0")</f>
        <v>59.415999999999997</v>
      </c>
      <c r="BO95" s="67">
        <f>IFERROR(X95/J95,"0")</f>
        <v>0.2</v>
      </c>
      <c r="BP95" s="67">
        <f>IFERROR(Y95/J95,"0")</f>
        <v>0.2</v>
      </c>
    </row>
    <row r="96" spans="1:68" ht="16.5" hidden="1" customHeight="1" x14ac:dyDescent="0.25">
      <c r="A96" s="54" t="s">
        <v>182</v>
      </c>
      <c r="B96" s="54" t="s">
        <v>183</v>
      </c>
      <c r="C96" s="31">
        <v>4301136039</v>
      </c>
      <c r="D96" s="329">
        <v>4607111035370</v>
      </c>
      <c r="E96" s="330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80</v>
      </c>
      <c r="M96" s="33" t="s">
        <v>68</v>
      </c>
      <c r="N96" s="33"/>
      <c r="O96" s="32">
        <v>180</v>
      </c>
      <c r="P96" s="45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184</v>
      </c>
      <c r="AG96" s="67"/>
      <c r="AJ96" s="71" t="s">
        <v>82</v>
      </c>
      <c r="AK96" s="71">
        <v>12</v>
      </c>
      <c r="BB96" s="139" t="s">
        <v>83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0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4"/>
      <c r="M97" s="334"/>
      <c r="N97" s="334"/>
      <c r="O97" s="341"/>
      <c r="P97" s="322" t="s">
        <v>72</v>
      </c>
      <c r="Q97" s="323"/>
      <c r="R97" s="323"/>
      <c r="S97" s="323"/>
      <c r="T97" s="323"/>
      <c r="U97" s="323"/>
      <c r="V97" s="324"/>
      <c r="W97" s="37" t="s">
        <v>69</v>
      </c>
      <c r="X97" s="320">
        <f>IFERROR(SUM(X94:X96),"0")</f>
        <v>14</v>
      </c>
      <c r="Y97" s="320">
        <f>IFERROR(SUM(Y94:Y96),"0")</f>
        <v>14</v>
      </c>
      <c r="Z97" s="320">
        <f>IFERROR(IF(Z94="",0,Z94),"0")+IFERROR(IF(Z95="",0,Z95),"0")+IFERROR(IF(Z96="",0,Z96),"0")</f>
        <v>0.25031999999999999</v>
      </c>
      <c r="AA97" s="321"/>
      <c r="AB97" s="321"/>
      <c r="AC97" s="321"/>
    </row>
    <row r="98" spans="1:68" x14ac:dyDescent="0.2">
      <c r="A98" s="334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4"/>
      <c r="M98" s="334"/>
      <c r="N98" s="334"/>
      <c r="O98" s="341"/>
      <c r="P98" s="322" t="s">
        <v>72</v>
      </c>
      <c r="Q98" s="323"/>
      <c r="R98" s="323"/>
      <c r="S98" s="323"/>
      <c r="T98" s="323"/>
      <c r="U98" s="323"/>
      <c r="V98" s="324"/>
      <c r="W98" s="37" t="s">
        <v>73</v>
      </c>
      <c r="X98" s="320">
        <f>IFERROR(SUMPRODUCT(X94:X96*H94:H96),"0")</f>
        <v>50.4</v>
      </c>
      <c r="Y98" s="320">
        <f>IFERROR(SUMPRODUCT(Y94:Y96*H94:H96),"0")</f>
        <v>50.4</v>
      </c>
      <c r="Z98" s="37"/>
      <c r="AA98" s="321"/>
      <c r="AB98" s="321"/>
      <c r="AC98" s="321"/>
    </row>
    <row r="99" spans="1:68" ht="16.5" hidden="1" customHeight="1" x14ac:dyDescent="0.25">
      <c r="A99" s="336" t="s">
        <v>185</v>
      </c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4"/>
      <c r="M99" s="334"/>
      <c r="N99" s="334"/>
      <c r="O99" s="334"/>
      <c r="P99" s="334"/>
      <c r="Q99" s="334"/>
      <c r="R99" s="334"/>
      <c r="S99" s="334"/>
      <c r="T99" s="334"/>
      <c r="U99" s="334"/>
      <c r="V99" s="334"/>
      <c r="W99" s="334"/>
      <c r="X99" s="334"/>
      <c r="Y99" s="334"/>
      <c r="Z99" s="334"/>
      <c r="AA99" s="313"/>
      <c r="AB99" s="313"/>
      <c r="AC99" s="313"/>
    </row>
    <row r="100" spans="1:68" ht="14.25" hidden="1" customHeight="1" x14ac:dyDescent="0.25">
      <c r="A100" s="333" t="s">
        <v>63</v>
      </c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4"/>
      <c r="P100" s="334"/>
      <c r="Q100" s="334"/>
      <c r="R100" s="334"/>
      <c r="S100" s="334"/>
      <c r="T100" s="334"/>
      <c r="U100" s="334"/>
      <c r="V100" s="334"/>
      <c r="W100" s="334"/>
      <c r="X100" s="334"/>
      <c r="Y100" s="334"/>
      <c r="Z100" s="334"/>
      <c r="AA100" s="314"/>
      <c r="AB100" s="314"/>
      <c r="AC100" s="314"/>
    </row>
    <row r="101" spans="1:68" ht="27" customHeight="1" x14ac:dyDescent="0.25">
      <c r="A101" s="54" t="s">
        <v>186</v>
      </c>
      <c r="B101" s="54" t="s">
        <v>187</v>
      </c>
      <c r="C101" s="31">
        <v>4301071051</v>
      </c>
      <c r="D101" s="329">
        <v>4607111039262</v>
      </c>
      <c r="E101" s="330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12</v>
      </c>
      <c r="Y101" s="319">
        <f>IFERROR(IF(X101="","",X101),"")</f>
        <v>12</v>
      </c>
      <c r="Z101" s="36">
        <f>IFERROR(IF(X101="","",X101*0.0155),"")</f>
        <v>0.186</v>
      </c>
      <c r="AA101" s="56"/>
      <c r="AB101" s="57"/>
      <c r="AC101" s="140" t="s">
        <v>133</v>
      </c>
      <c r="AG101" s="67"/>
      <c r="AJ101" s="71" t="s">
        <v>82</v>
      </c>
      <c r="AK101" s="71">
        <v>12</v>
      </c>
      <c r="BB101" s="141" t="s">
        <v>1</v>
      </c>
      <c r="BM101" s="67">
        <f>IFERROR(X101*I101,"0")</f>
        <v>80.635199999999998</v>
      </c>
      <c r="BN101" s="67">
        <f>IFERROR(Y101*I101,"0")</f>
        <v>80.635199999999998</v>
      </c>
      <c r="BO101" s="67">
        <f>IFERROR(X101/J101,"0")</f>
        <v>0.14285714285714285</v>
      </c>
      <c r="BP101" s="67">
        <f>IFERROR(Y101/J101,"0")</f>
        <v>0.14285714285714285</v>
      </c>
    </row>
    <row r="102" spans="1:68" ht="27" hidden="1" customHeight="1" x14ac:dyDescent="0.25">
      <c r="A102" s="54" t="s">
        <v>188</v>
      </c>
      <c r="B102" s="54" t="s">
        <v>189</v>
      </c>
      <c r="C102" s="31">
        <v>4301070976</v>
      </c>
      <c r="D102" s="329">
        <v>4607111034144</v>
      </c>
      <c r="E102" s="330"/>
      <c r="F102" s="317">
        <v>0.9</v>
      </c>
      <c r="G102" s="32">
        <v>8</v>
      </c>
      <c r="H102" s="317">
        <v>7.2</v>
      </c>
      <c r="I102" s="317">
        <v>7.4859999999999998</v>
      </c>
      <c r="J102" s="32">
        <v>84</v>
      </c>
      <c r="K102" s="32" t="s">
        <v>66</v>
      </c>
      <c r="L102" s="32" t="s">
        <v>136</v>
      </c>
      <c r="M102" s="33" t="s">
        <v>68</v>
      </c>
      <c r="N102" s="33"/>
      <c r="O102" s="32">
        <v>180</v>
      </c>
      <c r="P102" s="4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>IFERROR(IF(X102="","",X102),"")</f>
        <v>0</v>
      </c>
      <c r="Z102" s="36">
        <f>IFERROR(IF(X102="","",X102*0.0155),"")</f>
        <v>0</v>
      </c>
      <c r="AA102" s="56"/>
      <c r="AB102" s="57"/>
      <c r="AC102" s="142" t="s">
        <v>133</v>
      </c>
      <c r="AG102" s="67"/>
      <c r="AJ102" s="71" t="s">
        <v>137</v>
      </c>
      <c r="AK102" s="71">
        <v>84</v>
      </c>
      <c r="BB102" s="143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t="27" customHeight="1" x14ac:dyDescent="0.25">
      <c r="A103" s="54" t="s">
        <v>190</v>
      </c>
      <c r="B103" s="54" t="s">
        <v>191</v>
      </c>
      <c r="C103" s="31">
        <v>4301071038</v>
      </c>
      <c r="D103" s="329">
        <v>4607111039248</v>
      </c>
      <c r="E103" s="330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136</v>
      </c>
      <c r="M103" s="33" t="s">
        <v>68</v>
      </c>
      <c r="N103" s="33"/>
      <c r="O103" s="32">
        <v>180</v>
      </c>
      <c r="P103" s="39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72</v>
      </c>
      <c r="Y103" s="319">
        <f>IFERROR(IF(X103="","",X103),"")</f>
        <v>72</v>
      </c>
      <c r="Z103" s="36">
        <f>IFERROR(IF(X103="","",X103*0.0155),"")</f>
        <v>1.1160000000000001</v>
      </c>
      <c r="AA103" s="56"/>
      <c r="AB103" s="57"/>
      <c r="AC103" s="144" t="s">
        <v>133</v>
      </c>
      <c r="AG103" s="67"/>
      <c r="AJ103" s="71" t="s">
        <v>137</v>
      </c>
      <c r="AK103" s="71">
        <v>84</v>
      </c>
      <c r="BB103" s="145" t="s">
        <v>1</v>
      </c>
      <c r="BM103" s="67">
        <f>IFERROR(X103*I103,"0")</f>
        <v>525.6</v>
      </c>
      <c r="BN103" s="67">
        <f>IFERROR(Y103*I103,"0")</f>
        <v>525.6</v>
      </c>
      <c r="BO103" s="67">
        <f>IFERROR(X103/J103,"0")</f>
        <v>0.8571428571428571</v>
      </c>
      <c r="BP103" s="67">
        <f>IFERROR(Y103/J103,"0")</f>
        <v>0.8571428571428571</v>
      </c>
    </row>
    <row r="104" spans="1:68" ht="27" hidden="1" customHeight="1" x14ac:dyDescent="0.25">
      <c r="A104" s="54" t="s">
        <v>192</v>
      </c>
      <c r="B104" s="54" t="s">
        <v>193</v>
      </c>
      <c r="C104" s="31">
        <v>4301071049</v>
      </c>
      <c r="D104" s="329">
        <v>4607111039293</v>
      </c>
      <c r="E104" s="330"/>
      <c r="F104" s="317">
        <v>0.4</v>
      </c>
      <c r="G104" s="32">
        <v>16</v>
      </c>
      <c r="H104" s="317">
        <v>6.4</v>
      </c>
      <c r="I104" s="317">
        <v>6.7195999999999998</v>
      </c>
      <c r="J104" s="32">
        <v>84</v>
      </c>
      <c r="K104" s="32" t="s">
        <v>66</v>
      </c>
      <c r="L104" s="32" t="s">
        <v>136</v>
      </c>
      <c r="M104" s="33" t="s">
        <v>68</v>
      </c>
      <c r="N104" s="33"/>
      <c r="O104" s="32">
        <v>180</v>
      </c>
      <c r="P104" s="3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0</v>
      </c>
      <c r="Y104" s="319">
        <f>IFERROR(IF(X104="","",X104),"")</f>
        <v>0</v>
      </c>
      <c r="Z104" s="36">
        <f>IFERROR(IF(X104="","",X104*0.0155),"")</f>
        <v>0</v>
      </c>
      <c r="AA104" s="56"/>
      <c r="AB104" s="57"/>
      <c r="AC104" s="146" t="s">
        <v>133</v>
      </c>
      <c r="AG104" s="67"/>
      <c r="AJ104" s="71" t="s">
        <v>137</v>
      </c>
      <c r="AK104" s="71">
        <v>84</v>
      </c>
      <c r="BB104" s="147" t="s">
        <v>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customHeight="1" x14ac:dyDescent="0.25">
      <c r="A105" s="54" t="s">
        <v>194</v>
      </c>
      <c r="B105" s="54" t="s">
        <v>195</v>
      </c>
      <c r="C105" s="31">
        <v>4301071039</v>
      </c>
      <c r="D105" s="329">
        <v>4607111039279</v>
      </c>
      <c r="E105" s="330"/>
      <c r="F105" s="317">
        <v>0.7</v>
      </c>
      <c r="G105" s="32">
        <v>10</v>
      </c>
      <c r="H105" s="317">
        <v>7</v>
      </c>
      <c r="I105" s="317">
        <v>7.3</v>
      </c>
      <c r="J105" s="32">
        <v>84</v>
      </c>
      <c r="K105" s="32" t="s">
        <v>66</v>
      </c>
      <c r="L105" s="32" t="s">
        <v>136</v>
      </c>
      <c r="M105" s="33" t="s">
        <v>68</v>
      </c>
      <c r="N105" s="33"/>
      <c r="O105" s="32">
        <v>180</v>
      </c>
      <c r="P105" s="48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144</v>
      </c>
      <c r="Y105" s="319">
        <f>IFERROR(IF(X105="","",X105),"")</f>
        <v>144</v>
      </c>
      <c r="Z105" s="36">
        <f>IFERROR(IF(X105="","",X105*0.0155),"")</f>
        <v>2.2320000000000002</v>
      </c>
      <c r="AA105" s="56"/>
      <c r="AB105" s="57"/>
      <c r="AC105" s="148" t="s">
        <v>133</v>
      </c>
      <c r="AG105" s="67"/>
      <c r="AJ105" s="71" t="s">
        <v>137</v>
      </c>
      <c r="AK105" s="71">
        <v>84</v>
      </c>
      <c r="BB105" s="149" t="s">
        <v>1</v>
      </c>
      <c r="BM105" s="67">
        <f>IFERROR(X105*I105,"0")</f>
        <v>1051.2</v>
      </c>
      <c r="BN105" s="67">
        <f>IFERROR(Y105*I105,"0")</f>
        <v>1051.2</v>
      </c>
      <c r="BO105" s="67">
        <f>IFERROR(X105/J105,"0")</f>
        <v>1.7142857142857142</v>
      </c>
      <c r="BP105" s="67">
        <f>IFERROR(Y105/J105,"0")</f>
        <v>1.7142857142857142</v>
      </c>
    </row>
    <row r="106" spans="1:68" x14ac:dyDescent="0.2">
      <c r="A106" s="340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41"/>
      <c r="P106" s="322" t="s">
        <v>72</v>
      </c>
      <c r="Q106" s="323"/>
      <c r="R106" s="323"/>
      <c r="S106" s="323"/>
      <c r="T106" s="323"/>
      <c r="U106" s="323"/>
      <c r="V106" s="324"/>
      <c r="W106" s="37" t="s">
        <v>69</v>
      </c>
      <c r="X106" s="320">
        <f>IFERROR(SUM(X101:X105),"0")</f>
        <v>228</v>
      </c>
      <c r="Y106" s="320">
        <f>IFERROR(SUM(Y101:Y105),"0")</f>
        <v>228</v>
      </c>
      <c r="Z106" s="320">
        <f>IFERROR(IF(Z101="",0,Z101),"0")+IFERROR(IF(Z102="",0,Z102),"0")+IFERROR(IF(Z103="",0,Z103),"0")+IFERROR(IF(Z104="",0,Z104),"0")+IFERROR(IF(Z105="",0,Z105),"0")</f>
        <v>3.5340000000000003</v>
      </c>
      <c r="AA106" s="321"/>
      <c r="AB106" s="321"/>
      <c r="AC106" s="321"/>
    </row>
    <row r="107" spans="1:68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41"/>
      <c r="P107" s="322" t="s">
        <v>72</v>
      </c>
      <c r="Q107" s="323"/>
      <c r="R107" s="323"/>
      <c r="S107" s="323"/>
      <c r="T107" s="323"/>
      <c r="U107" s="323"/>
      <c r="V107" s="324"/>
      <c r="W107" s="37" t="s">
        <v>73</v>
      </c>
      <c r="X107" s="320">
        <f>IFERROR(SUMPRODUCT(X101:X105*H101:H105),"0")</f>
        <v>1588.8</v>
      </c>
      <c r="Y107" s="320">
        <f>IFERROR(SUMPRODUCT(Y101:Y105*H101:H105),"0")</f>
        <v>1588.8</v>
      </c>
      <c r="Z107" s="37"/>
      <c r="AA107" s="321"/>
      <c r="AB107" s="321"/>
      <c r="AC107" s="321"/>
    </row>
    <row r="108" spans="1:68" ht="16.5" hidden="1" customHeight="1" x14ac:dyDescent="0.25">
      <c r="A108" s="336" t="s">
        <v>196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3"/>
      <c r="AB108" s="313"/>
      <c r="AC108" s="313"/>
    </row>
    <row r="109" spans="1:68" ht="14.25" hidden="1" customHeight="1" x14ac:dyDescent="0.25">
      <c r="A109" s="333" t="s">
        <v>139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14"/>
      <c r="AB109" s="314"/>
      <c r="AC109" s="314"/>
    </row>
    <row r="110" spans="1:68" ht="27" customHeight="1" x14ac:dyDescent="0.25">
      <c r="A110" s="54" t="s">
        <v>197</v>
      </c>
      <c r="B110" s="54" t="s">
        <v>198</v>
      </c>
      <c r="C110" s="31">
        <v>4301135533</v>
      </c>
      <c r="D110" s="329">
        <v>4607111034014</v>
      </c>
      <c r="E110" s="330"/>
      <c r="F110" s="317">
        <v>0.25</v>
      </c>
      <c r="G110" s="32">
        <v>12</v>
      </c>
      <c r="H110" s="317">
        <v>3</v>
      </c>
      <c r="I110" s="317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0" s="338"/>
      <c r="R110" s="338"/>
      <c r="S110" s="338"/>
      <c r="T110" s="339"/>
      <c r="U110" s="34"/>
      <c r="V110" s="34"/>
      <c r="W110" s="35" t="s">
        <v>69</v>
      </c>
      <c r="X110" s="318">
        <v>56</v>
      </c>
      <c r="Y110" s="319">
        <f>IFERROR(IF(X110="","",X110),"")</f>
        <v>56</v>
      </c>
      <c r="Z110" s="36">
        <f>IFERROR(IF(X110="","",X110*0.01788),"")</f>
        <v>1.0012799999999999</v>
      </c>
      <c r="AA110" s="56"/>
      <c r="AB110" s="57"/>
      <c r="AC110" s="150" t="s">
        <v>199</v>
      </c>
      <c r="AG110" s="67"/>
      <c r="AJ110" s="71" t="s">
        <v>71</v>
      </c>
      <c r="AK110" s="71">
        <v>1</v>
      </c>
      <c r="BB110" s="151" t="s">
        <v>83</v>
      </c>
      <c r="BM110" s="67">
        <f>IFERROR(X110*I110,"0")</f>
        <v>207.40159999999997</v>
      </c>
      <c r="BN110" s="67">
        <f>IFERROR(Y110*I110,"0")</f>
        <v>207.40159999999997</v>
      </c>
      <c r="BO110" s="67">
        <f>IFERROR(X110/J110,"0")</f>
        <v>0.8</v>
      </c>
      <c r="BP110" s="67">
        <f>IFERROR(Y110/J110,"0")</f>
        <v>0.8</v>
      </c>
    </row>
    <row r="111" spans="1:68" ht="27" customHeight="1" x14ac:dyDescent="0.25">
      <c r="A111" s="54" t="s">
        <v>200</v>
      </c>
      <c r="B111" s="54" t="s">
        <v>201</v>
      </c>
      <c r="C111" s="31">
        <v>4301135532</v>
      </c>
      <c r="D111" s="329">
        <v>4607111033994</v>
      </c>
      <c r="E111" s="330"/>
      <c r="F111" s="317">
        <v>0.25</v>
      </c>
      <c r="G111" s="32">
        <v>12</v>
      </c>
      <c r="H111" s="317">
        <v>3</v>
      </c>
      <c r="I111" s="317">
        <v>3.7035999999999998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1" s="338"/>
      <c r="R111" s="338"/>
      <c r="S111" s="338"/>
      <c r="T111" s="339"/>
      <c r="U111" s="34"/>
      <c r="V111" s="34"/>
      <c r="W111" s="35" t="s">
        <v>69</v>
      </c>
      <c r="X111" s="318">
        <v>14</v>
      </c>
      <c r="Y111" s="319">
        <f>IFERROR(IF(X111="","",X111),"")</f>
        <v>14</v>
      </c>
      <c r="Z111" s="36">
        <f>IFERROR(IF(X111="","",X111*0.01788),"")</f>
        <v>0.25031999999999999</v>
      </c>
      <c r="AA111" s="56"/>
      <c r="AB111" s="57"/>
      <c r="AC111" s="152" t="s">
        <v>143</v>
      </c>
      <c r="AG111" s="67"/>
      <c r="AJ111" s="71" t="s">
        <v>71</v>
      </c>
      <c r="AK111" s="71">
        <v>1</v>
      </c>
      <c r="BB111" s="153" t="s">
        <v>83</v>
      </c>
      <c r="BM111" s="67">
        <f>IFERROR(X111*I111,"0")</f>
        <v>51.850399999999993</v>
      </c>
      <c r="BN111" s="67">
        <f>IFERROR(Y111*I111,"0")</f>
        <v>51.850399999999993</v>
      </c>
      <c r="BO111" s="67">
        <f>IFERROR(X111/J111,"0")</f>
        <v>0.2</v>
      </c>
      <c r="BP111" s="67">
        <f>IFERROR(Y111/J111,"0")</f>
        <v>0.2</v>
      </c>
    </row>
    <row r="112" spans="1:68" x14ac:dyDescent="0.2">
      <c r="A112" s="340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4"/>
      <c r="M112" s="334"/>
      <c r="N112" s="334"/>
      <c r="O112" s="341"/>
      <c r="P112" s="322" t="s">
        <v>72</v>
      </c>
      <c r="Q112" s="323"/>
      <c r="R112" s="323"/>
      <c r="S112" s="323"/>
      <c r="T112" s="323"/>
      <c r="U112" s="323"/>
      <c r="V112" s="324"/>
      <c r="W112" s="37" t="s">
        <v>69</v>
      </c>
      <c r="X112" s="320">
        <f>IFERROR(SUM(X110:X111),"0")</f>
        <v>70</v>
      </c>
      <c r="Y112" s="320">
        <f>IFERROR(SUM(Y110:Y111),"0")</f>
        <v>70</v>
      </c>
      <c r="Z112" s="320">
        <f>IFERROR(IF(Z110="",0,Z110),"0")+IFERROR(IF(Z111="",0,Z111),"0")</f>
        <v>1.2515999999999998</v>
      </c>
      <c r="AA112" s="321"/>
      <c r="AB112" s="321"/>
      <c r="AC112" s="321"/>
    </row>
    <row r="113" spans="1:68" x14ac:dyDescent="0.2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4"/>
      <c r="M113" s="334"/>
      <c r="N113" s="334"/>
      <c r="O113" s="341"/>
      <c r="P113" s="322" t="s">
        <v>72</v>
      </c>
      <c r="Q113" s="323"/>
      <c r="R113" s="323"/>
      <c r="S113" s="323"/>
      <c r="T113" s="323"/>
      <c r="U113" s="323"/>
      <c r="V113" s="324"/>
      <c r="W113" s="37" t="s">
        <v>73</v>
      </c>
      <c r="X113" s="320">
        <f>IFERROR(SUMPRODUCT(X110:X111*H110:H111),"0")</f>
        <v>210</v>
      </c>
      <c r="Y113" s="320">
        <f>IFERROR(SUMPRODUCT(Y110:Y111*H110:H111),"0")</f>
        <v>210</v>
      </c>
      <c r="Z113" s="37"/>
      <c r="AA113" s="321"/>
      <c r="AB113" s="321"/>
      <c r="AC113" s="321"/>
    </row>
    <row r="114" spans="1:68" ht="16.5" hidden="1" customHeight="1" x14ac:dyDescent="0.25">
      <c r="A114" s="336" t="s">
        <v>202</v>
      </c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4"/>
      <c r="M114" s="334"/>
      <c r="N114" s="334"/>
      <c r="O114" s="334"/>
      <c r="P114" s="334"/>
      <c r="Q114" s="334"/>
      <c r="R114" s="334"/>
      <c r="S114" s="334"/>
      <c r="T114" s="334"/>
      <c r="U114" s="334"/>
      <c r="V114" s="334"/>
      <c r="W114" s="334"/>
      <c r="X114" s="334"/>
      <c r="Y114" s="334"/>
      <c r="Z114" s="334"/>
      <c r="AA114" s="313"/>
      <c r="AB114" s="313"/>
      <c r="AC114" s="313"/>
    </row>
    <row r="115" spans="1:68" ht="14.25" hidden="1" customHeight="1" x14ac:dyDescent="0.25">
      <c r="A115" s="333" t="s">
        <v>139</v>
      </c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4"/>
      <c r="M115" s="334"/>
      <c r="N115" s="334"/>
      <c r="O115" s="334"/>
      <c r="P115" s="334"/>
      <c r="Q115" s="334"/>
      <c r="R115" s="334"/>
      <c r="S115" s="334"/>
      <c r="T115" s="334"/>
      <c r="U115" s="334"/>
      <c r="V115" s="334"/>
      <c r="W115" s="334"/>
      <c r="X115" s="334"/>
      <c r="Y115" s="334"/>
      <c r="Z115" s="334"/>
      <c r="AA115" s="314"/>
      <c r="AB115" s="314"/>
      <c r="AC115" s="314"/>
    </row>
    <row r="116" spans="1:68" ht="27" hidden="1" customHeight="1" x14ac:dyDescent="0.25">
      <c r="A116" s="54" t="s">
        <v>203</v>
      </c>
      <c r="B116" s="54" t="s">
        <v>204</v>
      </c>
      <c r="C116" s="31">
        <v>4301135311</v>
      </c>
      <c r="D116" s="329">
        <v>4607111039095</v>
      </c>
      <c r="E116" s="330"/>
      <c r="F116" s="317">
        <v>0.25</v>
      </c>
      <c r="G116" s="32">
        <v>12</v>
      </c>
      <c r="H116" s="317">
        <v>3</v>
      </c>
      <c r="I116" s="317">
        <v>3.7480000000000002</v>
      </c>
      <c r="J116" s="32">
        <v>70</v>
      </c>
      <c r="K116" s="32" t="s">
        <v>79</v>
      </c>
      <c r="L116" s="32" t="s">
        <v>80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38"/>
      <c r="R116" s="338"/>
      <c r="S116" s="338"/>
      <c r="T116" s="339"/>
      <c r="U116" s="34"/>
      <c r="V116" s="34"/>
      <c r="W116" s="35" t="s">
        <v>69</v>
      </c>
      <c r="X116" s="318">
        <v>0</v>
      </c>
      <c r="Y116" s="319">
        <f>IFERROR(IF(X116="","",X116),"")</f>
        <v>0</v>
      </c>
      <c r="Z116" s="36">
        <f>IFERROR(IF(X116="","",X116*0.01788),"")</f>
        <v>0</v>
      </c>
      <c r="AA116" s="56"/>
      <c r="AB116" s="57"/>
      <c r="AC116" s="154" t="s">
        <v>205</v>
      </c>
      <c r="AG116" s="67"/>
      <c r="AJ116" s="71" t="s">
        <v>82</v>
      </c>
      <c r="AK116" s="71">
        <v>14</v>
      </c>
      <c r="BB116" s="155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206</v>
      </c>
      <c r="B117" s="54" t="s">
        <v>207</v>
      </c>
      <c r="C117" s="31">
        <v>4301135300</v>
      </c>
      <c r="D117" s="329">
        <v>4607111039101</v>
      </c>
      <c r="E117" s="330"/>
      <c r="F117" s="317">
        <v>0.45</v>
      </c>
      <c r="G117" s="32">
        <v>8</v>
      </c>
      <c r="H117" s="317">
        <v>3.6</v>
      </c>
      <c r="I117" s="317">
        <v>4.26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1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7" s="338"/>
      <c r="R117" s="338"/>
      <c r="S117" s="338"/>
      <c r="T117" s="339"/>
      <c r="U117" s="34"/>
      <c r="V117" s="34"/>
      <c r="W117" s="35" t="s">
        <v>69</v>
      </c>
      <c r="X117" s="318">
        <v>0</v>
      </c>
      <c r="Y117" s="319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205</v>
      </c>
      <c r="AG117" s="67"/>
      <c r="AJ117" s="71" t="s">
        <v>71</v>
      </c>
      <c r="AK117" s="71">
        <v>1</v>
      </c>
      <c r="BB117" s="157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16.5" customHeight="1" x14ac:dyDescent="0.25">
      <c r="A118" s="54" t="s">
        <v>208</v>
      </c>
      <c r="B118" s="54" t="s">
        <v>209</v>
      </c>
      <c r="C118" s="31">
        <v>4301135534</v>
      </c>
      <c r="D118" s="329">
        <v>4607111034199</v>
      </c>
      <c r="E118" s="330"/>
      <c r="F118" s="317">
        <v>0.25</v>
      </c>
      <c r="G118" s="32">
        <v>12</v>
      </c>
      <c r="H118" s="317">
        <v>3</v>
      </c>
      <c r="I118" s="317">
        <v>3.7035999999999998</v>
      </c>
      <c r="J118" s="32">
        <v>70</v>
      </c>
      <c r="K118" s="32" t="s">
        <v>79</v>
      </c>
      <c r="L118" s="32" t="s">
        <v>67</v>
      </c>
      <c r="M118" s="33" t="s">
        <v>68</v>
      </c>
      <c r="N118" s="33"/>
      <c r="O118" s="32">
        <v>180</v>
      </c>
      <c r="P118" s="41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8" s="338"/>
      <c r="R118" s="338"/>
      <c r="S118" s="338"/>
      <c r="T118" s="339"/>
      <c r="U118" s="34"/>
      <c r="V118" s="34"/>
      <c r="W118" s="35" t="s">
        <v>69</v>
      </c>
      <c r="X118" s="318">
        <v>28</v>
      </c>
      <c r="Y118" s="319">
        <f>IFERROR(IF(X118="","",X118),"")</f>
        <v>28</v>
      </c>
      <c r="Z118" s="36">
        <f>IFERROR(IF(X118="","",X118*0.01788),"")</f>
        <v>0.50063999999999997</v>
      </c>
      <c r="AA118" s="56"/>
      <c r="AB118" s="57"/>
      <c r="AC118" s="158" t="s">
        <v>210</v>
      </c>
      <c r="AG118" s="67"/>
      <c r="AJ118" s="71" t="s">
        <v>71</v>
      </c>
      <c r="AK118" s="71">
        <v>1</v>
      </c>
      <c r="BB118" s="159" t="s">
        <v>83</v>
      </c>
      <c r="BM118" s="67">
        <f>IFERROR(X118*I118,"0")</f>
        <v>103.70079999999999</v>
      </c>
      <c r="BN118" s="67">
        <f>IFERROR(Y118*I118,"0")</f>
        <v>103.70079999999999</v>
      </c>
      <c r="BO118" s="67">
        <f>IFERROR(X118/J118,"0")</f>
        <v>0.4</v>
      </c>
      <c r="BP118" s="67">
        <f>IFERROR(Y118/J118,"0")</f>
        <v>0.4</v>
      </c>
    </row>
    <row r="119" spans="1:68" x14ac:dyDescent="0.2">
      <c r="A119" s="340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4"/>
      <c r="M119" s="334"/>
      <c r="N119" s="334"/>
      <c r="O119" s="341"/>
      <c r="P119" s="322" t="s">
        <v>72</v>
      </c>
      <c r="Q119" s="323"/>
      <c r="R119" s="323"/>
      <c r="S119" s="323"/>
      <c r="T119" s="323"/>
      <c r="U119" s="323"/>
      <c r="V119" s="324"/>
      <c r="W119" s="37" t="s">
        <v>69</v>
      </c>
      <c r="X119" s="320">
        <f>IFERROR(SUM(X116:X118),"0")</f>
        <v>28</v>
      </c>
      <c r="Y119" s="320">
        <f>IFERROR(SUM(Y116:Y118),"0")</f>
        <v>28</v>
      </c>
      <c r="Z119" s="320">
        <f>IFERROR(IF(Z116="",0,Z116),"0")+IFERROR(IF(Z117="",0,Z117),"0")+IFERROR(IF(Z118="",0,Z118),"0")</f>
        <v>0.50063999999999997</v>
      </c>
      <c r="AA119" s="321"/>
      <c r="AB119" s="321"/>
      <c r="AC119" s="321"/>
    </row>
    <row r="120" spans="1:68" x14ac:dyDescent="0.2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41"/>
      <c r="P120" s="322" t="s">
        <v>72</v>
      </c>
      <c r="Q120" s="323"/>
      <c r="R120" s="323"/>
      <c r="S120" s="323"/>
      <c r="T120" s="323"/>
      <c r="U120" s="323"/>
      <c r="V120" s="324"/>
      <c r="W120" s="37" t="s">
        <v>73</v>
      </c>
      <c r="X120" s="320">
        <f>IFERROR(SUMPRODUCT(X116:X118*H116:H118),"0")</f>
        <v>84</v>
      </c>
      <c r="Y120" s="320">
        <f>IFERROR(SUMPRODUCT(Y116:Y118*H116:H118),"0")</f>
        <v>84</v>
      </c>
      <c r="Z120" s="37"/>
      <c r="AA120" s="321"/>
      <c r="AB120" s="321"/>
      <c r="AC120" s="321"/>
    </row>
    <row r="121" spans="1:68" ht="16.5" hidden="1" customHeight="1" x14ac:dyDescent="0.25">
      <c r="A121" s="336" t="s">
        <v>211</v>
      </c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4"/>
      <c r="P121" s="334"/>
      <c r="Q121" s="334"/>
      <c r="R121" s="334"/>
      <c r="S121" s="334"/>
      <c r="T121" s="334"/>
      <c r="U121" s="334"/>
      <c r="V121" s="334"/>
      <c r="W121" s="334"/>
      <c r="X121" s="334"/>
      <c r="Y121" s="334"/>
      <c r="Z121" s="334"/>
      <c r="AA121" s="313"/>
      <c r="AB121" s="313"/>
      <c r="AC121" s="313"/>
    </row>
    <row r="122" spans="1:68" ht="14.25" hidden="1" customHeight="1" x14ac:dyDescent="0.25">
      <c r="A122" s="333" t="s">
        <v>139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4"/>
      <c r="AB122" s="314"/>
      <c r="AC122" s="314"/>
    </row>
    <row r="123" spans="1:68" ht="27" customHeight="1" x14ac:dyDescent="0.25">
      <c r="A123" s="54" t="s">
        <v>212</v>
      </c>
      <c r="B123" s="54" t="s">
        <v>213</v>
      </c>
      <c r="C123" s="31">
        <v>4301135275</v>
      </c>
      <c r="D123" s="329">
        <v>4607111034380</v>
      </c>
      <c r="E123" s="330"/>
      <c r="F123" s="317">
        <v>0.25</v>
      </c>
      <c r="G123" s="32">
        <v>12</v>
      </c>
      <c r="H123" s="317">
        <v>3</v>
      </c>
      <c r="I123" s="317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8"/>
      <c r="R123" s="338"/>
      <c r="S123" s="338"/>
      <c r="T123" s="339"/>
      <c r="U123" s="34"/>
      <c r="V123" s="34"/>
      <c r="W123" s="35" t="s">
        <v>69</v>
      </c>
      <c r="X123" s="318">
        <v>14</v>
      </c>
      <c r="Y123" s="319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0" t="s">
        <v>214</v>
      </c>
      <c r="AG123" s="67"/>
      <c r="AJ123" s="71" t="s">
        <v>82</v>
      </c>
      <c r="AK123" s="71">
        <v>14</v>
      </c>
      <c r="BB123" s="161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215</v>
      </c>
      <c r="B124" s="54" t="s">
        <v>216</v>
      </c>
      <c r="C124" s="31">
        <v>4301135277</v>
      </c>
      <c r="D124" s="329">
        <v>4607111034397</v>
      </c>
      <c r="E124" s="330"/>
      <c r="F124" s="317">
        <v>0.25</v>
      </c>
      <c r="G124" s="32">
        <v>12</v>
      </c>
      <c r="H124" s="317">
        <v>3</v>
      </c>
      <c r="I124" s="317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1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8"/>
      <c r="R124" s="338"/>
      <c r="S124" s="338"/>
      <c r="T124" s="339"/>
      <c r="U124" s="34"/>
      <c r="V124" s="34"/>
      <c r="W124" s="35" t="s">
        <v>69</v>
      </c>
      <c r="X124" s="318">
        <v>14</v>
      </c>
      <c r="Y124" s="319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162" t="s">
        <v>199</v>
      </c>
      <c r="AG124" s="67"/>
      <c r="AJ124" s="71" t="s">
        <v>82</v>
      </c>
      <c r="AK124" s="71">
        <v>14</v>
      </c>
      <c r="BB124" s="163" t="s">
        <v>83</v>
      </c>
      <c r="BM124" s="67">
        <f>IFERROR(X124*I124,"0")</f>
        <v>45.919999999999995</v>
      </c>
      <c r="BN124" s="67">
        <f>IFERROR(Y124*I124,"0")</f>
        <v>45.919999999999995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340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4"/>
      <c r="M125" s="334"/>
      <c r="N125" s="334"/>
      <c r="O125" s="341"/>
      <c r="P125" s="322" t="s">
        <v>72</v>
      </c>
      <c r="Q125" s="323"/>
      <c r="R125" s="323"/>
      <c r="S125" s="323"/>
      <c r="T125" s="323"/>
      <c r="U125" s="323"/>
      <c r="V125" s="324"/>
      <c r="W125" s="37" t="s">
        <v>69</v>
      </c>
      <c r="X125" s="320">
        <f>IFERROR(SUM(X123:X124),"0")</f>
        <v>28</v>
      </c>
      <c r="Y125" s="320">
        <f>IFERROR(SUM(Y123:Y124),"0")</f>
        <v>28</v>
      </c>
      <c r="Z125" s="320">
        <f>IFERROR(IF(Z123="",0,Z123),"0")+IFERROR(IF(Z124="",0,Z124),"0")</f>
        <v>0.50063999999999997</v>
      </c>
      <c r="AA125" s="321"/>
      <c r="AB125" s="321"/>
      <c r="AC125" s="321"/>
    </row>
    <row r="126" spans="1:68" x14ac:dyDescent="0.2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41"/>
      <c r="P126" s="322" t="s">
        <v>72</v>
      </c>
      <c r="Q126" s="323"/>
      <c r="R126" s="323"/>
      <c r="S126" s="323"/>
      <c r="T126" s="323"/>
      <c r="U126" s="323"/>
      <c r="V126" s="324"/>
      <c r="W126" s="37" t="s">
        <v>73</v>
      </c>
      <c r="X126" s="320">
        <f>IFERROR(SUMPRODUCT(X123:X124*H123:H124),"0")</f>
        <v>84</v>
      </c>
      <c r="Y126" s="320">
        <f>IFERROR(SUMPRODUCT(Y123:Y124*H123:H124),"0")</f>
        <v>84</v>
      </c>
      <c r="Z126" s="37"/>
      <c r="AA126" s="321"/>
      <c r="AB126" s="321"/>
      <c r="AC126" s="321"/>
    </row>
    <row r="127" spans="1:68" ht="16.5" hidden="1" customHeight="1" x14ac:dyDescent="0.25">
      <c r="A127" s="336" t="s">
        <v>217</v>
      </c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4"/>
      <c r="P127" s="334"/>
      <c r="Q127" s="334"/>
      <c r="R127" s="334"/>
      <c r="S127" s="334"/>
      <c r="T127" s="334"/>
      <c r="U127" s="334"/>
      <c r="V127" s="334"/>
      <c r="W127" s="334"/>
      <c r="X127" s="334"/>
      <c r="Y127" s="334"/>
      <c r="Z127" s="334"/>
      <c r="AA127" s="313"/>
      <c r="AB127" s="313"/>
      <c r="AC127" s="313"/>
    </row>
    <row r="128" spans="1:68" ht="14.25" hidden="1" customHeight="1" x14ac:dyDescent="0.25">
      <c r="A128" s="333" t="s">
        <v>139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4"/>
      <c r="AB128" s="314"/>
      <c r="AC128" s="314"/>
    </row>
    <row r="129" spans="1:68" ht="27" hidden="1" customHeight="1" x14ac:dyDescent="0.25">
      <c r="A129" s="54" t="s">
        <v>218</v>
      </c>
      <c r="B129" s="54" t="s">
        <v>219</v>
      </c>
      <c r="C129" s="31">
        <v>4301135570</v>
      </c>
      <c r="D129" s="329">
        <v>4607111035806</v>
      </c>
      <c r="E129" s="330"/>
      <c r="F129" s="317">
        <v>0.25</v>
      </c>
      <c r="G129" s="32">
        <v>12</v>
      </c>
      <c r="H129" s="317">
        <v>3</v>
      </c>
      <c r="I129" s="317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06" t="s">
        <v>220</v>
      </c>
      <c r="Q129" s="338"/>
      <c r="R129" s="338"/>
      <c r="S129" s="338"/>
      <c r="T129" s="339"/>
      <c r="U129" s="34"/>
      <c r="V129" s="34"/>
      <c r="W129" s="35" t="s">
        <v>69</v>
      </c>
      <c r="X129" s="318">
        <v>0</v>
      </c>
      <c r="Y129" s="319">
        <f>IFERROR(IF(X129="","",X129),"")</f>
        <v>0</v>
      </c>
      <c r="Z129" s="36">
        <f>IFERROR(IF(X129="","",X129*0.01788),"")</f>
        <v>0</v>
      </c>
      <c r="AA129" s="56"/>
      <c r="AB129" s="57"/>
      <c r="AC129" s="164" t="s">
        <v>221</v>
      </c>
      <c r="AG129" s="67"/>
      <c r="AJ129" s="71" t="s">
        <v>71</v>
      </c>
      <c r="AK129" s="71">
        <v>1</v>
      </c>
      <c r="BB129" s="165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40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4"/>
      <c r="M130" s="334"/>
      <c r="N130" s="334"/>
      <c r="O130" s="341"/>
      <c r="P130" s="322" t="s">
        <v>72</v>
      </c>
      <c r="Q130" s="323"/>
      <c r="R130" s="323"/>
      <c r="S130" s="323"/>
      <c r="T130" s="323"/>
      <c r="U130" s="323"/>
      <c r="V130" s="324"/>
      <c r="W130" s="37" t="s">
        <v>69</v>
      </c>
      <c r="X130" s="320">
        <f>IFERROR(SUM(X129:X129),"0")</f>
        <v>0</v>
      </c>
      <c r="Y130" s="320">
        <f>IFERROR(SUM(Y129:Y129),"0")</f>
        <v>0</v>
      </c>
      <c r="Z130" s="320">
        <f>IFERROR(IF(Z129="",0,Z129),"0")</f>
        <v>0</v>
      </c>
      <c r="AA130" s="321"/>
      <c r="AB130" s="321"/>
      <c r="AC130" s="321"/>
    </row>
    <row r="131" spans="1:68" hidden="1" x14ac:dyDescent="0.2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4"/>
      <c r="M131" s="334"/>
      <c r="N131" s="334"/>
      <c r="O131" s="341"/>
      <c r="P131" s="322" t="s">
        <v>72</v>
      </c>
      <c r="Q131" s="323"/>
      <c r="R131" s="323"/>
      <c r="S131" s="323"/>
      <c r="T131" s="323"/>
      <c r="U131" s="323"/>
      <c r="V131" s="324"/>
      <c r="W131" s="37" t="s">
        <v>73</v>
      </c>
      <c r="X131" s="320">
        <f>IFERROR(SUMPRODUCT(X129:X129*H129:H129),"0")</f>
        <v>0</v>
      </c>
      <c r="Y131" s="320">
        <f>IFERROR(SUMPRODUCT(Y129:Y129*H129:H129),"0")</f>
        <v>0</v>
      </c>
      <c r="Z131" s="37"/>
      <c r="AA131" s="321"/>
      <c r="AB131" s="321"/>
      <c r="AC131" s="321"/>
    </row>
    <row r="132" spans="1:68" ht="16.5" hidden="1" customHeight="1" x14ac:dyDescent="0.25">
      <c r="A132" s="336" t="s">
        <v>222</v>
      </c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4"/>
      <c r="P132" s="334"/>
      <c r="Q132" s="334"/>
      <c r="R132" s="334"/>
      <c r="S132" s="334"/>
      <c r="T132" s="334"/>
      <c r="U132" s="334"/>
      <c r="V132" s="334"/>
      <c r="W132" s="334"/>
      <c r="X132" s="334"/>
      <c r="Y132" s="334"/>
      <c r="Z132" s="334"/>
      <c r="AA132" s="313"/>
      <c r="AB132" s="313"/>
      <c r="AC132" s="313"/>
    </row>
    <row r="133" spans="1:68" ht="14.25" hidden="1" customHeight="1" x14ac:dyDescent="0.25">
      <c r="A133" s="333" t="s">
        <v>139</v>
      </c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4"/>
      <c r="P133" s="334"/>
      <c r="Q133" s="334"/>
      <c r="R133" s="334"/>
      <c r="S133" s="334"/>
      <c r="T133" s="334"/>
      <c r="U133" s="334"/>
      <c r="V133" s="334"/>
      <c r="W133" s="334"/>
      <c r="X133" s="334"/>
      <c r="Y133" s="334"/>
      <c r="Z133" s="334"/>
      <c r="AA133" s="314"/>
      <c r="AB133" s="314"/>
      <c r="AC133" s="314"/>
    </row>
    <row r="134" spans="1:68" ht="16.5" hidden="1" customHeight="1" x14ac:dyDescent="0.25">
      <c r="A134" s="54" t="s">
        <v>223</v>
      </c>
      <c r="B134" s="54" t="s">
        <v>224</v>
      </c>
      <c r="C134" s="31">
        <v>4301135596</v>
      </c>
      <c r="D134" s="329">
        <v>4607111039613</v>
      </c>
      <c r="E134" s="330"/>
      <c r="F134" s="317">
        <v>0.09</v>
      </c>
      <c r="G134" s="32">
        <v>30</v>
      </c>
      <c r="H134" s="317">
        <v>2.7</v>
      </c>
      <c r="I134" s="317">
        <v>3.09</v>
      </c>
      <c r="J134" s="32">
        <v>126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13" t="s">
        <v>225</v>
      </c>
      <c r="Q134" s="338"/>
      <c r="R134" s="338"/>
      <c r="S134" s="338"/>
      <c r="T134" s="339"/>
      <c r="U134" s="34"/>
      <c r="V134" s="34"/>
      <c r="W134" s="35" t="s">
        <v>69</v>
      </c>
      <c r="X134" s="318">
        <v>0</v>
      </c>
      <c r="Y134" s="319">
        <f>IFERROR(IF(X134="","",X134),"")</f>
        <v>0</v>
      </c>
      <c r="Z134" s="36">
        <f>IFERROR(IF(X134="","",X134*0.00936),"")</f>
        <v>0</v>
      </c>
      <c r="AA134" s="56"/>
      <c r="AB134" s="57"/>
      <c r="AC134" s="166" t="s">
        <v>205</v>
      </c>
      <c r="AG134" s="67"/>
      <c r="AJ134" s="71" t="s">
        <v>71</v>
      </c>
      <c r="AK134" s="71">
        <v>1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40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41"/>
      <c r="P135" s="322" t="s">
        <v>72</v>
      </c>
      <c r="Q135" s="323"/>
      <c r="R135" s="323"/>
      <c r="S135" s="323"/>
      <c r="T135" s="323"/>
      <c r="U135" s="323"/>
      <c r="V135" s="324"/>
      <c r="W135" s="37" t="s">
        <v>69</v>
      </c>
      <c r="X135" s="320">
        <f>IFERROR(SUM(X134:X134),"0")</f>
        <v>0</v>
      </c>
      <c r="Y135" s="320">
        <f>IFERROR(SUM(Y134:Y134),"0")</f>
        <v>0</v>
      </c>
      <c r="Z135" s="320">
        <f>IFERROR(IF(Z134="",0,Z134),"0")</f>
        <v>0</v>
      </c>
      <c r="AA135" s="321"/>
      <c r="AB135" s="321"/>
      <c r="AC135" s="321"/>
    </row>
    <row r="136" spans="1:68" hidden="1" x14ac:dyDescent="0.2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4"/>
      <c r="M136" s="334"/>
      <c r="N136" s="334"/>
      <c r="O136" s="341"/>
      <c r="P136" s="322" t="s">
        <v>72</v>
      </c>
      <c r="Q136" s="323"/>
      <c r="R136" s="323"/>
      <c r="S136" s="323"/>
      <c r="T136" s="323"/>
      <c r="U136" s="323"/>
      <c r="V136" s="324"/>
      <c r="W136" s="37" t="s">
        <v>73</v>
      </c>
      <c r="X136" s="320">
        <f>IFERROR(SUMPRODUCT(X134:X134*H134:H134),"0")</f>
        <v>0</v>
      </c>
      <c r="Y136" s="320">
        <f>IFERROR(SUMPRODUCT(Y134:Y134*H134:H134),"0")</f>
        <v>0</v>
      </c>
      <c r="Z136" s="37"/>
      <c r="AA136" s="321"/>
      <c r="AB136" s="321"/>
      <c r="AC136" s="321"/>
    </row>
    <row r="137" spans="1:68" ht="16.5" hidden="1" customHeight="1" x14ac:dyDescent="0.25">
      <c r="A137" s="336" t="s">
        <v>226</v>
      </c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4"/>
      <c r="M137" s="334"/>
      <c r="N137" s="334"/>
      <c r="O137" s="334"/>
      <c r="P137" s="334"/>
      <c r="Q137" s="334"/>
      <c r="R137" s="334"/>
      <c r="S137" s="334"/>
      <c r="T137" s="334"/>
      <c r="U137" s="334"/>
      <c r="V137" s="334"/>
      <c r="W137" s="334"/>
      <c r="X137" s="334"/>
      <c r="Y137" s="334"/>
      <c r="Z137" s="334"/>
      <c r="AA137" s="313"/>
      <c r="AB137" s="313"/>
      <c r="AC137" s="313"/>
    </row>
    <row r="138" spans="1:68" ht="14.25" hidden="1" customHeight="1" x14ac:dyDescent="0.25">
      <c r="A138" s="333" t="s">
        <v>227</v>
      </c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4"/>
      <c r="M138" s="334"/>
      <c r="N138" s="334"/>
      <c r="O138" s="334"/>
      <c r="P138" s="334"/>
      <c r="Q138" s="334"/>
      <c r="R138" s="334"/>
      <c r="S138" s="334"/>
      <c r="T138" s="334"/>
      <c r="U138" s="334"/>
      <c r="V138" s="334"/>
      <c r="W138" s="334"/>
      <c r="X138" s="334"/>
      <c r="Y138" s="334"/>
      <c r="Z138" s="334"/>
      <c r="AA138" s="314"/>
      <c r="AB138" s="314"/>
      <c r="AC138" s="314"/>
    </row>
    <row r="139" spans="1:68" ht="27" hidden="1" customHeight="1" x14ac:dyDescent="0.25">
      <c r="A139" s="54" t="s">
        <v>228</v>
      </c>
      <c r="B139" s="54" t="s">
        <v>229</v>
      </c>
      <c r="C139" s="31">
        <v>4301071054</v>
      </c>
      <c r="D139" s="329">
        <v>4607111035639</v>
      </c>
      <c r="E139" s="330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230</v>
      </c>
      <c r="L139" s="32" t="s">
        <v>80</v>
      </c>
      <c r="M139" s="33" t="s">
        <v>68</v>
      </c>
      <c r="N139" s="33"/>
      <c r="O139" s="32">
        <v>180</v>
      </c>
      <c r="P139" s="47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68" t="s">
        <v>231</v>
      </c>
      <c r="AG139" s="67"/>
      <c r="AJ139" s="71" t="s">
        <v>82</v>
      </c>
      <c r="AK139" s="71">
        <v>6</v>
      </c>
      <c r="BB139" s="169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t="27" hidden="1" customHeight="1" x14ac:dyDescent="0.25">
      <c r="A140" s="54" t="s">
        <v>232</v>
      </c>
      <c r="B140" s="54" t="s">
        <v>233</v>
      </c>
      <c r="C140" s="31">
        <v>4301135540</v>
      </c>
      <c r="D140" s="329">
        <v>4607111035646</v>
      </c>
      <c r="E140" s="330"/>
      <c r="F140" s="317">
        <v>0.2</v>
      </c>
      <c r="G140" s="32">
        <v>8</v>
      </c>
      <c r="H140" s="317">
        <v>1.6</v>
      </c>
      <c r="I140" s="317">
        <v>2.12</v>
      </c>
      <c r="J140" s="32">
        <v>72</v>
      </c>
      <c r="K140" s="32" t="s">
        <v>230</v>
      </c>
      <c r="L140" s="32" t="s">
        <v>80</v>
      </c>
      <c r="M140" s="33" t="s">
        <v>68</v>
      </c>
      <c r="N140" s="33"/>
      <c r="O140" s="32">
        <v>180</v>
      </c>
      <c r="P140" s="43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0" s="338"/>
      <c r="R140" s="338"/>
      <c r="S140" s="338"/>
      <c r="T140" s="339"/>
      <c r="U140" s="34"/>
      <c r="V140" s="34"/>
      <c r="W140" s="35" t="s">
        <v>69</v>
      </c>
      <c r="X140" s="318">
        <v>0</v>
      </c>
      <c r="Y140" s="319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231</v>
      </c>
      <c r="AG140" s="67"/>
      <c r="AJ140" s="71" t="s">
        <v>82</v>
      </c>
      <c r="AK140" s="71">
        <v>6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0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41"/>
      <c r="P141" s="322" t="s">
        <v>72</v>
      </c>
      <c r="Q141" s="323"/>
      <c r="R141" s="323"/>
      <c r="S141" s="323"/>
      <c r="T141" s="323"/>
      <c r="U141" s="323"/>
      <c r="V141" s="324"/>
      <c r="W141" s="37" t="s">
        <v>69</v>
      </c>
      <c r="X141" s="320">
        <f>IFERROR(SUM(X139:X140),"0")</f>
        <v>0</v>
      </c>
      <c r="Y141" s="320">
        <f>IFERROR(SUM(Y139:Y140),"0")</f>
        <v>0</v>
      </c>
      <c r="Z141" s="320">
        <f>IFERROR(IF(Z139="",0,Z139),"0")+IFERROR(IF(Z140="",0,Z140),"0")</f>
        <v>0</v>
      </c>
      <c r="AA141" s="321"/>
      <c r="AB141" s="321"/>
      <c r="AC141" s="321"/>
    </row>
    <row r="142" spans="1:68" hidden="1" x14ac:dyDescent="0.2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41"/>
      <c r="P142" s="322" t="s">
        <v>72</v>
      </c>
      <c r="Q142" s="323"/>
      <c r="R142" s="323"/>
      <c r="S142" s="323"/>
      <c r="T142" s="323"/>
      <c r="U142" s="323"/>
      <c r="V142" s="324"/>
      <c r="W142" s="37" t="s">
        <v>73</v>
      </c>
      <c r="X142" s="320">
        <f>IFERROR(SUMPRODUCT(X139:X140*H139:H140),"0")</f>
        <v>0</v>
      </c>
      <c r="Y142" s="320">
        <f>IFERROR(SUMPRODUCT(Y139:Y140*H139:H140),"0")</f>
        <v>0</v>
      </c>
      <c r="Z142" s="37"/>
      <c r="AA142" s="321"/>
      <c r="AB142" s="321"/>
      <c r="AC142" s="321"/>
    </row>
    <row r="143" spans="1:68" ht="16.5" hidden="1" customHeight="1" x14ac:dyDescent="0.25">
      <c r="A143" s="336" t="s">
        <v>234</v>
      </c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4"/>
      <c r="M143" s="334"/>
      <c r="N143" s="334"/>
      <c r="O143" s="334"/>
      <c r="P143" s="334"/>
      <c r="Q143" s="334"/>
      <c r="R143" s="334"/>
      <c r="S143" s="334"/>
      <c r="T143" s="334"/>
      <c r="U143" s="334"/>
      <c r="V143" s="334"/>
      <c r="W143" s="334"/>
      <c r="X143" s="334"/>
      <c r="Y143" s="334"/>
      <c r="Z143" s="334"/>
      <c r="AA143" s="313"/>
      <c r="AB143" s="313"/>
      <c r="AC143" s="313"/>
    </row>
    <row r="144" spans="1:68" ht="14.25" hidden="1" customHeight="1" x14ac:dyDescent="0.25">
      <c r="A144" s="333" t="s">
        <v>139</v>
      </c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4"/>
      <c r="P144" s="334"/>
      <c r="Q144" s="334"/>
      <c r="R144" s="334"/>
      <c r="S144" s="334"/>
      <c r="T144" s="334"/>
      <c r="U144" s="334"/>
      <c r="V144" s="334"/>
      <c r="W144" s="334"/>
      <c r="X144" s="334"/>
      <c r="Y144" s="334"/>
      <c r="Z144" s="334"/>
      <c r="AA144" s="314"/>
      <c r="AB144" s="314"/>
      <c r="AC144" s="314"/>
    </row>
    <row r="145" spans="1:68" ht="27" hidden="1" customHeight="1" x14ac:dyDescent="0.25">
      <c r="A145" s="54" t="s">
        <v>235</v>
      </c>
      <c r="B145" s="54" t="s">
        <v>236</v>
      </c>
      <c r="C145" s="31">
        <v>4301135281</v>
      </c>
      <c r="D145" s="329">
        <v>4607111036568</v>
      </c>
      <c r="E145" s="330"/>
      <c r="F145" s="317">
        <v>0.28000000000000003</v>
      </c>
      <c r="G145" s="32">
        <v>6</v>
      </c>
      <c r="H145" s="317">
        <v>1.68</v>
      </c>
      <c r="I145" s="317">
        <v>2.1017999999999999</v>
      </c>
      <c r="J145" s="32">
        <v>140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34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5" s="338"/>
      <c r="R145" s="338"/>
      <c r="S145" s="338"/>
      <c r="T145" s="339"/>
      <c r="U145" s="34"/>
      <c r="V145" s="34"/>
      <c r="W145" s="35" t="s">
        <v>69</v>
      </c>
      <c r="X145" s="318">
        <v>0</v>
      </c>
      <c r="Y145" s="319">
        <f>IFERROR(IF(X145="","",X145),"")</f>
        <v>0</v>
      </c>
      <c r="Z145" s="36">
        <f>IFERROR(IF(X145="","",X145*0.00941),"")</f>
        <v>0</v>
      </c>
      <c r="AA145" s="56"/>
      <c r="AB145" s="57"/>
      <c r="AC145" s="172" t="s">
        <v>237</v>
      </c>
      <c r="AG145" s="67"/>
      <c r="AJ145" s="71" t="s">
        <v>71</v>
      </c>
      <c r="AK145" s="71">
        <v>1</v>
      </c>
      <c r="BB145" s="173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0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41"/>
      <c r="P146" s="322" t="s">
        <v>72</v>
      </c>
      <c r="Q146" s="323"/>
      <c r="R146" s="323"/>
      <c r="S146" s="323"/>
      <c r="T146" s="323"/>
      <c r="U146" s="323"/>
      <c r="V146" s="324"/>
      <c r="W146" s="37" t="s">
        <v>69</v>
      </c>
      <c r="X146" s="320">
        <f>IFERROR(SUM(X145:X145),"0")</f>
        <v>0</v>
      </c>
      <c r="Y146" s="320">
        <f>IFERROR(SUM(Y145:Y145),"0")</f>
        <v>0</v>
      </c>
      <c r="Z146" s="320">
        <f>IFERROR(IF(Z145="",0,Z145),"0")</f>
        <v>0</v>
      </c>
      <c r="AA146" s="321"/>
      <c r="AB146" s="321"/>
      <c r="AC146" s="321"/>
    </row>
    <row r="147" spans="1:68" hidden="1" x14ac:dyDescent="0.2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41"/>
      <c r="P147" s="322" t="s">
        <v>72</v>
      </c>
      <c r="Q147" s="323"/>
      <c r="R147" s="323"/>
      <c r="S147" s="323"/>
      <c r="T147" s="323"/>
      <c r="U147" s="323"/>
      <c r="V147" s="324"/>
      <c r="W147" s="37" t="s">
        <v>73</v>
      </c>
      <c r="X147" s="320">
        <f>IFERROR(SUMPRODUCT(X145:X145*H145:H145),"0")</f>
        <v>0</v>
      </c>
      <c r="Y147" s="320">
        <f>IFERROR(SUMPRODUCT(Y145:Y145*H145:H145),"0")</f>
        <v>0</v>
      </c>
      <c r="Z147" s="37"/>
      <c r="AA147" s="321"/>
      <c r="AB147" s="321"/>
      <c r="AC147" s="321"/>
    </row>
    <row r="148" spans="1:68" ht="27.75" hidden="1" customHeight="1" x14ac:dyDescent="0.2">
      <c r="A148" s="399" t="s">
        <v>238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48"/>
      <c r="AB148" s="48"/>
      <c r="AC148" s="48"/>
    </row>
    <row r="149" spans="1:68" ht="16.5" hidden="1" customHeight="1" x14ac:dyDescent="0.25">
      <c r="A149" s="336" t="s">
        <v>239</v>
      </c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4"/>
      <c r="P149" s="334"/>
      <c r="Q149" s="334"/>
      <c r="R149" s="334"/>
      <c r="S149" s="334"/>
      <c r="T149" s="334"/>
      <c r="U149" s="334"/>
      <c r="V149" s="334"/>
      <c r="W149" s="334"/>
      <c r="X149" s="334"/>
      <c r="Y149" s="334"/>
      <c r="Z149" s="334"/>
      <c r="AA149" s="313"/>
      <c r="AB149" s="313"/>
      <c r="AC149" s="313"/>
    </row>
    <row r="150" spans="1:68" ht="14.25" hidden="1" customHeight="1" x14ac:dyDescent="0.25">
      <c r="A150" s="333" t="s">
        <v>139</v>
      </c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4"/>
      <c r="P150" s="334"/>
      <c r="Q150" s="334"/>
      <c r="R150" s="334"/>
      <c r="S150" s="334"/>
      <c r="T150" s="334"/>
      <c r="U150" s="334"/>
      <c r="V150" s="334"/>
      <c r="W150" s="334"/>
      <c r="X150" s="334"/>
      <c r="Y150" s="334"/>
      <c r="Z150" s="334"/>
      <c r="AA150" s="314"/>
      <c r="AB150" s="314"/>
      <c r="AC150" s="314"/>
    </row>
    <row r="151" spans="1:68" ht="27" hidden="1" customHeight="1" x14ac:dyDescent="0.25">
      <c r="A151" s="54" t="s">
        <v>240</v>
      </c>
      <c r="B151" s="54" t="s">
        <v>241</v>
      </c>
      <c r="C151" s="31">
        <v>4301135317</v>
      </c>
      <c r="D151" s="329">
        <v>4607111039057</v>
      </c>
      <c r="E151" s="330"/>
      <c r="F151" s="317">
        <v>1.8</v>
      </c>
      <c r="G151" s="32">
        <v>1</v>
      </c>
      <c r="H151" s="317">
        <v>1.8</v>
      </c>
      <c r="I151" s="317">
        <v>1.9</v>
      </c>
      <c r="J151" s="32">
        <v>234</v>
      </c>
      <c r="K151" s="32" t="s">
        <v>132</v>
      </c>
      <c r="L151" s="32" t="s">
        <v>67</v>
      </c>
      <c r="M151" s="33" t="s">
        <v>68</v>
      </c>
      <c r="N151" s="33"/>
      <c r="O151" s="32">
        <v>180</v>
      </c>
      <c r="P151" s="519" t="s">
        <v>242</v>
      </c>
      <c r="Q151" s="338"/>
      <c r="R151" s="338"/>
      <c r="S151" s="338"/>
      <c r="T151" s="339"/>
      <c r="U151" s="34"/>
      <c r="V151" s="34"/>
      <c r="W151" s="35" t="s">
        <v>69</v>
      </c>
      <c r="X151" s="318">
        <v>0</v>
      </c>
      <c r="Y151" s="319">
        <f>IFERROR(IF(X151="","",X151),"")</f>
        <v>0</v>
      </c>
      <c r="Z151" s="36">
        <f>IFERROR(IF(X151="","",X151*0.00502),"")</f>
        <v>0</v>
      </c>
      <c r="AA151" s="56"/>
      <c r="AB151" s="57"/>
      <c r="AC151" s="174" t="s">
        <v>205</v>
      </c>
      <c r="AG151" s="67"/>
      <c r="AJ151" s="71" t="s">
        <v>71</v>
      </c>
      <c r="AK151" s="71">
        <v>1</v>
      </c>
      <c r="BB151" s="175" t="s">
        <v>83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40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41"/>
      <c r="P152" s="322" t="s">
        <v>72</v>
      </c>
      <c r="Q152" s="323"/>
      <c r="R152" s="323"/>
      <c r="S152" s="323"/>
      <c r="T152" s="323"/>
      <c r="U152" s="323"/>
      <c r="V152" s="324"/>
      <c r="W152" s="37" t="s">
        <v>69</v>
      </c>
      <c r="X152" s="320">
        <f>IFERROR(SUM(X151:X151),"0")</f>
        <v>0</v>
      </c>
      <c r="Y152" s="320">
        <f>IFERROR(SUM(Y151:Y151),"0")</f>
        <v>0</v>
      </c>
      <c r="Z152" s="320">
        <f>IFERROR(IF(Z151="",0,Z151),"0")</f>
        <v>0</v>
      </c>
      <c r="AA152" s="321"/>
      <c r="AB152" s="321"/>
      <c r="AC152" s="321"/>
    </row>
    <row r="153" spans="1:68" hidden="1" x14ac:dyDescent="0.2">
      <c r="A153" s="334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4"/>
      <c r="M153" s="334"/>
      <c r="N153" s="334"/>
      <c r="O153" s="341"/>
      <c r="P153" s="322" t="s">
        <v>72</v>
      </c>
      <c r="Q153" s="323"/>
      <c r="R153" s="323"/>
      <c r="S153" s="323"/>
      <c r="T153" s="323"/>
      <c r="U153" s="323"/>
      <c r="V153" s="324"/>
      <c r="W153" s="37" t="s">
        <v>73</v>
      </c>
      <c r="X153" s="320">
        <f>IFERROR(SUMPRODUCT(X151:X151*H151:H151),"0")</f>
        <v>0</v>
      </c>
      <c r="Y153" s="320">
        <f>IFERROR(SUMPRODUCT(Y151:Y151*H151:H151),"0")</f>
        <v>0</v>
      </c>
      <c r="Z153" s="37"/>
      <c r="AA153" s="321"/>
      <c r="AB153" s="321"/>
      <c r="AC153" s="321"/>
    </row>
    <row r="154" spans="1:68" ht="16.5" hidden="1" customHeight="1" x14ac:dyDescent="0.25">
      <c r="A154" s="336" t="s">
        <v>243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4"/>
      <c r="P154" s="334"/>
      <c r="Q154" s="334"/>
      <c r="R154" s="334"/>
      <c r="S154" s="334"/>
      <c r="T154" s="334"/>
      <c r="U154" s="334"/>
      <c r="V154" s="334"/>
      <c r="W154" s="334"/>
      <c r="X154" s="334"/>
      <c r="Y154" s="334"/>
      <c r="Z154" s="334"/>
      <c r="AA154" s="313"/>
      <c r="AB154" s="313"/>
      <c r="AC154" s="313"/>
    </row>
    <row r="155" spans="1:68" ht="14.25" hidden="1" customHeight="1" x14ac:dyDescent="0.25">
      <c r="A155" s="333" t="s">
        <v>63</v>
      </c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4"/>
      <c r="P155" s="334"/>
      <c r="Q155" s="334"/>
      <c r="R155" s="334"/>
      <c r="S155" s="334"/>
      <c r="T155" s="334"/>
      <c r="U155" s="334"/>
      <c r="V155" s="334"/>
      <c r="W155" s="334"/>
      <c r="X155" s="334"/>
      <c r="Y155" s="334"/>
      <c r="Z155" s="334"/>
      <c r="AA155" s="314"/>
      <c r="AB155" s="314"/>
      <c r="AC155" s="314"/>
    </row>
    <row r="156" spans="1:68" ht="16.5" hidden="1" customHeight="1" x14ac:dyDescent="0.25">
      <c r="A156" s="54" t="s">
        <v>244</v>
      </c>
      <c r="B156" s="54" t="s">
        <v>245</v>
      </c>
      <c r="C156" s="31">
        <v>4301071062</v>
      </c>
      <c r="D156" s="329">
        <v>4607111036384</v>
      </c>
      <c r="E156" s="330"/>
      <c r="F156" s="317">
        <v>5</v>
      </c>
      <c r="G156" s="32">
        <v>1</v>
      </c>
      <c r="H156" s="317">
        <v>5</v>
      </c>
      <c r="I156" s="317">
        <v>5.2106000000000003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246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76" t="s">
        <v>247</v>
      </c>
      <c r="AG156" s="67"/>
      <c r="AJ156" s="71" t="s">
        <v>71</v>
      </c>
      <c r="AK156" s="71">
        <v>1</v>
      </c>
      <c r="BB156" s="177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16.5" hidden="1" customHeight="1" x14ac:dyDescent="0.25">
      <c r="A157" s="54" t="s">
        <v>248</v>
      </c>
      <c r="B157" s="54" t="s">
        <v>249</v>
      </c>
      <c r="C157" s="31">
        <v>4301071056</v>
      </c>
      <c r="D157" s="329">
        <v>4640242180250</v>
      </c>
      <c r="E157" s="330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180</v>
      </c>
      <c r="P157" s="342" t="s">
        <v>250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71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customHeight="1" x14ac:dyDescent="0.25">
      <c r="A158" s="54" t="s">
        <v>252</v>
      </c>
      <c r="B158" s="54" t="s">
        <v>253</v>
      </c>
      <c r="C158" s="31">
        <v>4301071050</v>
      </c>
      <c r="D158" s="329">
        <v>4607111036216</v>
      </c>
      <c r="E158" s="330"/>
      <c r="F158" s="317">
        <v>5</v>
      </c>
      <c r="G158" s="32">
        <v>1</v>
      </c>
      <c r="H158" s="317">
        <v>5</v>
      </c>
      <c r="I158" s="317">
        <v>5.2131999999999996</v>
      </c>
      <c r="J158" s="32">
        <v>144</v>
      </c>
      <c r="K158" s="32" t="s">
        <v>66</v>
      </c>
      <c r="L158" s="32" t="s">
        <v>136</v>
      </c>
      <c r="M158" s="33" t="s">
        <v>68</v>
      </c>
      <c r="N158" s="33"/>
      <c r="O158" s="32">
        <v>180</v>
      </c>
      <c r="P158" s="3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228</v>
      </c>
      <c r="Y158" s="319">
        <f>IFERROR(IF(X158="","",X158),"")</f>
        <v>228</v>
      </c>
      <c r="Z158" s="36">
        <f>IFERROR(IF(X158="","",X158*0.00866),"")</f>
        <v>1.9744799999999998</v>
      </c>
      <c r="AA158" s="56"/>
      <c r="AB158" s="57"/>
      <c r="AC158" s="180" t="s">
        <v>254</v>
      </c>
      <c r="AG158" s="67"/>
      <c r="AJ158" s="71" t="s">
        <v>137</v>
      </c>
      <c r="AK158" s="71">
        <v>144</v>
      </c>
      <c r="BB158" s="181" t="s">
        <v>1</v>
      </c>
      <c r="BM158" s="67">
        <f>IFERROR(X158*I158,"0")</f>
        <v>1188.6096</v>
      </c>
      <c r="BN158" s="67">
        <f>IFERROR(Y158*I158,"0")</f>
        <v>1188.6096</v>
      </c>
      <c r="BO158" s="67">
        <f>IFERROR(X158/J158,"0")</f>
        <v>1.5833333333333333</v>
      </c>
      <c r="BP158" s="67">
        <f>IFERROR(Y158/J158,"0")</f>
        <v>1.5833333333333333</v>
      </c>
    </row>
    <row r="159" spans="1:68" ht="27" hidden="1" customHeight="1" x14ac:dyDescent="0.25">
      <c r="A159" s="54" t="s">
        <v>255</v>
      </c>
      <c r="B159" s="54" t="s">
        <v>256</v>
      </c>
      <c r="C159" s="31">
        <v>4301071061</v>
      </c>
      <c r="D159" s="329">
        <v>4607111036278</v>
      </c>
      <c r="E159" s="330"/>
      <c r="F159" s="317">
        <v>5</v>
      </c>
      <c r="G159" s="32">
        <v>1</v>
      </c>
      <c r="H159" s="317">
        <v>5</v>
      </c>
      <c r="I159" s="317">
        <v>5.2405999999999997</v>
      </c>
      <c r="J159" s="32">
        <v>84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5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9" s="338"/>
      <c r="R159" s="338"/>
      <c r="S159" s="338"/>
      <c r="T159" s="339"/>
      <c r="U159" s="34"/>
      <c r="V159" s="34"/>
      <c r="W159" s="35" t="s">
        <v>69</v>
      </c>
      <c r="X159" s="318">
        <v>0</v>
      </c>
      <c r="Y159" s="319">
        <f>IFERROR(IF(X159="","",X159),"")</f>
        <v>0</v>
      </c>
      <c r="Z159" s="36">
        <f>IFERROR(IF(X159="","",X159*0.0155),"")</f>
        <v>0</v>
      </c>
      <c r="AA159" s="56"/>
      <c r="AB159" s="57"/>
      <c r="AC159" s="182" t="s">
        <v>257</v>
      </c>
      <c r="AG159" s="67"/>
      <c r="AJ159" s="71" t="s">
        <v>71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40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41"/>
      <c r="P160" s="322" t="s">
        <v>72</v>
      </c>
      <c r="Q160" s="323"/>
      <c r="R160" s="323"/>
      <c r="S160" s="323"/>
      <c r="T160" s="323"/>
      <c r="U160" s="323"/>
      <c r="V160" s="324"/>
      <c r="W160" s="37" t="s">
        <v>69</v>
      </c>
      <c r="X160" s="320">
        <f>IFERROR(SUM(X156:X159),"0")</f>
        <v>228</v>
      </c>
      <c r="Y160" s="320">
        <f>IFERROR(SUM(Y156:Y159),"0")</f>
        <v>228</v>
      </c>
      <c r="Z160" s="320">
        <f>IFERROR(IF(Z156="",0,Z156),"0")+IFERROR(IF(Z157="",0,Z157),"0")+IFERROR(IF(Z158="",0,Z158),"0")+IFERROR(IF(Z159="",0,Z159),"0")</f>
        <v>1.9744799999999998</v>
      </c>
      <c r="AA160" s="321"/>
      <c r="AB160" s="321"/>
      <c r="AC160" s="321"/>
    </row>
    <row r="161" spans="1:68" x14ac:dyDescent="0.2">
      <c r="A161" s="334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4"/>
      <c r="M161" s="334"/>
      <c r="N161" s="334"/>
      <c r="O161" s="341"/>
      <c r="P161" s="322" t="s">
        <v>72</v>
      </c>
      <c r="Q161" s="323"/>
      <c r="R161" s="323"/>
      <c r="S161" s="323"/>
      <c r="T161" s="323"/>
      <c r="U161" s="323"/>
      <c r="V161" s="324"/>
      <c r="W161" s="37" t="s">
        <v>73</v>
      </c>
      <c r="X161" s="320">
        <f>IFERROR(SUMPRODUCT(X156:X159*H156:H159),"0")</f>
        <v>1140</v>
      </c>
      <c r="Y161" s="320">
        <f>IFERROR(SUMPRODUCT(Y156:Y159*H156:H159),"0")</f>
        <v>1140</v>
      </c>
      <c r="Z161" s="37"/>
      <c r="AA161" s="321"/>
      <c r="AB161" s="321"/>
      <c r="AC161" s="321"/>
    </row>
    <row r="162" spans="1:68" ht="14.25" hidden="1" customHeight="1" x14ac:dyDescent="0.25">
      <c r="A162" s="333" t="s">
        <v>258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4"/>
      <c r="AB162" s="314"/>
      <c r="AC162" s="314"/>
    </row>
    <row r="163" spans="1:68" ht="27" hidden="1" customHeight="1" x14ac:dyDescent="0.25">
      <c r="A163" s="54" t="s">
        <v>259</v>
      </c>
      <c r="B163" s="54" t="s">
        <v>260</v>
      </c>
      <c r="C163" s="31">
        <v>4301080153</v>
      </c>
      <c r="D163" s="329">
        <v>4607111036827</v>
      </c>
      <c r="E163" s="330"/>
      <c r="F163" s="317">
        <v>1</v>
      </c>
      <c r="G163" s="32">
        <v>5</v>
      </c>
      <c r="H163" s="317">
        <v>5</v>
      </c>
      <c r="I163" s="317">
        <v>5.2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3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184" t="s">
        <v>261</v>
      </c>
      <c r="AG163" s="67"/>
      <c r="AJ163" s="71" t="s">
        <v>71</v>
      </c>
      <c r="AK163" s="71">
        <v>1</v>
      </c>
      <c r="BB163" s="185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262</v>
      </c>
      <c r="B164" s="54" t="s">
        <v>263</v>
      </c>
      <c r="C164" s="31">
        <v>4301080154</v>
      </c>
      <c r="D164" s="329">
        <v>4607111036834</v>
      </c>
      <c r="E164" s="330"/>
      <c r="F164" s="317">
        <v>1</v>
      </c>
      <c r="G164" s="32">
        <v>5</v>
      </c>
      <c r="H164" s="317">
        <v>5</v>
      </c>
      <c r="I164" s="317">
        <v>5.2530000000000001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4" s="338"/>
      <c r="R164" s="338"/>
      <c r="S164" s="338"/>
      <c r="T164" s="339"/>
      <c r="U164" s="34"/>
      <c r="V164" s="34"/>
      <c r="W164" s="35" t="s">
        <v>69</v>
      </c>
      <c r="X164" s="318">
        <v>0</v>
      </c>
      <c r="Y164" s="319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261</v>
      </c>
      <c r="AG164" s="67"/>
      <c r="AJ164" s="71" t="s">
        <v>71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40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41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20">
        <f>IFERROR(SUM(X163:X164),"0")</f>
        <v>0</v>
      </c>
      <c r="Y165" s="320">
        <f>IFERROR(SUM(Y163:Y164),"0")</f>
        <v>0</v>
      </c>
      <c r="Z165" s="320">
        <f>IFERROR(IF(Z163="",0,Z163),"0")+IFERROR(IF(Z164="",0,Z164),"0")</f>
        <v>0</v>
      </c>
      <c r="AA165" s="321"/>
      <c r="AB165" s="321"/>
      <c r="AC165" s="321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41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20">
        <f>IFERROR(SUMPRODUCT(X163:X164*H163:H164),"0")</f>
        <v>0</v>
      </c>
      <c r="Y166" s="320">
        <f>IFERROR(SUMPRODUCT(Y163:Y164*H163:H164),"0")</f>
        <v>0</v>
      </c>
      <c r="Z166" s="37"/>
      <c r="AA166" s="321"/>
      <c r="AB166" s="321"/>
      <c r="AC166" s="321"/>
    </row>
    <row r="167" spans="1:68" ht="27.75" hidden="1" customHeight="1" x14ac:dyDescent="0.2">
      <c r="A167" s="399" t="s">
        <v>264</v>
      </c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0"/>
      <c r="P167" s="400"/>
      <c r="Q167" s="400"/>
      <c r="R167" s="400"/>
      <c r="S167" s="400"/>
      <c r="T167" s="400"/>
      <c r="U167" s="400"/>
      <c r="V167" s="400"/>
      <c r="W167" s="400"/>
      <c r="X167" s="400"/>
      <c r="Y167" s="400"/>
      <c r="Z167" s="400"/>
      <c r="AA167" s="48"/>
      <c r="AB167" s="48"/>
      <c r="AC167" s="48"/>
    </row>
    <row r="168" spans="1:68" ht="16.5" hidden="1" customHeight="1" x14ac:dyDescent="0.25">
      <c r="A168" s="336" t="s">
        <v>265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13"/>
      <c r="AB168" s="313"/>
      <c r="AC168" s="313"/>
    </row>
    <row r="169" spans="1:68" ht="14.25" hidden="1" customHeight="1" x14ac:dyDescent="0.25">
      <c r="A169" s="333" t="s">
        <v>76</v>
      </c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4"/>
      <c r="M169" s="334"/>
      <c r="N169" s="334"/>
      <c r="O169" s="334"/>
      <c r="P169" s="334"/>
      <c r="Q169" s="334"/>
      <c r="R169" s="334"/>
      <c r="S169" s="334"/>
      <c r="T169" s="334"/>
      <c r="U169" s="334"/>
      <c r="V169" s="334"/>
      <c r="W169" s="334"/>
      <c r="X169" s="334"/>
      <c r="Y169" s="334"/>
      <c r="Z169" s="334"/>
      <c r="AA169" s="314"/>
      <c r="AB169" s="314"/>
      <c r="AC169" s="314"/>
    </row>
    <row r="170" spans="1:68" ht="27" customHeight="1" x14ac:dyDescent="0.25">
      <c r="A170" s="54" t="s">
        <v>266</v>
      </c>
      <c r="B170" s="54" t="s">
        <v>267</v>
      </c>
      <c r="C170" s="31">
        <v>4301132097</v>
      </c>
      <c r="D170" s="329">
        <v>4607111035721</v>
      </c>
      <c r="E170" s="330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136</v>
      </c>
      <c r="M170" s="33" t="s">
        <v>68</v>
      </c>
      <c r="N170" s="33"/>
      <c r="O170" s="32">
        <v>365</v>
      </c>
      <c r="P170" s="36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14</v>
      </c>
      <c r="Y170" s="31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88" t="s">
        <v>268</v>
      </c>
      <c r="AG170" s="67"/>
      <c r="AJ170" s="71" t="s">
        <v>137</v>
      </c>
      <c r="AK170" s="71">
        <v>70</v>
      </c>
      <c r="BB170" s="189" t="s">
        <v>83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269</v>
      </c>
      <c r="B171" s="54" t="s">
        <v>270</v>
      </c>
      <c r="C171" s="31">
        <v>4301132100</v>
      </c>
      <c r="D171" s="329">
        <v>4607111035691</v>
      </c>
      <c r="E171" s="330"/>
      <c r="F171" s="317">
        <v>0.25</v>
      </c>
      <c r="G171" s="32">
        <v>12</v>
      </c>
      <c r="H171" s="317">
        <v>3</v>
      </c>
      <c r="I171" s="317">
        <v>3.3879999999999999</v>
      </c>
      <c r="J171" s="32">
        <v>70</v>
      </c>
      <c r="K171" s="32" t="s">
        <v>79</v>
      </c>
      <c r="L171" s="32" t="s">
        <v>136</v>
      </c>
      <c r="M171" s="33" t="s">
        <v>68</v>
      </c>
      <c r="N171" s="33"/>
      <c r="O171" s="32">
        <v>365</v>
      </c>
      <c r="P171" s="3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14</v>
      </c>
      <c r="Y171" s="31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90" t="s">
        <v>271</v>
      </c>
      <c r="AG171" s="67"/>
      <c r="AJ171" s="71" t="s">
        <v>137</v>
      </c>
      <c r="AK171" s="71">
        <v>70</v>
      </c>
      <c r="BB171" s="191" t="s">
        <v>83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customHeight="1" x14ac:dyDescent="0.25">
      <c r="A172" s="54" t="s">
        <v>272</v>
      </c>
      <c r="B172" s="54" t="s">
        <v>273</v>
      </c>
      <c r="C172" s="31">
        <v>4301132079</v>
      </c>
      <c r="D172" s="329">
        <v>4607111038487</v>
      </c>
      <c r="E172" s="330"/>
      <c r="F172" s="317">
        <v>0.25</v>
      </c>
      <c r="G172" s="32">
        <v>12</v>
      </c>
      <c r="H172" s="317">
        <v>3</v>
      </c>
      <c r="I172" s="317">
        <v>3.7360000000000002</v>
      </c>
      <c r="J172" s="32">
        <v>70</v>
      </c>
      <c r="K172" s="32" t="s">
        <v>79</v>
      </c>
      <c r="L172" s="32" t="s">
        <v>80</v>
      </c>
      <c r="M172" s="33" t="s">
        <v>68</v>
      </c>
      <c r="N172" s="33"/>
      <c r="O172" s="32">
        <v>180</v>
      </c>
      <c r="P172" s="34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2" s="338"/>
      <c r="R172" s="338"/>
      <c r="S172" s="338"/>
      <c r="T172" s="339"/>
      <c r="U172" s="34"/>
      <c r="V172" s="34"/>
      <c r="W172" s="35" t="s">
        <v>69</v>
      </c>
      <c r="X172" s="318">
        <v>14</v>
      </c>
      <c r="Y172" s="31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92" t="s">
        <v>274</v>
      </c>
      <c r="AG172" s="67"/>
      <c r="AJ172" s="71" t="s">
        <v>82</v>
      </c>
      <c r="AK172" s="71">
        <v>14</v>
      </c>
      <c r="BB172" s="193" t="s">
        <v>83</v>
      </c>
      <c r="BM172" s="67">
        <f>IFERROR(X172*I172,"0")</f>
        <v>52.304000000000002</v>
      </c>
      <c r="BN172" s="67">
        <f>IFERROR(Y172*I172,"0")</f>
        <v>52.304000000000002</v>
      </c>
      <c r="BO172" s="67">
        <f>IFERROR(X172/J172,"0")</f>
        <v>0.2</v>
      </c>
      <c r="BP172" s="67">
        <f>IFERROR(Y172/J172,"0")</f>
        <v>0.2</v>
      </c>
    </row>
    <row r="173" spans="1:68" x14ac:dyDescent="0.2">
      <c r="A173" s="340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41"/>
      <c r="P173" s="322" t="s">
        <v>72</v>
      </c>
      <c r="Q173" s="323"/>
      <c r="R173" s="323"/>
      <c r="S173" s="323"/>
      <c r="T173" s="323"/>
      <c r="U173" s="323"/>
      <c r="V173" s="324"/>
      <c r="W173" s="37" t="s">
        <v>69</v>
      </c>
      <c r="X173" s="320">
        <f>IFERROR(SUM(X170:X172),"0")</f>
        <v>42</v>
      </c>
      <c r="Y173" s="320">
        <f>IFERROR(SUM(Y170:Y172),"0")</f>
        <v>42</v>
      </c>
      <c r="Z173" s="320">
        <f>IFERROR(IF(Z170="",0,Z170),"0")+IFERROR(IF(Z171="",0,Z171),"0")+IFERROR(IF(Z172="",0,Z172),"0")</f>
        <v>0.75095999999999996</v>
      </c>
      <c r="AA173" s="321"/>
      <c r="AB173" s="321"/>
      <c r="AC173" s="321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41"/>
      <c r="P174" s="322" t="s">
        <v>72</v>
      </c>
      <c r="Q174" s="323"/>
      <c r="R174" s="323"/>
      <c r="S174" s="323"/>
      <c r="T174" s="323"/>
      <c r="U174" s="323"/>
      <c r="V174" s="324"/>
      <c r="W174" s="37" t="s">
        <v>73</v>
      </c>
      <c r="X174" s="320">
        <f>IFERROR(SUMPRODUCT(X170:X172*H170:H172),"0")</f>
        <v>126</v>
      </c>
      <c r="Y174" s="320">
        <f>IFERROR(SUMPRODUCT(Y170:Y172*H170:H172),"0")</f>
        <v>126</v>
      </c>
      <c r="Z174" s="37"/>
      <c r="AA174" s="321"/>
      <c r="AB174" s="321"/>
      <c r="AC174" s="321"/>
    </row>
    <row r="175" spans="1:68" ht="14.25" hidden="1" customHeight="1" x14ac:dyDescent="0.25">
      <c r="A175" s="333" t="s">
        <v>275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14"/>
      <c r="AB175" s="314"/>
      <c r="AC175" s="314"/>
    </row>
    <row r="176" spans="1:68" ht="27" hidden="1" customHeight="1" x14ac:dyDescent="0.25">
      <c r="A176" s="54" t="s">
        <v>276</v>
      </c>
      <c r="B176" s="54" t="s">
        <v>277</v>
      </c>
      <c r="C176" s="31">
        <v>4301051855</v>
      </c>
      <c r="D176" s="329">
        <v>4680115885875</v>
      </c>
      <c r="E176" s="330"/>
      <c r="F176" s="317">
        <v>1</v>
      </c>
      <c r="G176" s="32">
        <v>9</v>
      </c>
      <c r="H176" s="317">
        <v>9</v>
      </c>
      <c r="I176" s="317">
        <v>9.48</v>
      </c>
      <c r="J176" s="32">
        <v>56</v>
      </c>
      <c r="K176" s="32" t="s">
        <v>278</v>
      </c>
      <c r="L176" s="32" t="s">
        <v>67</v>
      </c>
      <c r="M176" s="33" t="s">
        <v>279</v>
      </c>
      <c r="N176" s="33"/>
      <c r="O176" s="32">
        <v>365</v>
      </c>
      <c r="P176" s="480" t="s">
        <v>280</v>
      </c>
      <c r="Q176" s="338"/>
      <c r="R176" s="338"/>
      <c r="S176" s="338"/>
      <c r="T176" s="339"/>
      <c r="U176" s="34"/>
      <c r="V176" s="34"/>
      <c r="W176" s="35" t="s">
        <v>69</v>
      </c>
      <c r="X176" s="318">
        <v>0</v>
      </c>
      <c r="Y176" s="319">
        <f>IFERROR(IF(X176="","",X176),"")</f>
        <v>0</v>
      </c>
      <c r="Z176" s="36">
        <f>IFERROR(IF(X176="","",X176*0.02175),"")</f>
        <v>0</v>
      </c>
      <c r="AA176" s="56"/>
      <c r="AB176" s="57"/>
      <c r="AC176" s="194" t="s">
        <v>281</v>
      </c>
      <c r="AG176" s="67"/>
      <c r="AJ176" s="71" t="s">
        <v>71</v>
      </c>
      <c r="AK176" s="71">
        <v>1</v>
      </c>
      <c r="BB176" s="195" t="s">
        <v>282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40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4"/>
      <c r="M177" s="334"/>
      <c r="N177" s="334"/>
      <c r="O177" s="341"/>
      <c r="P177" s="322" t="s">
        <v>72</v>
      </c>
      <c r="Q177" s="323"/>
      <c r="R177" s="323"/>
      <c r="S177" s="323"/>
      <c r="T177" s="323"/>
      <c r="U177" s="323"/>
      <c r="V177" s="324"/>
      <c r="W177" s="37" t="s">
        <v>69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34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41"/>
      <c r="P178" s="322" t="s">
        <v>72</v>
      </c>
      <c r="Q178" s="323"/>
      <c r="R178" s="323"/>
      <c r="S178" s="323"/>
      <c r="T178" s="323"/>
      <c r="U178" s="323"/>
      <c r="V178" s="324"/>
      <c r="W178" s="37" t="s">
        <v>73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283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36" t="s">
        <v>284</v>
      </c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4"/>
      <c r="M180" s="334"/>
      <c r="N180" s="334"/>
      <c r="O180" s="334"/>
      <c r="P180" s="334"/>
      <c r="Q180" s="334"/>
      <c r="R180" s="334"/>
      <c r="S180" s="334"/>
      <c r="T180" s="334"/>
      <c r="U180" s="334"/>
      <c r="V180" s="334"/>
      <c r="W180" s="334"/>
      <c r="X180" s="334"/>
      <c r="Y180" s="334"/>
      <c r="Z180" s="334"/>
      <c r="AA180" s="313"/>
      <c r="AB180" s="313"/>
      <c r="AC180" s="313"/>
    </row>
    <row r="181" spans="1:68" ht="14.25" hidden="1" customHeight="1" x14ac:dyDescent="0.25">
      <c r="A181" s="333" t="s">
        <v>139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4"/>
      <c r="AB181" s="314"/>
      <c r="AC181" s="314"/>
    </row>
    <row r="182" spans="1:68" ht="27" hidden="1" customHeight="1" x14ac:dyDescent="0.25">
      <c r="A182" s="54" t="s">
        <v>285</v>
      </c>
      <c r="B182" s="54" t="s">
        <v>286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180</v>
      </c>
      <c r="P182" s="41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8"/>
      <c r="R182" s="338"/>
      <c r="S182" s="338"/>
      <c r="T182" s="339"/>
      <c r="U182" s="34"/>
      <c r="V182" s="34"/>
      <c r="W182" s="35" t="s">
        <v>69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287</v>
      </c>
      <c r="AG182" s="67"/>
      <c r="AJ182" s="71" t="s">
        <v>71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288</v>
      </c>
      <c r="B183" s="54" t="s">
        <v>289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8"/>
      <c r="R183" s="338"/>
      <c r="S183" s="338"/>
      <c r="T183" s="339"/>
      <c r="U183" s="34"/>
      <c r="V183" s="34"/>
      <c r="W183" s="35" t="s">
        <v>69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290</v>
      </c>
      <c r="AG183" s="67"/>
      <c r="AJ183" s="71" t="s">
        <v>71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291</v>
      </c>
      <c r="B184" s="54" t="s">
        <v>292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180</v>
      </c>
      <c r="P184" s="38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8"/>
      <c r="R184" s="338"/>
      <c r="S184" s="338"/>
      <c r="T184" s="339"/>
      <c r="U184" s="34"/>
      <c r="V184" s="34"/>
      <c r="W184" s="35" t="s">
        <v>69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287</v>
      </c>
      <c r="AG184" s="67"/>
      <c r="AJ184" s="71" t="s">
        <v>71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9" t="s">
        <v>295</v>
      </c>
      <c r="Q185" s="338"/>
      <c r="R185" s="338"/>
      <c r="S185" s="338"/>
      <c r="T185" s="339"/>
      <c r="U185" s="34"/>
      <c r="V185" s="34"/>
      <c r="W185" s="35" t="s">
        <v>69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296</v>
      </c>
      <c r="AG185" s="67"/>
      <c r="AJ185" s="71" t="s">
        <v>71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40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41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41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36" t="s">
        <v>297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13"/>
      <c r="AB188" s="313"/>
      <c r="AC188" s="313"/>
    </row>
    <row r="189" spans="1:68" ht="14.25" hidden="1" customHeight="1" x14ac:dyDescent="0.25">
      <c r="A189" s="333" t="s">
        <v>63</v>
      </c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4"/>
      <c r="M189" s="334"/>
      <c r="N189" s="334"/>
      <c r="O189" s="334"/>
      <c r="P189" s="334"/>
      <c r="Q189" s="334"/>
      <c r="R189" s="334"/>
      <c r="S189" s="334"/>
      <c r="T189" s="334"/>
      <c r="U189" s="334"/>
      <c r="V189" s="334"/>
      <c r="W189" s="334"/>
      <c r="X189" s="334"/>
      <c r="Y189" s="334"/>
      <c r="Z189" s="334"/>
      <c r="AA189" s="314"/>
      <c r="AB189" s="314"/>
      <c r="AC189" s="314"/>
    </row>
    <row r="190" spans="1:68" ht="16.5" hidden="1" customHeight="1" x14ac:dyDescent="0.25">
      <c r="A190" s="54" t="s">
        <v>298</v>
      </c>
      <c r="B190" s="54" t="s">
        <v>299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66</v>
      </c>
      <c r="L190" s="32" t="s">
        <v>80</v>
      </c>
      <c r="M190" s="33" t="s">
        <v>68</v>
      </c>
      <c r="N190" s="33"/>
      <c r="O190" s="32">
        <v>180</v>
      </c>
      <c r="P190" s="5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8"/>
      <c r="R190" s="338"/>
      <c r="S190" s="338"/>
      <c r="T190" s="339"/>
      <c r="U190" s="34"/>
      <c r="V190" s="34"/>
      <c r="W190" s="35" t="s">
        <v>69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300</v>
      </c>
      <c r="AG190" s="67"/>
      <c r="AJ190" s="71" t="s">
        <v>82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301</v>
      </c>
      <c r="B191" s="54" t="s">
        <v>302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8"/>
      <c r="R191" s="338"/>
      <c r="S191" s="338"/>
      <c r="T191" s="339"/>
      <c r="U191" s="34"/>
      <c r="V191" s="34"/>
      <c r="W191" s="35" t="s">
        <v>69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303</v>
      </c>
      <c r="AG191" s="67"/>
      <c r="AJ191" s="71" t="s">
        <v>71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304</v>
      </c>
      <c r="B192" s="54" t="s">
        <v>305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8"/>
      <c r="R192" s="338"/>
      <c r="S192" s="338"/>
      <c r="T192" s="339"/>
      <c r="U192" s="34"/>
      <c r="V192" s="34"/>
      <c r="W192" s="35" t="s">
        <v>69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0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41"/>
      <c r="P193" s="322" t="s">
        <v>72</v>
      </c>
      <c r="Q193" s="323"/>
      <c r="R193" s="323"/>
      <c r="S193" s="323"/>
      <c r="T193" s="323"/>
      <c r="U193" s="323"/>
      <c r="V193" s="324"/>
      <c r="W193" s="37" t="s">
        <v>69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34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41"/>
      <c r="P194" s="322" t="s">
        <v>72</v>
      </c>
      <c r="Q194" s="323"/>
      <c r="R194" s="323"/>
      <c r="S194" s="323"/>
      <c r="T194" s="323"/>
      <c r="U194" s="323"/>
      <c r="V194" s="324"/>
      <c r="W194" s="37" t="s">
        <v>73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36" t="s">
        <v>307</v>
      </c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4"/>
      <c r="M195" s="334"/>
      <c r="N195" s="334"/>
      <c r="O195" s="334"/>
      <c r="P195" s="334"/>
      <c r="Q195" s="334"/>
      <c r="R195" s="334"/>
      <c r="S195" s="334"/>
      <c r="T195" s="334"/>
      <c r="U195" s="334"/>
      <c r="V195" s="334"/>
      <c r="W195" s="334"/>
      <c r="X195" s="334"/>
      <c r="Y195" s="334"/>
      <c r="Z195" s="334"/>
      <c r="AA195" s="313"/>
      <c r="AB195" s="313"/>
      <c r="AC195" s="313"/>
    </row>
    <row r="196" spans="1:68" ht="14.25" hidden="1" customHeight="1" x14ac:dyDescent="0.25">
      <c r="A196" s="333" t="s">
        <v>63</v>
      </c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4"/>
      <c r="P196" s="334"/>
      <c r="Q196" s="334"/>
      <c r="R196" s="334"/>
      <c r="S196" s="334"/>
      <c r="T196" s="334"/>
      <c r="U196" s="334"/>
      <c r="V196" s="334"/>
      <c r="W196" s="334"/>
      <c r="X196" s="334"/>
      <c r="Y196" s="334"/>
      <c r="Z196" s="334"/>
      <c r="AA196" s="314"/>
      <c r="AB196" s="314"/>
      <c r="AC196" s="314"/>
    </row>
    <row r="197" spans="1:68" ht="27" hidden="1" customHeight="1" x14ac:dyDescent="0.25">
      <c r="A197" s="54" t="s">
        <v>308</v>
      </c>
      <c r="B197" s="54" t="s">
        <v>309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2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310</v>
      </c>
      <c r="AG197" s="67"/>
      <c r="AJ197" s="71" t="s">
        <v>71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customHeight="1" x14ac:dyDescent="0.25">
      <c r="A198" s="54" t="s">
        <v>311</v>
      </c>
      <c r="B198" s="54" t="s">
        <v>312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9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12</v>
      </c>
      <c r="Y198" s="319">
        <f t="shared" si="12"/>
        <v>12</v>
      </c>
      <c r="Z198" s="36">
        <f t="shared" si="13"/>
        <v>0.186</v>
      </c>
      <c r="AA198" s="56"/>
      <c r="AB198" s="57"/>
      <c r="AC198" s="212" t="s">
        <v>310</v>
      </c>
      <c r="AG198" s="67"/>
      <c r="AJ198" s="71" t="s">
        <v>82</v>
      </c>
      <c r="AK198" s="71">
        <v>12</v>
      </c>
      <c r="BB198" s="213" t="s">
        <v>1</v>
      </c>
      <c r="BM198" s="67">
        <f t="shared" si="14"/>
        <v>69.960000000000008</v>
      </c>
      <c r="BN198" s="67">
        <f t="shared" si="15"/>
        <v>69.960000000000008</v>
      </c>
      <c r="BO198" s="67">
        <f t="shared" si="16"/>
        <v>0.14285714285714285</v>
      </c>
      <c r="BP198" s="67">
        <f t="shared" si="17"/>
        <v>0.14285714285714285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66</v>
      </c>
      <c r="L199" s="32" t="s">
        <v>67</v>
      </c>
      <c r="M199" s="33" t="s">
        <v>68</v>
      </c>
      <c r="N199" s="33"/>
      <c r="O199" s="32">
        <v>180</v>
      </c>
      <c r="P199" s="5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8"/>
      <c r="R199" s="338"/>
      <c r="S199" s="338"/>
      <c r="T199" s="339"/>
      <c r="U199" s="34"/>
      <c r="V199" s="34"/>
      <c r="W199" s="35" t="s">
        <v>69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315</v>
      </c>
      <c r="AG199" s="67"/>
      <c r="AJ199" s="71" t="s">
        <v>71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66</v>
      </c>
      <c r="L200" s="32" t="s">
        <v>80</v>
      </c>
      <c r="M200" s="33" t="s">
        <v>68</v>
      </c>
      <c r="N200" s="33"/>
      <c r="O200" s="32">
        <v>180</v>
      </c>
      <c r="P200" s="51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8"/>
      <c r="R200" s="338"/>
      <c r="S200" s="338"/>
      <c r="T200" s="339"/>
      <c r="U200" s="34"/>
      <c r="V200" s="34"/>
      <c r="W200" s="35" t="s">
        <v>69</v>
      </c>
      <c r="X200" s="318">
        <v>12</v>
      </c>
      <c r="Y200" s="319">
        <f t="shared" si="12"/>
        <v>12</v>
      </c>
      <c r="Z200" s="36">
        <f t="shared" si="13"/>
        <v>0.186</v>
      </c>
      <c r="AA200" s="56"/>
      <c r="AB200" s="57"/>
      <c r="AC200" s="216" t="s">
        <v>315</v>
      </c>
      <c r="AG200" s="67"/>
      <c r="AJ200" s="71" t="s">
        <v>82</v>
      </c>
      <c r="AK200" s="71">
        <v>12</v>
      </c>
      <c r="BB200" s="217" t="s">
        <v>1</v>
      </c>
      <c r="BM200" s="67">
        <f t="shared" si="14"/>
        <v>70.44</v>
      </c>
      <c r="BN200" s="67">
        <f t="shared" si="15"/>
        <v>70.44</v>
      </c>
      <c r="BO200" s="67">
        <f t="shared" si="16"/>
        <v>0.14285714285714285</v>
      </c>
      <c r="BP200" s="67">
        <f t="shared" si="17"/>
        <v>0.14285714285714285</v>
      </c>
    </row>
    <row r="201" spans="1:68" ht="27" hidden="1" customHeight="1" x14ac:dyDescent="0.25">
      <c r="A201" s="54" t="s">
        <v>318</v>
      </c>
      <c r="B201" s="54" t="s">
        <v>319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6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8"/>
      <c r="R201" s="338"/>
      <c r="S201" s="338"/>
      <c r="T201" s="339"/>
      <c r="U201" s="34"/>
      <c r="V201" s="34"/>
      <c r="W201" s="35" t="s">
        <v>69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310</v>
      </c>
      <c r="AG201" s="67"/>
      <c r="AJ201" s="71" t="s">
        <v>71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320</v>
      </c>
      <c r="B202" s="54" t="s">
        <v>321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66</v>
      </c>
      <c r="L202" s="32" t="s">
        <v>80</v>
      </c>
      <c r="M202" s="33" t="s">
        <v>68</v>
      </c>
      <c r="N202" s="33"/>
      <c r="O202" s="32">
        <v>180</v>
      </c>
      <c r="P202" s="5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8"/>
      <c r="R202" s="338"/>
      <c r="S202" s="338"/>
      <c r="T202" s="339"/>
      <c r="U202" s="34"/>
      <c r="V202" s="34"/>
      <c r="W202" s="35" t="s">
        <v>69</v>
      </c>
      <c r="X202" s="318">
        <v>12</v>
      </c>
      <c r="Y202" s="319">
        <f t="shared" si="12"/>
        <v>12</v>
      </c>
      <c r="Z202" s="36">
        <f t="shared" si="13"/>
        <v>0.186</v>
      </c>
      <c r="AA202" s="56"/>
      <c r="AB202" s="57"/>
      <c r="AC202" s="220" t="s">
        <v>310</v>
      </c>
      <c r="AG202" s="67"/>
      <c r="AJ202" s="71" t="s">
        <v>82</v>
      </c>
      <c r="AK202" s="71">
        <v>12</v>
      </c>
      <c r="BB202" s="221" t="s">
        <v>1</v>
      </c>
      <c r="BM202" s="67">
        <f t="shared" si="14"/>
        <v>70.44</v>
      </c>
      <c r="BN202" s="67">
        <f t="shared" si="15"/>
        <v>70.44</v>
      </c>
      <c r="BO202" s="67">
        <f t="shared" si="16"/>
        <v>0.14285714285714285</v>
      </c>
      <c r="BP202" s="67">
        <f t="shared" si="17"/>
        <v>0.14285714285714285</v>
      </c>
    </row>
    <row r="203" spans="1:68" x14ac:dyDescent="0.2">
      <c r="A203" s="340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41"/>
      <c r="P203" s="322" t="s">
        <v>72</v>
      </c>
      <c r="Q203" s="323"/>
      <c r="R203" s="323"/>
      <c r="S203" s="323"/>
      <c r="T203" s="323"/>
      <c r="U203" s="323"/>
      <c r="V203" s="324"/>
      <c r="W203" s="37" t="s">
        <v>69</v>
      </c>
      <c r="X203" s="320">
        <f>IFERROR(SUM(X197:X202),"0")</f>
        <v>36</v>
      </c>
      <c r="Y203" s="320">
        <f>IFERROR(SUM(Y197:Y202),"0")</f>
        <v>36</v>
      </c>
      <c r="Z203" s="320">
        <f>IFERROR(IF(Z197="",0,Z197),"0")+IFERROR(IF(Z198="",0,Z198),"0")+IFERROR(IF(Z199="",0,Z199),"0")+IFERROR(IF(Z200="",0,Z200),"0")+IFERROR(IF(Z201="",0,Z201),"0")+IFERROR(IF(Z202="",0,Z202),"0")</f>
        <v>0.55800000000000005</v>
      </c>
      <c r="AA203" s="321"/>
      <c r="AB203" s="321"/>
      <c r="AC203" s="321"/>
    </row>
    <row r="204" spans="1:68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41"/>
      <c r="P204" s="322" t="s">
        <v>72</v>
      </c>
      <c r="Q204" s="323"/>
      <c r="R204" s="323"/>
      <c r="S204" s="323"/>
      <c r="T204" s="323"/>
      <c r="U204" s="323"/>
      <c r="V204" s="324"/>
      <c r="W204" s="37" t="s">
        <v>73</v>
      </c>
      <c r="X204" s="320">
        <f>IFERROR(SUMPRODUCT(X197:X202*H197:H202),"0")</f>
        <v>201.59999999999997</v>
      </c>
      <c r="Y204" s="320">
        <f>IFERROR(SUMPRODUCT(Y197:Y202*H197:H202),"0")</f>
        <v>201.59999999999997</v>
      </c>
      <c r="Z204" s="37"/>
      <c r="AA204" s="321"/>
      <c r="AB204" s="321"/>
      <c r="AC204" s="321"/>
    </row>
    <row r="205" spans="1:68" ht="16.5" hidden="1" customHeight="1" x14ac:dyDescent="0.25">
      <c r="A205" s="336" t="s">
        <v>322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3"/>
      <c r="AB205" s="313"/>
      <c r="AC205" s="313"/>
    </row>
    <row r="206" spans="1:68" ht="14.25" hidden="1" customHeight="1" x14ac:dyDescent="0.25">
      <c r="A206" s="33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14"/>
      <c r="AB206" s="314"/>
      <c r="AC206" s="314"/>
    </row>
    <row r="207" spans="1:68" ht="27" hidden="1" customHeight="1" x14ac:dyDescent="0.25">
      <c r="A207" s="54" t="s">
        <v>323</v>
      </c>
      <c r="B207" s="54" t="s">
        <v>324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4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8"/>
      <c r="R207" s="338"/>
      <c r="S207" s="338"/>
      <c r="T207" s="339"/>
      <c r="U207" s="34"/>
      <c r="V207" s="34"/>
      <c r="W207" s="35" t="s">
        <v>69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325</v>
      </c>
      <c r="AG207" s="67"/>
      <c r="AJ207" s="71" t="s">
        <v>71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326</v>
      </c>
      <c r="B208" s="54" t="s">
        <v>327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66</v>
      </c>
      <c r="L208" s="32" t="s">
        <v>80</v>
      </c>
      <c r="M208" s="33" t="s">
        <v>68</v>
      </c>
      <c r="N208" s="33"/>
      <c r="O208" s="32">
        <v>180</v>
      </c>
      <c r="P208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8"/>
      <c r="R208" s="338"/>
      <c r="S208" s="338"/>
      <c r="T208" s="339"/>
      <c r="U208" s="34"/>
      <c r="V208" s="34"/>
      <c r="W208" s="35" t="s">
        <v>69</v>
      </c>
      <c r="X208" s="318">
        <v>0</v>
      </c>
      <c r="Y208" s="319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325</v>
      </c>
      <c r="AG208" s="67"/>
      <c r="AJ208" s="71" t="s">
        <v>82</v>
      </c>
      <c r="AK208" s="71">
        <v>12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328</v>
      </c>
      <c r="B209" s="54" t="s">
        <v>329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8"/>
      <c r="R209" s="338"/>
      <c r="S209" s="338"/>
      <c r="T209" s="339"/>
      <c r="U209" s="34"/>
      <c r="V209" s="34"/>
      <c r="W209" s="35" t="s">
        <v>69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71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331</v>
      </c>
      <c r="B210" s="54" t="s">
        <v>332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66</v>
      </c>
      <c r="L210" s="32" t="s">
        <v>80</v>
      </c>
      <c r="M210" s="33" t="s">
        <v>68</v>
      </c>
      <c r="N210" s="33"/>
      <c r="O210" s="32">
        <v>180</v>
      </c>
      <c r="P210" s="42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8"/>
      <c r="R210" s="338"/>
      <c r="S210" s="338"/>
      <c r="T210" s="339"/>
      <c r="U210" s="34"/>
      <c r="V210" s="34"/>
      <c r="W210" s="35" t="s">
        <v>69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330</v>
      </c>
      <c r="AG210" s="67"/>
      <c r="AJ210" s="71" t="s">
        <v>82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40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41"/>
      <c r="P211" s="322" t="s">
        <v>72</v>
      </c>
      <c r="Q211" s="323"/>
      <c r="R211" s="323"/>
      <c r="S211" s="323"/>
      <c r="T211" s="323"/>
      <c r="U211" s="323"/>
      <c r="V211" s="324"/>
      <c r="W211" s="37" t="s">
        <v>69</v>
      </c>
      <c r="X211" s="320">
        <f>IFERROR(SUM(X207:X210),"0")</f>
        <v>0</v>
      </c>
      <c r="Y211" s="320">
        <f>IFERROR(SUM(Y207:Y210),"0")</f>
        <v>0</v>
      </c>
      <c r="Z211" s="320">
        <f>IFERROR(IF(Z207="",0,Z207),"0")+IFERROR(IF(Z208="",0,Z208),"0")+IFERROR(IF(Z209="",0,Z209),"0")+IFERROR(IF(Z210="",0,Z210),"0")</f>
        <v>0</v>
      </c>
      <c r="AA211" s="321"/>
      <c r="AB211" s="321"/>
      <c r="AC211" s="321"/>
    </row>
    <row r="212" spans="1:68" hidden="1" x14ac:dyDescent="0.2">
      <c r="A212" s="334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41"/>
      <c r="P212" s="322" t="s">
        <v>72</v>
      </c>
      <c r="Q212" s="323"/>
      <c r="R212" s="323"/>
      <c r="S212" s="323"/>
      <c r="T212" s="323"/>
      <c r="U212" s="323"/>
      <c r="V212" s="324"/>
      <c r="W212" s="37" t="s">
        <v>73</v>
      </c>
      <c r="X212" s="320">
        <f>IFERROR(SUMPRODUCT(X207:X210*H207:H210),"0")</f>
        <v>0</v>
      </c>
      <c r="Y212" s="320">
        <f>IFERROR(SUMPRODUCT(Y207:Y210*H207:H210),"0")</f>
        <v>0</v>
      </c>
      <c r="Z212" s="37"/>
      <c r="AA212" s="321"/>
      <c r="AB212" s="321"/>
      <c r="AC212" s="321"/>
    </row>
    <row r="213" spans="1:68" ht="16.5" hidden="1" customHeight="1" x14ac:dyDescent="0.25">
      <c r="A213" s="336" t="s">
        <v>333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13"/>
      <c r="AB213" s="313"/>
      <c r="AC213" s="313"/>
    </row>
    <row r="214" spans="1:68" ht="14.25" hidden="1" customHeight="1" x14ac:dyDescent="0.25">
      <c r="A214" s="333" t="s">
        <v>63</v>
      </c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4"/>
      <c r="M214" s="334"/>
      <c r="N214" s="334"/>
      <c r="O214" s="334"/>
      <c r="P214" s="334"/>
      <c r="Q214" s="334"/>
      <c r="R214" s="334"/>
      <c r="S214" s="334"/>
      <c r="T214" s="334"/>
      <c r="U214" s="334"/>
      <c r="V214" s="334"/>
      <c r="W214" s="334"/>
      <c r="X214" s="334"/>
      <c r="Y214" s="334"/>
      <c r="Z214" s="334"/>
      <c r="AA214" s="314"/>
      <c r="AB214" s="314"/>
      <c r="AC214" s="314"/>
    </row>
    <row r="215" spans="1:68" ht="16.5" hidden="1" customHeight="1" x14ac:dyDescent="0.25">
      <c r="A215" s="54" t="s">
        <v>334</v>
      </c>
      <c r="B215" s="54" t="s">
        <v>335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5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8"/>
      <c r="R215" s="338"/>
      <c r="S215" s="338"/>
      <c r="T215" s="339"/>
      <c r="U215" s="34"/>
      <c r="V215" s="34"/>
      <c r="W215" s="35" t="s">
        <v>69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336</v>
      </c>
      <c r="AG215" s="67"/>
      <c r="AJ215" s="71" t="s">
        <v>71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40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4"/>
      <c r="M216" s="334"/>
      <c r="N216" s="334"/>
      <c r="O216" s="341"/>
      <c r="P216" s="322" t="s">
        <v>72</v>
      </c>
      <c r="Q216" s="323"/>
      <c r="R216" s="323"/>
      <c r="S216" s="323"/>
      <c r="T216" s="323"/>
      <c r="U216" s="323"/>
      <c r="V216" s="324"/>
      <c r="W216" s="37" t="s">
        <v>69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34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4"/>
      <c r="M217" s="334"/>
      <c r="N217" s="334"/>
      <c r="O217" s="341"/>
      <c r="P217" s="322" t="s">
        <v>72</v>
      </c>
      <c r="Q217" s="323"/>
      <c r="R217" s="323"/>
      <c r="S217" s="323"/>
      <c r="T217" s="323"/>
      <c r="U217" s="323"/>
      <c r="V217" s="324"/>
      <c r="W217" s="37" t="s">
        <v>73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36" t="s">
        <v>337</v>
      </c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4"/>
      <c r="M218" s="334"/>
      <c r="N218" s="334"/>
      <c r="O218" s="334"/>
      <c r="P218" s="334"/>
      <c r="Q218" s="334"/>
      <c r="R218" s="334"/>
      <c r="S218" s="334"/>
      <c r="T218" s="334"/>
      <c r="U218" s="334"/>
      <c r="V218" s="334"/>
      <c r="W218" s="334"/>
      <c r="X218" s="334"/>
      <c r="Y218" s="334"/>
      <c r="Z218" s="334"/>
      <c r="AA218" s="313"/>
      <c r="AB218" s="313"/>
      <c r="AC218" s="313"/>
    </row>
    <row r="219" spans="1:68" ht="14.25" hidden="1" customHeight="1" x14ac:dyDescent="0.25">
      <c r="A219" s="333" t="s">
        <v>275</v>
      </c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4"/>
      <c r="M219" s="334"/>
      <c r="N219" s="334"/>
      <c r="O219" s="334"/>
      <c r="P219" s="334"/>
      <c r="Q219" s="334"/>
      <c r="R219" s="334"/>
      <c r="S219" s="334"/>
      <c r="T219" s="334"/>
      <c r="U219" s="334"/>
      <c r="V219" s="334"/>
      <c r="W219" s="334"/>
      <c r="X219" s="334"/>
      <c r="Y219" s="334"/>
      <c r="Z219" s="334"/>
      <c r="AA219" s="314"/>
      <c r="AB219" s="314"/>
      <c r="AC219" s="314"/>
    </row>
    <row r="220" spans="1:68" ht="27" hidden="1" customHeight="1" x14ac:dyDescent="0.25">
      <c r="A220" s="54" t="s">
        <v>338</v>
      </c>
      <c r="B220" s="54" t="s">
        <v>339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79</v>
      </c>
      <c r="L220" s="32" t="s">
        <v>67</v>
      </c>
      <c r="M220" s="33" t="s">
        <v>279</v>
      </c>
      <c r="N220" s="33"/>
      <c r="O220" s="32">
        <v>365</v>
      </c>
      <c r="P220" s="3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8"/>
      <c r="R220" s="338"/>
      <c r="S220" s="338"/>
      <c r="T220" s="339"/>
      <c r="U220" s="34"/>
      <c r="V220" s="34"/>
      <c r="W220" s="35" t="s">
        <v>69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340</v>
      </c>
      <c r="AG220" s="67"/>
      <c r="AJ220" s="71" t="s">
        <v>71</v>
      </c>
      <c r="AK220" s="71">
        <v>1</v>
      </c>
      <c r="BB220" s="233" t="s">
        <v>282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40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41"/>
      <c r="P221" s="322" t="s">
        <v>72</v>
      </c>
      <c r="Q221" s="323"/>
      <c r="R221" s="323"/>
      <c r="S221" s="323"/>
      <c r="T221" s="323"/>
      <c r="U221" s="323"/>
      <c r="V221" s="324"/>
      <c r="W221" s="37" t="s">
        <v>69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34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41"/>
      <c r="P222" s="322" t="s">
        <v>72</v>
      </c>
      <c r="Q222" s="323"/>
      <c r="R222" s="323"/>
      <c r="S222" s="323"/>
      <c r="T222" s="323"/>
      <c r="U222" s="323"/>
      <c r="V222" s="324"/>
      <c r="W222" s="37" t="s">
        <v>73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36" t="s">
        <v>341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13"/>
      <c r="AB223" s="313"/>
      <c r="AC223" s="313"/>
    </row>
    <row r="224" spans="1:68" ht="14.25" hidden="1" customHeight="1" x14ac:dyDescent="0.25">
      <c r="A224" s="333" t="s">
        <v>63</v>
      </c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4"/>
      <c r="M224" s="334"/>
      <c r="N224" s="334"/>
      <c r="O224" s="334"/>
      <c r="P224" s="334"/>
      <c r="Q224" s="334"/>
      <c r="R224" s="334"/>
      <c r="S224" s="334"/>
      <c r="T224" s="334"/>
      <c r="U224" s="334"/>
      <c r="V224" s="334"/>
      <c r="W224" s="334"/>
      <c r="X224" s="334"/>
      <c r="Y224" s="334"/>
      <c r="Z224" s="334"/>
      <c r="AA224" s="314"/>
      <c r="AB224" s="314"/>
      <c r="AC224" s="314"/>
    </row>
    <row r="225" spans="1:68" ht="16.5" hidden="1" customHeight="1" x14ac:dyDescent="0.25">
      <c r="A225" s="54" t="s">
        <v>342</v>
      </c>
      <c r="B225" s="54" t="s">
        <v>343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8"/>
      <c r="R225" s="338"/>
      <c r="S225" s="338"/>
      <c r="T225" s="339"/>
      <c r="U225" s="34"/>
      <c r="V225" s="34"/>
      <c r="W225" s="35" t="s">
        <v>69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344</v>
      </c>
      <c r="AG225" s="67"/>
      <c r="AJ225" s="71" t="s">
        <v>71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345</v>
      </c>
      <c r="B226" s="54" t="s">
        <v>346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8"/>
      <c r="R226" s="338"/>
      <c r="S226" s="338"/>
      <c r="T226" s="339"/>
      <c r="U226" s="34"/>
      <c r="V226" s="34"/>
      <c r="W226" s="35" t="s">
        <v>69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344</v>
      </c>
      <c r="AG226" s="67"/>
      <c r="AJ226" s="71" t="s">
        <v>71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0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4"/>
      <c r="M227" s="334"/>
      <c r="N227" s="334"/>
      <c r="O227" s="341"/>
      <c r="P227" s="322" t="s">
        <v>72</v>
      </c>
      <c r="Q227" s="323"/>
      <c r="R227" s="323"/>
      <c r="S227" s="323"/>
      <c r="T227" s="323"/>
      <c r="U227" s="323"/>
      <c r="V227" s="324"/>
      <c r="W227" s="37" t="s">
        <v>69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34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41"/>
      <c r="P228" s="322" t="s">
        <v>72</v>
      </c>
      <c r="Q228" s="323"/>
      <c r="R228" s="323"/>
      <c r="S228" s="323"/>
      <c r="T228" s="323"/>
      <c r="U228" s="323"/>
      <c r="V228" s="324"/>
      <c r="W228" s="37" t="s">
        <v>73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347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36" t="s">
        <v>348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3"/>
      <c r="AB230" s="313"/>
      <c r="AC230" s="313"/>
    </row>
    <row r="231" spans="1:68" ht="14.25" hidden="1" customHeight="1" x14ac:dyDescent="0.25">
      <c r="A231" s="33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14"/>
      <c r="AB231" s="314"/>
      <c r="AC231" s="314"/>
    </row>
    <row r="232" spans="1:68" ht="27" hidden="1" customHeight="1" x14ac:dyDescent="0.25">
      <c r="A232" s="54" t="s">
        <v>349</v>
      </c>
      <c r="B232" s="54" t="s">
        <v>350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4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8"/>
      <c r="R232" s="338"/>
      <c r="S232" s="338"/>
      <c r="T232" s="339"/>
      <c r="U232" s="34"/>
      <c r="V232" s="34"/>
      <c r="W232" s="35" t="s">
        <v>69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351</v>
      </c>
      <c r="AG232" s="67"/>
      <c r="AJ232" s="71" t="s">
        <v>71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40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41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41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352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36" t="s">
        <v>353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13"/>
      <c r="AB236" s="313"/>
      <c r="AC236" s="313"/>
    </row>
    <row r="237" spans="1:68" ht="14.25" hidden="1" customHeight="1" x14ac:dyDescent="0.25">
      <c r="A237" s="333" t="s">
        <v>63</v>
      </c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4"/>
      <c r="M237" s="334"/>
      <c r="N237" s="334"/>
      <c r="O237" s="334"/>
      <c r="P237" s="334"/>
      <c r="Q237" s="334"/>
      <c r="R237" s="334"/>
      <c r="S237" s="334"/>
      <c r="T237" s="334"/>
      <c r="U237" s="334"/>
      <c r="V237" s="334"/>
      <c r="W237" s="334"/>
      <c r="X237" s="334"/>
      <c r="Y237" s="334"/>
      <c r="Z237" s="334"/>
      <c r="AA237" s="314"/>
      <c r="AB237" s="314"/>
      <c r="AC237" s="314"/>
    </row>
    <row r="238" spans="1:68" ht="27" hidden="1" customHeight="1" x14ac:dyDescent="0.25">
      <c r="A238" s="54" t="s">
        <v>354</v>
      </c>
      <c r="B238" s="54" t="s">
        <v>355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66</v>
      </c>
      <c r="L238" s="32" t="s">
        <v>136</v>
      </c>
      <c r="M238" s="33" t="s">
        <v>68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8"/>
      <c r="R238" s="338"/>
      <c r="S238" s="338"/>
      <c r="T238" s="339"/>
      <c r="U238" s="34"/>
      <c r="V238" s="34"/>
      <c r="W238" s="35" t="s">
        <v>69</v>
      </c>
      <c r="X238" s="318">
        <v>0</v>
      </c>
      <c r="Y238" s="319">
        <f>IFERROR(IF(X238="","",X238),"")</f>
        <v>0</v>
      </c>
      <c r="Z238" s="36">
        <f>IFERROR(IF(X238="","",X238*0.0155),"")</f>
        <v>0</v>
      </c>
      <c r="AA238" s="56"/>
      <c r="AB238" s="57"/>
      <c r="AC238" s="240" t="s">
        <v>254</v>
      </c>
      <c r="AG238" s="67"/>
      <c r="AJ238" s="71" t="s">
        <v>137</v>
      </c>
      <c r="AK238" s="71">
        <v>84</v>
      </c>
      <c r="BB238" s="241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356</v>
      </c>
      <c r="B239" s="54" t="s">
        <v>357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180</v>
      </c>
      <c r="P239" s="42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8"/>
      <c r="R239" s="338"/>
      <c r="S239" s="338"/>
      <c r="T239" s="339"/>
      <c r="U239" s="34"/>
      <c r="V239" s="34"/>
      <c r="W239" s="35" t="s">
        <v>69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358</v>
      </c>
      <c r="AG239" s="67"/>
      <c r="AJ239" s="71" t="s">
        <v>71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40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41"/>
      <c r="P240" s="322" t="s">
        <v>72</v>
      </c>
      <c r="Q240" s="323"/>
      <c r="R240" s="323"/>
      <c r="S240" s="323"/>
      <c r="T240" s="323"/>
      <c r="U240" s="323"/>
      <c r="V240" s="324"/>
      <c r="W240" s="37" t="s">
        <v>69</v>
      </c>
      <c r="X240" s="320">
        <f>IFERROR(SUM(X238:X239),"0")</f>
        <v>0</v>
      </c>
      <c r="Y240" s="320">
        <f>IFERROR(SUM(Y238:Y239),"0")</f>
        <v>0</v>
      </c>
      <c r="Z240" s="320">
        <f>IFERROR(IF(Z238="",0,Z238),"0")+IFERROR(IF(Z239="",0,Z239),"0")</f>
        <v>0</v>
      </c>
      <c r="AA240" s="321"/>
      <c r="AB240" s="321"/>
      <c r="AC240" s="321"/>
    </row>
    <row r="241" spans="1:68" hidden="1" x14ac:dyDescent="0.2">
      <c r="A241" s="334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4"/>
      <c r="M241" s="334"/>
      <c r="N241" s="334"/>
      <c r="O241" s="341"/>
      <c r="P241" s="322" t="s">
        <v>72</v>
      </c>
      <c r="Q241" s="323"/>
      <c r="R241" s="323"/>
      <c r="S241" s="323"/>
      <c r="T241" s="323"/>
      <c r="U241" s="323"/>
      <c r="V241" s="324"/>
      <c r="W241" s="37" t="s">
        <v>73</v>
      </c>
      <c r="X241" s="320">
        <f>IFERROR(SUMPRODUCT(X238:X239*H238:H239),"0")</f>
        <v>0</v>
      </c>
      <c r="Y241" s="320">
        <f>IFERROR(SUMPRODUCT(Y238:Y239*H238:H239),"0")</f>
        <v>0</v>
      </c>
      <c r="Z241" s="37"/>
      <c r="AA241" s="321"/>
      <c r="AB241" s="321"/>
      <c r="AC241" s="321"/>
    </row>
    <row r="242" spans="1:68" ht="16.5" hidden="1" customHeight="1" x14ac:dyDescent="0.25">
      <c r="A242" s="336" t="s">
        <v>359</v>
      </c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4"/>
      <c r="M242" s="334"/>
      <c r="N242" s="334"/>
      <c r="O242" s="334"/>
      <c r="P242" s="334"/>
      <c r="Q242" s="334"/>
      <c r="R242" s="334"/>
      <c r="S242" s="334"/>
      <c r="T242" s="334"/>
      <c r="U242" s="334"/>
      <c r="V242" s="334"/>
      <c r="W242" s="334"/>
      <c r="X242" s="334"/>
      <c r="Y242" s="334"/>
      <c r="Z242" s="334"/>
      <c r="AA242" s="313"/>
      <c r="AB242" s="313"/>
      <c r="AC242" s="313"/>
    </row>
    <row r="243" spans="1:68" ht="14.25" hidden="1" customHeight="1" x14ac:dyDescent="0.25">
      <c r="A243" s="333" t="s">
        <v>63</v>
      </c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4"/>
      <c r="M243" s="334"/>
      <c r="N243" s="334"/>
      <c r="O243" s="334"/>
      <c r="P243" s="334"/>
      <c r="Q243" s="334"/>
      <c r="R243" s="334"/>
      <c r="S243" s="334"/>
      <c r="T243" s="334"/>
      <c r="U243" s="334"/>
      <c r="V243" s="334"/>
      <c r="W243" s="334"/>
      <c r="X243" s="334"/>
      <c r="Y243" s="334"/>
      <c r="Z243" s="334"/>
      <c r="AA243" s="314"/>
      <c r="AB243" s="314"/>
      <c r="AC243" s="314"/>
    </row>
    <row r="244" spans="1:68" ht="27" hidden="1" customHeight="1" x14ac:dyDescent="0.25">
      <c r="A244" s="54" t="s">
        <v>360</v>
      </c>
      <c r="B244" s="54" t="s">
        <v>361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3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336</v>
      </c>
      <c r="AG244" s="67"/>
      <c r="AJ244" s="71" t="s">
        <v>71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40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41"/>
      <c r="P245" s="322" t="s">
        <v>72</v>
      </c>
      <c r="Q245" s="323"/>
      <c r="R245" s="323"/>
      <c r="S245" s="323"/>
      <c r="T245" s="323"/>
      <c r="U245" s="323"/>
      <c r="V245" s="324"/>
      <c r="W245" s="37" t="s">
        <v>69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34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41"/>
      <c r="P246" s="322" t="s">
        <v>72</v>
      </c>
      <c r="Q246" s="323"/>
      <c r="R246" s="323"/>
      <c r="S246" s="323"/>
      <c r="T246" s="323"/>
      <c r="U246" s="323"/>
      <c r="V246" s="324"/>
      <c r="W246" s="37" t="s">
        <v>73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362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36" t="s">
        <v>363</v>
      </c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4"/>
      <c r="M248" s="334"/>
      <c r="N248" s="334"/>
      <c r="O248" s="334"/>
      <c r="P248" s="334"/>
      <c r="Q248" s="334"/>
      <c r="R248" s="334"/>
      <c r="S248" s="334"/>
      <c r="T248" s="334"/>
      <c r="U248" s="334"/>
      <c r="V248" s="334"/>
      <c r="W248" s="334"/>
      <c r="X248" s="334"/>
      <c r="Y248" s="334"/>
      <c r="Z248" s="334"/>
      <c r="AA248" s="313"/>
      <c r="AB248" s="313"/>
      <c r="AC248" s="313"/>
    </row>
    <row r="249" spans="1:68" ht="14.25" hidden="1" customHeight="1" x14ac:dyDescent="0.25">
      <c r="A249" s="333" t="s">
        <v>364</v>
      </c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4"/>
      <c r="M249" s="334"/>
      <c r="N249" s="334"/>
      <c r="O249" s="334"/>
      <c r="P249" s="334"/>
      <c r="Q249" s="334"/>
      <c r="R249" s="334"/>
      <c r="S249" s="334"/>
      <c r="T249" s="334"/>
      <c r="U249" s="334"/>
      <c r="V249" s="334"/>
      <c r="W249" s="334"/>
      <c r="X249" s="334"/>
      <c r="Y249" s="334"/>
      <c r="Z249" s="334"/>
      <c r="AA249" s="314"/>
      <c r="AB249" s="314"/>
      <c r="AC249" s="314"/>
    </row>
    <row r="250" spans="1:68" ht="27" hidden="1" customHeight="1" x14ac:dyDescent="0.25">
      <c r="A250" s="54" t="s">
        <v>365</v>
      </c>
      <c r="B250" s="54" t="s">
        <v>366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79</v>
      </c>
      <c r="L250" s="32" t="s">
        <v>67</v>
      </c>
      <c r="M250" s="33" t="s">
        <v>68</v>
      </c>
      <c r="N250" s="33"/>
      <c r="O250" s="32">
        <v>180</v>
      </c>
      <c r="P250" s="408" t="s">
        <v>367</v>
      </c>
      <c r="Q250" s="338"/>
      <c r="R250" s="338"/>
      <c r="S250" s="338"/>
      <c r="T250" s="339"/>
      <c r="U250" s="34"/>
      <c r="V250" s="34"/>
      <c r="W250" s="35" t="s">
        <v>69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368</v>
      </c>
      <c r="AG250" s="67"/>
      <c r="AJ250" s="71" t="s">
        <v>71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40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41"/>
      <c r="P251" s="322" t="s">
        <v>72</v>
      </c>
      <c r="Q251" s="323"/>
      <c r="R251" s="323"/>
      <c r="S251" s="323"/>
      <c r="T251" s="323"/>
      <c r="U251" s="323"/>
      <c r="V251" s="324"/>
      <c r="W251" s="37" t="s">
        <v>69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34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4"/>
      <c r="M252" s="334"/>
      <c r="N252" s="334"/>
      <c r="O252" s="341"/>
      <c r="P252" s="322" t="s">
        <v>72</v>
      </c>
      <c r="Q252" s="323"/>
      <c r="R252" s="323"/>
      <c r="S252" s="323"/>
      <c r="T252" s="323"/>
      <c r="U252" s="323"/>
      <c r="V252" s="324"/>
      <c r="W252" s="37" t="s">
        <v>73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33" t="s">
        <v>139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4"/>
      <c r="AB253" s="314"/>
      <c r="AC253" s="314"/>
    </row>
    <row r="254" spans="1:68" ht="37.5" hidden="1" customHeight="1" x14ac:dyDescent="0.25">
      <c r="A254" s="54" t="s">
        <v>369</v>
      </c>
      <c r="B254" s="54" t="s">
        <v>370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79</v>
      </c>
      <c r="L254" s="32" t="s">
        <v>67</v>
      </c>
      <c r="M254" s="33" t="s">
        <v>68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8"/>
      <c r="R254" s="338"/>
      <c r="S254" s="338"/>
      <c r="T254" s="339"/>
      <c r="U254" s="34"/>
      <c r="V254" s="34"/>
      <c r="W254" s="35" t="s">
        <v>69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368</v>
      </c>
      <c r="AG254" s="67"/>
      <c r="AJ254" s="71" t="s">
        <v>71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40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4"/>
      <c r="M255" s="334"/>
      <c r="N255" s="334"/>
      <c r="O255" s="341"/>
      <c r="P255" s="322" t="s">
        <v>72</v>
      </c>
      <c r="Q255" s="323"/>
      <c r="R255" s="323"/>
      <c r="S255" s="323"/>
      <c r="T255" s="323"/>
      <c r="U255" s="323"/>
      <c r="V255" s="324"/>
      <c r="W255" s="37" t="s">
        <v>69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34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41"/>
      <c r="P256" s="322" t="s">
        <v>72</v>
      </c>
      <c r="Q256" s="323"/>
      <c r="R256" s="323"/>
      <c r="S256" s="323"/>
      <c r="T256" s="323"/>
      <c r="U256" s="323"/>
      <c r="V256" s="324"/>
      <c r="W256" s="37" t="s">
        <v>73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239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36" t="s">
        <v>239</v>
      </c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4"/>
      <c r="M258" s="334"/>
      <c r="N258" s="334"/>
      <c r="O258" s="334"/>
      <c r="P258" s="334"/>
      <c r="Q258" s="334"/>
      <c r="R258" s="334"/>
      <c r="S258" s="334"/>
      <c r="T258" s="334"/>
      <c r="U258" s="334"/>
      <c r="V258" s="334"/>
      <c r="W258" s="334"/>
      <c r="X258" s="334"/>
      <c r="Y258" s="334"/>
      <c r="Z258" s="334"/>
      <c r="AA258" s="313"/>
      <c r="AB258" s="313"/>
      <c r="AC258" s="313"/>
    </row>
    <row r="259" spans="1:68" ht="14.25" hidden="1" customHeight="1" x14ac:dyDescent="0.25">
      <c r="A259" s="333" t="s">
        <v>63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4"/>
      <c r="AB259" s="314"/>
      <c r="AC259" s="314"/>
    </row>
    <row r="260" spans="1:68" ht="27" hidden="1" customHeight="1" x14ac:dyDescent="0.25">
      <c r="A260" s="54" t="s">
        <v>371</v>
      </c>
      <c r="B260" s="54" t="s">
        <v>372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66</v>
      </c>
      <c r="L260" s="32" t="s">
        <v>80</v>
      </c>
      <c r="M260" s="33" t="s">
        <v>68</v>
      </c>
      <c r="N260" s="33"/>
      <c r="O260" s="32">
        <v>180</v>
      </c>
      <c r="P260" s="445" t="s">
        <v>373</v>
      </c>
      <c r="Q260" s="338"/>
      <c r="R260" s="338"/>
      <c r="S260" s="338"/>
      <c r="T260" s="339"/>
      <c r="U260" s="34"/>
      <c r="V260" s="34"/>
      <c r="W260" s="35" t="s">
        <v>69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374</v>
      </c>
      <c r="AG260" s="67"/>
      <c r="AJ260" s="71" t="s">
        <v>82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375</v>
      </c>
      <c r="B261" s="54" t="s">
        <v>376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66</v>
      </c>
      <c r="L261" s="32" t="s">
        <v>80</v>
      </c>
      <c r="M261" s="33" t="s">
        <v>68</v>
      </c>
      <c r="N261" s="33"/>
      <c r="O261" s="32">
        <v>180</v>
      </c>
      <c r="P261" s="452" t="s">
        <v>377</v>
      </c>
      <c r="Q261" s="338"/>
      <c r="R261" s="338"/>
      <c r="S261" s="338"/>
      <c r="T261" s="339"/>
      <c r="U261" s="34"/>
      <c r="V261" s="34"/>
      <c r="W261" s="35" t="s">
        <v>69</v>
      </c>
      <c r="X261" s="318">
        <v>0</v>
      </c>
      <c r="Y261" s="319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374</v>
      </c>
      <c r="AG261" s="67"/>
      <c r="AJ261" s="71" t="s">
        <v>82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customHeight="1" x14ac:dyDescent="0.25">
      <c r="A262" s="54" t="s">
        <v>378</v>
      </c>
      <c r="B262" s="54" t="s">
        <v>379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66</v>
      </c>
      <c r="L262" s="32" t="s">
        <v>80</v>
      </c>
      <c r="M262" s="33" t="s">
        <v>68</v>
      </c>
      <c r="N262" s="33"/>
      <c r="O262" s="32">
        <v>180</v>
      </c>
      <c r="P262" s="495" t="s">
        <v>380</v>
      </c>
      <c r="Q262" s="338"/>
      <c r="R262" s="338"/>
      <c r="S262" s="338"/>
      <c r="T262" s="339"/>
      <c r="U262" s="34"/>
      <c r="V262" s="34"/>
      <c r="W262" s="35" t="s">
        <v>69</v>
      </c>
      <c r="X262" s="318">
        <v>12</v>
      </c>
      <c r="Y262" s="319">
        <f>IFERROR(IF(X262="","",X262),"")</f>
        <v>12</v>
      </c>
      <c r="Z262" s="36">
        <f>IFERROR(IF(X262="","",X262*0.0155),"")</f>
        <v>0.186</v>
      </c>
      <c r="AA262" s="56"/>
      <c r="AB262" s="57"/>
      <c r="AC262" s="254" t="s">
        <v>381</v>
      </c>
      <c r="AG262" s="67"/>
      <c r="AJ262" s="71" t="s">
        <v>82</v>
      </c>
      <c r="AK262" s="71">
        <v>12</v>
      </c>
      <c r="BB262" s="255" t="s">
        <v>1</v>
      </c>
      <c r="BM262" s="67">
        <f>IFERROR(X262*I262,"0")</f>
        <v>74.760000000000005</v>
      </c>
      <c r="BN262" s="67">
        <f>IFERROR(Y262*I262,"0")</f>
        <v>74.760000000000005</v>
      </c>
      <c r="BO262" s="67">
        <f>IFERROR(X262/J262,"0")</f>
        <v>0.14285714285714285</v>
      </c>
      <c r="BP262" s="67">
        <f>IFERROR(Y262/J262,"0")</f>
        <v>0.14285714285714285</v>
      </c>
    </row>
    <row r="263" spans="1:68" x14ac:dyDescent="0.2">
      <c r="A263" s="340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41"/>
      <c r="P263" s="322" t="s">
        <v>72</v>
      </c>
      <c r="Q263" s="323"/>
      <c r="R263" s="323"/>
      <c r="S263" s="323"/>
      <c r="T263" s="323"/>
      <c r="U263" s="323"/>
      <c r="V263" s="324"/>
      <c r="W263" s="37" t="s">
        <v>69</v>
      </c>
      <c r="X263" s="320">
        <f>IFERROR(SUM(X260:X262),"0")</f>
        <v>12</v>
      </c>
      <c r="Y263" s="320">
        <f>IFERROR(SUM(Y260:Y262),"0")</f>
        <v>12</v>
      </c>
      <c r="Z263" s="320">
        <f>IFERROR(IF(Z260="",0,Z260),"0")+IFERROR(IF(Z261="",0,Z261),"0")+IFERROR(IF(Z262="",0,Z262),"0")</f>
        <v>0.186</v>
      </c>
      <c r="AA263" s="321"/>
      <c r="AB263" s="321"/>
      <c r="AC263" s="321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41"/>
      <c r="P264" s="322" t="s">
        <v>72</v>
      </c>
      <c r="Q264" s="323"/>
      <c r="R264" s="323"/>
      <c r="S264" s="323"/>
      <c r="T264" s="323"/>
      <c r="U264" s="323"/>
      <c r="V264" s="324"/>
      <c r="W264" s="37" t="s">
        <v>73</v>
      </c>
      <c r="X264" s="320">
        <f>IFERROR(SUMPRODUCT(X260:X262*H260:H262),"0")</f>
        <v>72</v>
      </c>
      <c r="Y264" s="320">
        <f>IFERROR(SUMPRODUCT(Y260:Y262*H260:H262),"0")</f>
        <v>72</v>
      </c>
      <c r="Z264" s="37"/>
      <c r="AA264" s="321"/>
      <c r="AB264" s="321"/>
      <c r="AC264" s="321"/>
    </row>
    <row r="265" spans="1:68" ht="14.25" hidden="1" customHeight="1" x14ac:dyDescent="0.25">
      <c r="A265" s="333" t="s">
        <v>145</v>
      </c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4"/>
      <c r="M265" s="334"/>
      <c r="N265" s="334"/>
      <c r="O265" s="334"/>
      <c r="P265" s="334"/>
      <c r="Q265" s="334"/>
      <c r="R265" s="334"/>
      <c r="S265" s="334"/>
      <c r="T265" s="334"/>
      <c r="U265" s="334"/>
      <c r="V265" s="334"/>
      <c r="W265" s="334"/>
      <c r="X265" s="334"/>
      <c r="Y265" s="334"/>
      <c r="Z265" s="334"/>
      <c r="AA265" s="314"/>
      <c r="AB265" s="314"/>
      <c r="AC265" s="314"/>
    </row>
    <row r="266" spans="1:68" ht="27" customHeight="1" x14ac:dyDescent="0.25">
      <c r="A266" s="54" t="s">
        <v>382</v>
      </c>
      <c r="B266" s="54" t="s">
        <v>383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132</v>
      </c>
      <c r="L266" s="32" t="s">
        <v>80</v>
      </c>
      <c r="M266" s="33" t="s">
        <v>68</v>
      </c>
      <c r="N266" s="33"/>
      <c r="O266" s="32">
        <v>180</v>
      </c>
      <c r="P266" s="381" t="s">
        <v>384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162</v>
      </c>
      <c r="Y266" s="319">
        <f>IFERROR(IF(X266="","",X266),"")</f>
        <v>162</v>
      </c>
      <c r="Z266" s="36">
        <f>IFERROR(IF(X266="","",X266*0.00502),"")</f>
        <v>0.81324000000000007</v>
      </c>
      <c r="AA266" s="56"/>
      <c r="AB266" s="57"/>
      <c r="AC266" s="256" t="s">
        <v>385</v>
      </c>
      <c r="AG266" s="67"/>
      <c r="AJ266" s="71" t="s">
        <v>82</v>
      </c>
      <c r="AK266" s="71">
        <v>18</v>
      </c>
      <c r="BB266" s="257" t="s">
        <v>83</v>
      </c>
      <c r="BM266" s="67">
        <f>IFERROR(X266*I266,"0")</f>
        <v>310.23</v>
      </c>
      <c r="BN266" s="67">
        <f>IFERROR(Y266*I266,"0")</f>
        <v>310.23</v>
      </c>
      <c r="BO266" s="67">
        <f>IFERROR(X266/J266,"0")</f>
        <v>0.69230769230769229</v>
      </c>
      <c r="BP266" s="67">
        <f>IFERROR(Y266/J266,"0")</f>
        <v>0.69230769230769229</v>
      </c>
    </row>
    <row r="267" spans="1:68" x14ac:dyDescent="0.2">
      <c r="A267" s="340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41"/>
      <c r="P267" s="322" t="s">
        <v>72</v>
      </c>
      <c r="Q267" s="323"/>
      <c r="R267" s="323"/>
      <c r="S267" s="323"/>
      <c r="T267" s="323"/>
      <c r="U267" s="323"/>
      <c r="V267" s="324"/>
      <c r="W267" s="37" t="s">
        <v>69</v>
      </c>
      <c r="X267" s="320">
        <f>IFERROR(SUM(X266:X266),"0")</f>
        <v>162</v>
      </c>
      <c r="Y267" s="320">
        <f>IFERROR(SUM(Y266:Y266),"0")</f>
        <v>162</v>
      </c>
      <c r="Z267" s="320">
        <f>IFERROR(IF(Z266="",0,Z266),"0")</f>
        <v>0.81324000000000007</v>
      </c>
      <c r="AA267" s="321"/>
      <c r="AB267" s="321"/>
      <c r="AC267" s="321"/>
    </row>
    <row r="268" spans="1:68" x14ac:dyDescent="0.2">
      <c r="A268" s="334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4"/>
      <c r="M268" s="334"/>
      <c r="N268" s="334"/>
      <c r="O268" s="341"/>
      <c r="P268" s="322" t="s">
        <v>72</v>
      </c>
      <c r="Q268" s="323"/>
      <c r="R268" s="323"/>
      <c r="S268" s="323"/>
      <c r="T268" s="323"/>
      <c r="U268" s="323"/>
      <c r="V268" s="324"/>
      <c r="W268" s="37" t="s">
        <v>73</v>
      </c>
      <c r="X268" s="320">
        <f>IFERROR(SUMPRODUCT(X266:X266*H266:H266),"0")</f>
        <v>291.60000000000002</v>
      </c>
      <c r="Y268" s="320">
        <f>IFERROR(SUMPRODUCT(Y266:Y266*H266:H266),"0")</f>
        <v>291.60000000000002</v>
      </c>
      <c r="Z268" s="37"/>
      <c r="AA268" s="321"/>
      <c r="AB268" s="321"/>
      <c r="AC268" s="321"/>
    </row>
    <row r="269" spans="1:68" ht="14.25" hidden="1" customHeight="1" x14ac:dyDescent="0.25">
      <c r="A269" s="333" t="s">
        <v>76</v>
      </c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4"/>
      <c r="P269" s="334"/>
      <c r="Q269" s="334"/>
      <c r="R269" s="334"/>
      <c r="S269" s="334"/>
      <c r="T269" s="334"/>
      <c r="U269" s="334"/>
      <c r="V269" s="334"/>
      <c r="W269" s="334"/>
      <c r="X269" s="334"/>
      <c r="Y269" s="334"/>
      <c r="Z269" s="334"/>
      <c r="AA269" s="314"/>
      <c r="AB269" s="314"/>
      <c r="AC269" s="314"/>
    </row>
    <row r="270" spans="1:68" ht="27" customHeight="1" x14ac:dyDescent="0.25">
      <c r="A270" s="54" t="s">
        <v>386</v>
      </c>
      <c r="B270" s="54" t="s">
        <v>387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66</v>
      </c>
      <c r="L270" s="32" t="s">
        <v>136</v>
      </c>
      <c r="M270" s="33" t="s">
        <v>68</v>
      </c>
      <c r="N270" s="33"/>
      <c r="O270" s="32">
        <v>180</v>
      </c>
      <c r="P270" s="486" t="s">
        <v>388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72</v>
      </c>
      <c r="Y270" s="319">
        <f>IFERROR(IF(X270="","",X270),"")</f>
        <v>72</v>
      </c>
      <c r="Z270" s="36">
        <f>IFERROR(IF(X270="","",X270*0.0155),"")</f>
        <v>1.1160000000000001</v>
      </c>
      <c r="AA270" s="56"/>
      <c r="AB270" s="57"/>
      <c r="AC270" s="258" t="s">
        <v>389</v>
      </c>
      <c r="AG270" s="67"/>
      <c r="AJ270" s="71" t="s">
        <v>137</v>
      </c>
      <c r="AK270" s="71">
        <v>84</v>
      </c>
      <c r="BB270" s="259" t="s">
        <v>83</v>
      </c>
      <c r="BM270" s="67">
        <f>IFERROR(X270*I270,"0")</f>
        <v>450.71999999999997</v>
      </c>
      <c r="BN270" s="67">
        <f>IFERROR(Y270*I270,"0")</f>
        <v>450.71999999999997</v>
      </c>
      <c r="BO270" s="67">
        <f>IFERROR(X270/J270,"0")</f>
        <v>0.8571428571428571</v>
      </c>
      <c r="BP270" s="67">
        <f>IFERROR(Y270/J270,"0")</f>
        <v>0.8571428571428571</v>
      </c>
    </row>
    <row r="271" spans="1:68" ht="27" hidden="1" customHeight="1" x14ac:dyDescent="0.25">
      <c r="A271" s="54" t="s">
        <v>390</v>
      </c>
      <c r="B271" s="54" t="s">
        <v>391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132</v>
      </c>
      <c r="L271" s="32" t="s">
        <v>67</v>
      </c>
      <c r="M271" s="33" t="s">
        <v>68</v>
      </c>
      <c r="N271" s="33"/>
      <c r="O271" s="32">
        <v>180</v>
      </c>
      <c r="P271" s="374" t="s">
        <v>392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389</v>
      </c>
      <c r="AG271" s="67"/>
      <c r="AJ271" s="71" t="s">
        <v>71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40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4"/>
      <c r="M272" s="334"/>
      <c r="N272" s="334"/>
      <c r="O272" s="341"/>
      <c r="P272" s="322" t="s">
        <v>72</v>
      </c>
      <c r="Q272" s="323"/>
      <c r="R272" s="323"/>
      <c r="S272" s="323"/>
      <c r="T272" s="323"/>
      <c r="U272" s="323"/>
      <c r="V272" s="324"/>
      <c r="W272" s="37" t="s">
        <v>69</v>
      </c>
      <c r="X272" s="320">
        <f>IFERROR(SUM(X270:X271),"0")</f>
        <v>72</v>
      </c>
      <c r="Y272" s="320">
        <f>IFERROR(SUM(Y270:Y271),"0")</f>
        <v>72</v>
      </c>
      <c r="Z272" s="320">
        <f>IFERROR(IF(Z270="",0,Z270),"0")+IFERROR(IF(Z271="",0,Z271),"0")</f>
        <v>1.1160000000000001</v>
      </c>
      <c r="AA272" s="321"/>
      <c r="AB272" s="321"/>
      <c r="AC272" s="321"/>
    </row>
    <row r="273" spans="1:68" x14ac:dyDescent="0.2">
      <c r="A273" s="334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41"/>
      <c r="P273" s="322" t="s">
        <v>72</v>
      </c>
      <c r="Q273" s="323"/>
      <c r="R273" s="323"/>
      <c r="S273" s="323"/>
      <c r="T273" s="323"/>
      <c r="U273" s="323"/>
      <c r="V273" s="324"/>
      <c r="W273" s="37" t="s">
        <v>73</v>
      </c>
      <c r="X273" s="320">
        <f>IFERROR(SUMPRODUCT(X270:X271*H270:H271),"0")</f>
        <v>432</v>
      </c>
      <c r="Y273" s="320">
        <f>IFERROR(SUMPRODUCT(Y270:Y271*H270:H271),"0")</f>
        <v>432</v>
      </c>
      <c r="Z273" s="37"/>
      <c r="AA273" s="321"/>
      <c r="AB273" s="321"/>
      <c r="AC273" s="321"/>
    </row>
    <row r="274" spans="1:68" ht="14.25" hidden="1" customHeight="1" x14ac:dyDescent="0.25">
      <c r="A274" s="333" t="s">
        <v>175</v>
      </c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4"/>
      <c r="P274" s="334"/>
      <c r="Q274" s="334"/>
      <c r="R274" s="334"/>
      <c r="S274" s="334"/>
      <c r="T274" s="334"/>
      <c r="U274" s="334"/>
      <c r="V274" s="334"/>
      <c r="W274" s="334"/>
      <c r="X274" s="334"/>
      <c r="Y274" s="334"/>
      <c r="Z274" s="334"/>
      <c r="AA274" s="314"/>
      <c r="AB274" s="314"/>
      <c r="AC274" s="314"/>
    </row>
    <row r="275" spans="1:68" ht="27" customHeight="1" x14ac:dyDescent="0.25">
      <c r="A275" s="54" t="s">
        <v>393</v>
      </c>
      <c r="B275" s="54" t="s">
        <v>394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79</v>
      </c>
      <c r="L275" s="32" t="s">
        <v>80</v>
      </c>
      <c r="M275" s="33" t="s">
        <v>68</v>
      </c>
      <c r="N275" s="33"/>
      <c r="O275" s="32">
        <v>180</v>
      </c>
      <c r="P275" s="356" t="s">
        <v>395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56</v>
      </c>
      <c r="Y275" s="319">
        <f>IFERROR(IF(X275="","",X275),"")</f>
        <v>56</v>
      </c>
      <c r="Z275" s="36">
        <f>IFERROR(IF(X275="","",X275*0.00936),"")</f>
        <v>0.52415999999999996</v>
      </c>
      <c r="AA275" s="56"/>
      <c r="AB275" s="57"/>
      <c r="AC275" s="262" t="s">
        <v>396</v>
      </c>
      <c r="AG275" s="67"/>
      <c r="AJ275" s="71" t="s">
        <v>82</v>
      </c>
      <c r="AK275" s="71">
        <v>14</v>
      </c>
      <c r="BB275" s="263" t="s">
        <v>83</v>
      </c>
      <c r="BM275" s="67">
        <f>IFERROR(X275*I275,"0")</f>
        <v>161.87360000000001</v>
      </c>
      <c r="BN275" s="67">
        <f>IFERROR(Y275*I275,"0")</f>
        <v>161.87360000000001</v>
      </c>
      <c r="BO275" s="67">
        <f>IFERROR(X275/J275,"0")</f>
        <v>0.44444444444444442</v>
      </c>
      <c r="BP275" s="67">
        <f>IFERROR(Y275/J275,"0")</f>
        <v>0.44444444444444442</v>
      </c>
    </row>
    <row r="276" spans="1:68" ht="27" customHeight="1" x14ac:dyDescent="0.25">
      <c r="A276" s="54" t="s">
        <v>397</v>
      </c>
      <c r="B276" s="54" t="s">
        <v>398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66</v>
      </c>
      <c r="L276" s="32" t="s">
        <v>136</v>
      </c>
      <c r="M276" s="33" t="s">
        <v>68</v>
      </c>
      <c r="N276" s="33"/>
      <c r="O276" s="32">
        <v>180</v>
      </c>
      <c r="P276" s="484" t="s">
        <v>399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144</v>
      </c>
      <c r="Y276" s="319">
        <f>IFERROR(IF(X276="","",X276),"")</f>
        <v>144</v>
      </c>
      <c r="Z276" s="36">
        <f>IFERROR(IF(X276="","",X276*0.0155),"")</f>
        <v>2.2320000000000002</v>
      </c>
      <c r="AA276" s="56"/>
      <c r="AB276" s="57"/>
      <c r="AC276" s="264" t="s">
        <v>396</v>
      </c>
      <c r="AG276" s="67"/>
      <c r="AJ276" s="71" t="s">
        <v>137</v>
      </c>
      <c r="AK276" s="71">
        <v>84</v>
      </c>
      <c r="BB276" s="265" t="s">
        <v>83</v>
      </c>
      <c r="BM276" s="67">
        <f>IFERROR(X276*I276,"0")</f>
        <v>753.84</v>
      </c>
      <c r="BN276" s="67">
        <f>IFERROR(Y276*I276,"0")</f>
        <v>753.84</v>
      </c>
      <c r="BO276" s="67">
        <f>IFERROR(X276/J276,"0")</f>
        <v>1.7142857142857142</v>
      </c>
      <c r="BP276" s="67">
        <f>IFERROR(Y276/J276,"0")</f>
        <v>1.7142857142857142</v>
      </c>
    </row>
    <row r="277" spans="1:68" ht="27" hidden="1" customHeight="1" x14ac:dyDescent="0.25">
      <c r="A277" s="54" t="s">
        <v>400</v>
      </c>
      <c r="B277" s="54" t="s">
        <v>401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396</v>
      </c>
      <c r="AG277" s="67"/>
      <c r="AJ277" s="71" t="s">
        <v>71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40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4"/>
      <c r="M278" s="334"/>
      <c r="N278" s="334"/>
      <c r="O278" s="341"/>
      <c r="P278" s="322" t="s">
        <v>72</v>
      </c>
      <c r="Q278" s="323"/>
      <c r="R278" s="323"/>
      <c r="S278" s="323"/>
      <c r="T278" s="323"/>
      <c r="U278" s="323"/>
      <c r="V278" s="324"/>
      <c r="W278" s="37" t="s">
        <v>69</v>
      </c>
      <c r="X278" s="320">
        <f>IFERROR(SUM(X275:X277),"0")</f>
        <v>200</v>
      </c>
      <c r="Y278" s="320">
        <f>IFERROR(SUM(Y275:Y277),"0")</f>
        <v>200</v>
      </c>
      <c r="Z278" s="320">
        <f>IFERROR(IF(Z275="",0,Z275),"0")+IFERROR(IF(Z276="",0,Z276),"0")+IFERROR(IF(Z277="",0,Z277),"0")</f>
        <v>2.7561600000000004</v>
      </c>
      <c r="AA278" s="321"/>
      <c r="AB278" s="321"/>
      <c r="AC278" s="321"/>
    </row>
    <row r="279" spans="1:68" x14ac:dyDescent="0.2">
      <c r="A279" s="334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4"/>
      <c r="M279" s="334"/>
      <c r="N279" s="334"/>
      <c r="O279" s="341"/>
      <c r="P279" s="322" t="s">
        <v>72</v>
      </c>
      <c r="Q279" s="323"/>
      <c r="R279" s="323"/>
      <c r="S279" s="323"/>
      <c r="T279" s="323"/>
      <c r="U279" s="323"/>
      <c r="V279" s="324"/>
      <c r="W279" s="37" t="s">
        <v>73</v>
      </c>
      <c r="X279" s="320">
        <f>IFERROR(SUMPRODUCT(X275:X277*H275:H277),"0")</f>
        <v>871.2</v>
      </c>
      <c r="Y279" s="320">
        <f>IFERROR(SUMPRODUCT(Y275:Y277*H275:H277),"0")</f>
        <v>871.2</v>
      </c>
      <c r="Z279" s="37"/>
      <c r="AA279" s="321"/>
      <c r="AB279" s="321"/>
      <c r="AC279" s="321"/>
    </row>
    <row r="280" spans="1:68" ht="14.25" hidden="1" customHeight="1" x14ac:dyDescent="0.25">
      <c r="A280" s="333" t="s">
        <v>139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334"/>
      <c r="Y280" s="334"/>
      <c r="Z280" s="334"/>
      <c r="AA280" s="314"/>
      <c r="AB280" s="314"/>
      <c r="AC280" s="314"/>
    </row>
    <row r="281" spans="1:68" ht="27" hidden="1" customHeight="1" x14ac:dyDescent="0.25">
      <c r="A281" s="54" t="s">
        <v>402</v>
      </c>
      <c r="B281" s="54" t="s">
        <v>403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67" t="s">
        <v>404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405</v>
      </c>
      <c r="AG281" s="67"/>
      <c r="AJ281" s="71" t="s">
        <v>71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406</v>
      </c>
      <c r="B282" s="54" t="s">
        <v>407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79</v>
      </c>
      <c r="L282" s="32" t="s">
        <v>80</v>
      </c>
      <c r="M282" s="33" t="s">
        <v>68</v>
      </c>
      <c r="N282" s="33"/>
      <c r="O282" s="32">
        <v>180</v>
      </c>
      <c r="P282" s="461" t="s">
        <v>408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42</v>
      </c>
      <c r="Y282" s="319">
        <f t="shared" si="18"/>
        <v>42</v>
      </c>
      <c r="Z282" s="36">
        <f>IFERROR(IF(X282="","",X282*0.00936),"")</f>
        <v>0.39312000000000002</v>
      </c>
      <c r="AA282" s="56"/>
      <c r="AB282" s="57"/>
      <c r="AC282" s="270" t="s">
        <v>409</v>
      </c>
      <c r="AG282" s="67"/>
      <c r="AJ282" s="71" t="s">
        <v>82</v>
      </c>
      <c r="AK282" s="71">
        <v>14</v>
      </c>
      <c r="BB282" s="271" t="s">
        <v>83</v>
      </c>
      <c r="BM282" s="67">
        <f t="shared" si="19"/>
        <v>163.464</v>
      </c>
      <c r="BN282" s="67">
        <f t="shared" si="20"/>
        <v>163.464</v>
      </c>
      <c r="BO282" s="67">
        <f t="shared" si="21"/>
        <v>0.33333333333333331</v>
      </c>
      <c r="BP282" s="67">
        <f t="shared" si="22"/>
        <v>0.33333333333333331</v>
      </c>
    </row>
    <row r="283" spans="1:68" ht="37.5" hidden="1" customHeight="1" x14ac:dyDescent="0.25">
      <c r="A283" s="54" t="s">
        <v>410</v>
      </c>
      <c r="B283" s="54" t="s">
        <v>411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30" t="s">
        <v>412</v>
      </c>
      <c r="Q283" s="338"/>
      <c r="R283" s="338"/>
      <c r="S283" s="338"/>
      <c r="T283" s="339"/>
      <c r="U283" s="34"/>
      <c r="V283" s="34"/>
      <c r="W283" s="35" t="s">
        <v>69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413</v>
      </c>
      <c r="AG283" s="67"/>
      <c r="AJ283" s="71" t="s">
        <v>71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414</v>
      </c>
      <c r="B284" s="54" t="s">
        <v>415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66</v>
      </c>
      <c r="L284" s="32" t="s">
        <v>80</v>
      </c>
      <c r="M284" s="33" t="s">
        <v>68</v>
      </c>
      <c r="N284" s="33"/>
      <c r="O284" s="32">
        <v>180</v>
      </c>
      <c r="P284" s="398" t="s">
        <v>416</v>
      </c>
      <c r="Q284" s="338"/>
      <c r="R284" s="338"/>
      <c r="S284" s="338"/>
      <c r="T284" s="339"/>
      <c r="U284" s="34"/>
      <c r="V284" s="34"/>
      <c r="W284" s="35" t="s">
        <v>69</v>
      </c>
      <c r="X284" s="318">
        <v>24</v>
      </c>
      <c r="Y284" s="319">
        <f t="shared" si="18"/>
        <v>24</v>
      </c>
      <c r="Z284" s="36">
        <f>IFERROR(IF(X284="","",X284*0.0155),"")</f>
        <v>0.372</v>
      </c>
      <c r="AA284" s="56"/>
      <c r="AB284" s="57"/>
      <c r="AC284" s="274" t="s">
        <v>405</v>
      </c>
      <c r="AG284" s="67"/>
      <c r="AJ284" s="71" t="s">
        <v>82</v>
      </c>
      <c r="AK284" s="71">
        <v>12</v>
      </c>
      <c r="BB284" s="275" t="s">
        <v>83</v>
      </c>
      <c r="BM284" s="67">
        <f t="shared" si="19"/>
        <v>137.64000000000001</v>
      </c>
      <c r="BN284" s="67">
        <f t="shared" si="20"/>
        <v>137.64000000000001</v>
      </c>
      <c r="BO284" s="67">
        <f t="shared" si="21"/>
        <v>0.2857142857142857</v>
      </c>
      <c r="BP284" s="67">
        <f t="shared" si="22"/>
        <v>0.2857142857142857</v>
      </c>
    </row>
    <row r="285" spans="1:68" ht="27" hidden="1" customHeight="1" x14ac:dyDescent="0.25">
      <c r="A285" s="54" t="s">
        <v>417</v>
      </c>
      <c r="B285" s="54" t="s">
        <v>418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32" t="s">
        <v>419</v>
      </c>
      <c r="Q285" s="338"/>
      <c r="R285" s="338"/>
      <c r="S285" s="338"/>
      <c r="T285" s="339"/>
      <c r="U285" s="34"/>
      <c r="V285" s="34"/>
      <c r="W285" s="35" t="s">
        <v>69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420</v>
      </c>
      <c r="AG285" s="67"/>
      <c r="AJ285" s="71" t="s">
        <v>71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421</v>
      </c>
      <c r="B286" s="54" t="s">
        <v>422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79</v>
      </c>
      <c r="L286" s="32" t="s">
        <v>80</v>
      </c>
      <c r="M286" s="33" t="s">
        <v>68</v>
      </c>
      <c r="N286" s="33"/>
      <c r="O286" s="32">
        <v>180</v>
      </c>
      <c r="P286" s="394" t="s">
        <v>423</v>
      </c>
      <c r="Q286" s="338"/>
      <c r="R286" s="338"/>
      <c r="S286" s="338"/>
      <c r="T286" s="339"/>
      <c r="U286" s="34"/>
      <c r="V286" s="34"/>
      <c r="W286" s="35" t="s">
        <v>69</v>
      </c>
      <c r="X286" s="318">
        <v>0</v>
      </c>
      <c r="Y286" s="319">
        <f t="shared" si="18"/>
        <v>0</v>
      </c>
      <c r="Z286" s="36">
        <f t="shared" si="23"/>
        <v>0</v>
      </c>
      <c r="AA286" s="56"/>
      <c r="AB286" s="57"/>
      <c r="AC286" s="278" t="s">
        <v>409</v>
      </c>
      <c r="AG286" s="67"/>
      <c r="AJ286" s="71" t="s">
        <v>82</v>
      </c>
      <c r="AK286" s="71">
        <v>14</v>
      </c>
      <c r="BB286" s="279" t="s">
        <v>83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66" t="s">
        <v>426</v>
      </c>
      <c r="Q287" s="338"/>
      <c r="R287" s="338"/>
      <c r="S287" s="338"/>
      <c r="T287" s="339"/>
      <c r="U287" s="34"/>
      <c r="V287" s="34"/>
      <c r="W287" s="35" t="s">
        <v>69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413</v>
      </c>
      <c r="AG287" s="67"/>
      <c r="AJ287" s="71" t="s">
        <v>71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427</v>
      </c>
      <c r="B288" s="54" t="s">
        <v>428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9" t="s">
        <v>429</v>
      </c>
      <c r="Q288" s="338"/>
      <c r="R288" s="338"/>
      <c r="S288" s="338"/>
      <c r="T288" s="339"/>
      <c r="U288" s="34"/>
      <c r="V288" s="34"/>
      <c r="W288" s="35" t="s">
        <v>69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405</v>
      </c>
      <c r="AG288" s="67"/>
      <c r="AJ288" s="71" t="s">
        <v>71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430</v>
      </c>
      <c r="B289" s="54" t="s">
        <v>431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79</v>
      </c>
      <c r="L289" s="32" t="s">
        <v>136</v>
      </c>
      <c r="M289" s="33" t="s">
        <v>68</v>
      </c>
      <c r="N289" s="33"/>
      <c r="O289" s="32">
        <v>180</v>
      </c>
      <c r="P289" s="425" t="s">
        <v>432</v>
      </c>
      <c r="Q289" s="338"/>
      <c r="R289" s="338"/>
      <c r="S289" s="338"/>
      <c r="T289" s="339"/>
      <c r="U289" s="34"/>
      <c r="V289" s="34"/>
      <c r="W289" s="35" t="s">
        <v>69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405</v>
      </c>
      <c r="AG289" s="67"/>
      <c r="AJ289" s="71" t="s">
        <v>137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433</v>
      </c>
      <c r="B290" s="54" t="s">
        <v>434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53" t="s">
        <v>435</v>
      </c>
      <c r="Q290" s="338"/>
      <c r="R290" s="338"/>
      <c r="S290" s="338"/>
      <c r="T290" s="339"/>
      <c r="U290" s="34"/>
      <c r="V290" s="34"/>
      <c r="W290" s="35" t="s">
        <v>69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405</v>
      </c>
      <c r="AG290" s="67"/>
      <c r="AJ290" s="71" t="s">
        <v>71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436</v>
      </c>
      <c r="B291" s="54" t="s">
        <v>437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98" t="s">
        <v>438</v>
      </c>
      <c r="Q291" s="338"/>
      <c r="R291" s="338"/>
      <c r="S291" s="338"/>
      <c r="T291" s="339"/>
      <c r="U291" s="34"/>
      <c r="V291" s="34"/>
      <c r="W291" s="35" t="s">
        <v>69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405</v>
      </c>
      <c r="AG291" s="67"/>
      <c r="AJ291" s="71" t="s">
        <v>71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439</v>
      </c>
      <c r="B292" s="54" t="s">
        <v>440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79</v>
      </c>
      <c r="L292" s="32" t="s">
        <v>80</v>
      </c>
      <c r="M292" s="33" t="s">
        <v>68</v>
      </c>
      <c r="N292" s="33"/>
      <c r="O292" s="32">
        <v>180</v>
      </c>
      <c r="P292" s="514" t="s">
        <v>441</v>
      </c>
      <c r="Q292" s="338"/>
      <c r="R292" s="338"/>
      <c r="S292" s="338"/>
      <c r="T292" s="339"/>
      <c r="U292" s="34"/>
      <c r="V292" s="34"/>
      <c r="W292" s="35" t="s">
        <v>69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409</v>
      </c>
      <c r="AG292" s="67"/>
      <c r="AJ292" s="71" t="s">
        <v>82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442</v>
      </c>
      <c r="B293" s="54" t="s">
        <v>443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132</v>
      </c>
      <c r="L293" s="32" t="s">
        <v>80</v>
      </c>
      <c r="M293" s="33" t="s">
        <v>68</v>
      </c>
      <c r="N293" s="33"/>
      <c r="O293" s="32">
        <v>180</v>
      </c>
      <c r="P293" s="345" t="s">
        <v>444</v>
      </c>
      <c r="Q293" s="338"/>
      <c r="R293" s="338"/>
      <c r="S293" s="338"/>
      <c r="T293" s="339"/>
      <c r="U293" s="34"/>
      <c r="V293" s="34"/>
      <c r="W293" s="35" t="s">
        <v>69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405</v>
      </c>
      <c r="AG293" s="67"/>
      <c r="AJ293" s="71" t="s">
        <v>82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445</v>
      </c>
      <c r="B294" s="54" t="s">
        <v>446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132</v>
      </c>
      <c r="L294" s="32" t="s">
        <v>80</v>
      </c>
      <c r="M294" s="33" t="s">
        <v>68</v>
      </c>
      <c r="N294" s="33"/>
      <c r="O294" s="32">
        <v>180</v>
      </c>
      <c r="P294" s="515" t="s">
        <v>447</v>
      </c>
      <c r="Q294" s="338"/>
      <c r="R294" s="338"/>
      <c r="S294" s="338"/>
      <c r="T294" s="339"/>
      <c r="U294" s="34"/>
      <c r="V294" s="34"/>
      <c r="W294" s="35" t="s">
        <v>69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405</v>
      </c>
      <c r="AG294" s="67"/>
      <c r="AJ294" s="71" t="s">
        <v>82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448</v>
      </c>
      <c r="B295" s="54" t="s">
        <v>449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132</v>
      </c>
      <c r="L295" s="32" t="s">
        <v>67</v>
      </c>
      <c r="M295" s="33" t="s">
        <v>68</v>
      </c>
      <c r="N295" s="33"/>
      <c r="O295" s="32">
        <v>180</v>
      </c>
      <c r="P295" s="483" t="s">
        <v>450</v>
      </c>
      <c r="Q295" s="338"/>
      <c r="R295" s="338"/>
      <c r="S295" s="338"/>
      <c r="T295" s="339"/>
      <c r="U295" s="34"/>
      <c r="V295" s="34"/>
      <c r="W295" s="35" t="s">
        <v>69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405</v>
      </c>
      <c r="AG295" s="67"/>
      <c r="AJ295" s="71" t="s">
        <v>71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451</v>
      </c>
      <c r="B296" s="54" t="s">
        <v>452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132</v>
      </c>
      <c r="L296" s="32" t="s">
        <v>67</v>
      </c>
      <c r="M296" s="33" t="s">
        <v>68</v>
      </c>
      <c r="N296" s="33"/>
      <c r="O296" s="32">
        <v>180</v>
      </c>
      <c r="P296" s="443" t="s">
        <v>453</v>
      </c>
      <c r="Q296" s="338"/>
      <c r="R296" s="338"/>
      <c r="S296" s="338"/>
      <c r="T296" s="339"/>
      <c r="U296" s="34"/>
      <c r="V296" s="34"/>
      <c r="W296" s="35" t="s">
        <v>69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405</v>
      </c>
      <c r="AG296" s="67"/>
      <c r="AJ296" s="71" t="s">
        <v>71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454</v>
      </c>
      <c r="B297" s="54" t="s">
        <v>455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132</v>
      </c>
      <c r="L297" s="32" t="s">
        <v>67</v>
      </c>
      <c r="M297" s="33" t="s">
        <v>68</v>
      </c>
      <c r="N297" s="33"/>
      <c r="O297" s="32">
        <v>180</v>
      </c>
      <c r="P297" s="497" t="s">
        <v>456</v>
      </c>
      <c r="Q297" s="338"/>
      <c r="R297" s="338"/>
      <c r="S297" s="338"/>
      <c r="T297" s="339"/>
      <c r="U297" s="34"/>
      <c r="V297" s="34"/>
      <c r="W297" s="35" t="s">
        <v>69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457</v>
      </c>
      <c r="AG297" s="67"/>
      <c r="AJ297" s="71" t="s">
        <v>71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66</v>
      </c>
      <c r="L298" s="32" t="s">
        <v>67</v>
      </c>
      <c r="M298" s="33" t="s">
        <v>68</v>
      </c>
      <c r="N298" s="33"/>
      <c r="O298" s="32">
        <v>180</v>
      </c>
      <c r="P298" s="491" t="s">
        <v>460</v>
      </c>
      <c r="Q298" s="338"/>
      <c r="R298" s="338"/>
      <c r="S298" s="338"/>
      <c r="T298" s="339"/>
      <c r="U298" s="34"/>
      <c r="V298" s="34"/>
      <c r="W298" s="35" t="s">
        <v>69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461</v>
      </c>
      <c r="AG298" s="67"/>
      <c r="AJ298" s="71" t="s">
        <v>71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462</v>
      </c>
      <c r="B299" s="54" t="s">
        <v>463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48" t="s">
        <v>464</v>
      </c>
      <c r="Q299" s="338"/>
      <c r="R299" s="338"/>
      <c r="S299" s="338"/>
      <c r="T299" s="339"/>
      <c r="U299" s="34"/>
      <c r="V299" s="34"/>
      <c r="W299" s="35" t="s">
        <v>69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465</v>
      </c>
      <c r="AG299" s="67"/>
      <c r="AJ299" s="71" t="s">
        <v>71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466</v>
      </c>
      <c r="B300" s="54" t="s">
        <v>467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66</v>
      </c>
      <c r="L300" s="32" t="s">
        <v>67</v>
      </c>
      <c r="M300" s="33" t="s">
        <v>68</v>
      </c>
      <c r="N300" s="33"/>
      <c r="O300" s="32">
        <v>180</v>
      </c>
      <c r="P300" s="419" t="s">
        <v>468</v>
      </c>
      <c r="Q300" s="338"/>
      <c r="R300" s="338"/>
      <c r="S300" s="338"/>
      <c r="T300" s="339"/>
      <c r="U300" s="34"/>
      <c r="V300" s="34"/>
      <c r="W300" s="35" t="s">
        <v>69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469</v>
      </c>
      <c r="AG300" s="67"/>
      <c r="AJ300" s="71" t="s">
        <v>71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470</v>
      </c>
      <c r="B301" s="54" t="s">
        <v>471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82" t="s">
        <v>472</v>
      </c>
      <c r="Q301" s="338"/>
      <c r="R301" s="338"/>
      <c r="S301" s="338"/>
      <c r="T301" s="339"/>
      <c r="U301" s="34"/>
      <c r="V301" s="34"/>
      <c r="W301" s="35" t="s">
        <v>69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473</v>
      </c>
      <c r="AG301" s="67"/>
      <c r="AJ301" s="71" t="s">
        <v>71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40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4"/>
      <c r="M302" s="334"/>
      <c r="N302" s="334"/>
      <c r="O302" s="341"/>
      <c r="P302" s="322" t="s">
        <v>72</v>
      </c>
      <c r="Q302" s="323"/>
      <c r="R302" s="323"/>
      <c r="S302" s="323"/>
      <c r="T302" s="323"/>
      <c r="U302" s="323"/>
      <c r="V302" s="324"/>
      <c r="W302" s="37" t="s">
        <v>69</v>
      </c>
      <c r="X302" s="320">
        <f>IFERROR(SUM(X281:X301),"0")</f>
        <v>66</v>
      </c>
      <c r="Y302" s="320">
        <f>IFERROR(SUM(Y281:Y301),"0")</f>
        <v>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0.76512000000000002</v>
      </c>
      <c r="AA302" s="321"/>
      <c r="AB302" s="321"/>
      <c r="AC302" s="321"/>
    </row>
    <row r="303" spans="1:68" x14ac:dyDescent="0.2">
      <c r="A303" s="334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4"/>
      <c r="M303" s="334"/>
      <c r="N303" s="334"/>
      <c r="O303" s="341"/>
      <c r="P303" s="322" t="s">
        <v>72</v>
      </c>
      <c r="Q303" s="323"/>
      <c r="R303" s="323"/>
      <c r="S303" s="323"/>
      <c r="T303" s="323"/>
      <c r="U303" s="323"/>
      <c r="V303" s="324"/>
      <c r="W303" s="37" t="s">
        <v>73</v>
      </c>
      <c r="X303" s="320">
        <f>IFERROR(SUMPRODUCT(X281:X301*H281:H301),"0")</f>
        <v>287.39999999999998</v>
      </c>
      <c r="Y303" s="320">
        <f>IFERROR(SUMPRODUCT(Y281:Y301*H281:H301),"0")</f>
        <v>287.39999999999998</v>
      </c>
      <c r="Z303" s="37"/>
      <c r="AA303" s="321"/>
      <c r="AB303" s="321"/>
      <c r="AC303" s="321"/>
    </row>
    <row r="304" spans="1:68" ht="15" customHeight="1" x14ac:dyDescent="0.2">
      <c r="A304" s="462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4"/>
      <c r="M304" s="334"/>
      <c r="N304" s="334"/>
      <c r="O304" s="436"/>
      <c r="P304" s="335" t="s">
        <v>474</v>
      </c>
      <c r="Q304" s="326"/>
      <c r="R304" s="326"/>
      <c r="S304" s="326"/>
      <c r="T304" s="326"/>
      <c r="U304" s="326"/>
      <c r="V304" s="327"/>
      <c r="W304" s="37" t="s">
        <v>73</v>
      </c>
      <c r="X304" s="320">
        <f>IFERROR(X24+X33+X38+X43+X59+X65+X70+X76+X86+X91+X98+X107+X113+X120+X126+X131+X136+X142+X147+X153+X161+X166+X174+X178+X187+X194+X204+X212+X217+X222+X228+X234+X241+X246+X252+X256+X264+X268+X273+X279+X303,"0")</f>
        <v>7253.52</v>
      </c>
      <c r="Y304" s="320">
        <f>IFERROR(Y24+Y33+Y38+Y43+Y59+Y65+Y70+Y76+Y86+Y91+Y98+Y107+Y113+Y120+Y126+Y131+Y136+Y142+Y147+Y153+Y161+Y166+Y174+Y178+Y187+Y194+Y204+Y212+Y217+Y222+Y228+Y234+Y241+Y246+Y252+Y256+Y264+Y268+Y273+Y279+Y303,"0")</f>
        <v>7253.52</v>
      </c>
      <c r="Z304" s="37"/>
      <c r="AA304" s="321"/>
      <c r="AB304" s="321"/>
      <c r="AC304" s="321"/>
    </row>
    <row r="305" spans="1:36" x14ac:dyDescent="0.2">
      <c r="A305" s="334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4"/>
      <c r="M305" s="334"/>
      <c r="N305" s="334"/>
      <c r="O305" s="436"/>
      <c r="P305" s="335" t="s">
        <v>475</v>
      </c>
      <c r="Q305" s="326"/>
      <c r="R305" s="326"/>
      <c r="S305" s="326"/>
      <c r="T305" s="326"/>
      <c r="U305" s="326"/>
      <c r="V305" s="327"/>
      <c r="W305" s="37" t="s">
        <v>73</v>
      </c>
      <c r="X305" s="320">
        <f>IFERROR(SUM(BM22:BM301),"0")</f>
        <v>7789.8360000000002</v>
      </c>
      <c r="Y305" s="320">
        <f>IFERROR(SUM(BN22:BN301),"0")</f>
        <v>7789.8360000000002</v>
      </c>
      <c r="Z305" s="37"/>
      <c r="AA305" s="321"/>
      <c r="AB305" s="321"/>
      <c r="AC305" s="321"/>
    </row>
    <row r="306" spans="1:36" x14ac:dyDescent="0.2">
      <c r="A306" s="334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4"/>
      <c r="M306" s="334"/>
      <c r="N306" s="334"/>
      <c r="O306" s="436"/>
      <c r="P306" s="335" t="s">
        <v>476</v>
      </c>
      <c r="Q306" s="326"/>
      <c r="R306" s="326"/>
      <c r="S306" s="326"/>
      <c r="T306" s="326"/>
      <c r="U306" s="326"/>
      <c r="V306" s="327"/>
      <c r="W306" s="37" t="s">
        <v>477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34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4"/>
      <c r="M307" s="334"/>
      <c r="N307" s="334"/>
      <c r="O307" s="436"/>
      <c r="P307" s="335" t="s">
        <v>478</v>
      </c>
      <c r="Q307" s="326"/>
      <c r="R307" s="326"/>
      <c r="S307" s="326"/>
      <c r="T307" s="326"/>
      <c r="U307" s="326"/>
      <c r="V307" s="327"/>
      <c r="W307" s="37" t="s">
        <v>73</v>
      </c>
      <c r="X307" s="320">
        <f>GrossWeightTotal+PalletQtyTotal*25</f>
        <v>8214.8359999999993</v>
      </c>
      <c r="Y307" s="320">
        <f>GrossWeightTotalR+PalletQtyTotalR*25</f>
        <v>8214.8359999999993</v>
      </c>
      <c r="Z307" s="37"/>
      <c r="AA307" s="321"/>
      <c r="AB307" s="321"/>
      <c r="AC307" s="321"/>
    </row>
    <row r="308" spans="1:36" x14ac:dyDescent="0.2">
      <c r="A308" s="334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4"/>
      <c r="M308" s="334"/>
      <c r="N308" s="334"/>
      <c r="O308" s="436"/>
      <c r="P308" s="335" t="s">
        <v>479</v>
      </c>
      <c r="Q308" s="326"/>
      <c r="R308" s="326"/>
      <c r="S308" s="326"/>
      <c r="T308" s="326"/>
      <c r="U308" s="326"/>
      <c r="V308" s="327"/>
      <c r="W308" s="37" t="s">
        <v>477</v>
      </c>
      <c r="X308" s="320">
        <f>IFERROR(X23+X32+X37+X42+X58+X64+X69+X75+X85+X90+X97+X106+X112+X119+X125+X130+X135+X141+X146+X152+X160+X165+X173+X177+X186+X193+X203+X211+X216+X221+X227+X233+X240+X245+X251+X255+X263+X267+X272+X278+X302,"0")</f>
        <v>1622</v>
      </c>
      <c r="Y308" s="320">
        <f>IFERROR(Y23+Y32+Y37+Y42+Y58+Y64+Y69+Y75+Y85+Y90+Y97+Y106+Y112+Y119+Y125+Y130+Y135+Y141+Y146+Y152+Y160+Y165+Y173+Y177+Y186+Y193+Y203+Y211+Y216+Y221+Y227+Y233+Y240+Y245+Y251+Y255+Y263+Y267+Y272+Y278+Y302,"0")</f>
        <v>1622</v>
      </c>
      <c r="Z308" s="37"/>
      <c r="AA308" s="321"/>
      <c r="AB308" s="321"/>
      <c r="AC308" s="321"/>
    </row>
    <row r="309" spans="1:36" ht="14.25" hidden="1" customHeight="1" x14ac:dyDescent="0.2">
      <c r="A309" s="334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4"/>
      <c r="M309" s="334"/>
      <c r="N309" s="334"/>
      <c r="O309" s="436"/>
      <c r="P309" s="335" t="s">
        <v>480</v>
      </c>
      <c r="Q309" s="326"/>
      <c r="R309" s="326"/>
      <c r="S309" s="326"/>
      <c r="T309" s="326"/>
      <c r="U309" s="326"/>
      <c r="V309" s="327"/>
      <c r="W309" s="39" t="s">
        <v>481</v>
      </c>
      <c r="X309" s="37"/>
      <c r="Y309" s="37"/>
      <c r="Z309" s="37">
        <f>IFERROR(Z23+Z32+Z37+Z42+Z58+Z64+Z69+Z75+Z85+Z90+Z97+Z106+Z112+Z119+Z125+Z130+Z135+Z141+Z146+Z152+Z160+Z165+Z173+Z177+Z186+Z193+Z203+Z211+Z216+Z221+Z227+Z233+Z240+Z245+Z251+Z255+Z263+Z267+Z272+Z278+Z302,"0")</f>
        <v>21.214099999999998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482</v>
      </c>
      <c r="B311" s="315" t="s">
        <v>62</v>
      </c>
      <c r="C311" s="354" t="s">
        <v>74</v>
      </c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1"/>
      <c r="O311" s="391"/>
      <c r="P311" s="391"/>
      <c r="Q311" s="391"/>
      <c r="R311" s="391"/>
      <c r="S311" s="391"/>
      <c r="T311" s="391"/>
      <c r="U311" s="390"/>
      <c r="V311" s="354" t="s">
        <v>238</v>
      </c>
      <c r="W311" s="390"/>
      <c r="X311" s="315" t="s">
        <v>264</v>
      </c>
      <c r="Y311" s="354" t="s">
        <v>283</v>
      </c>
      <c r="Z311" s="391"/>
      <c r="AA311" s="391"/>
      <c r="AB311" s="391"/>
      <c r="AC311" s="391"/>
      <c r="AD311" s="391"/>
      <c r="AE311" s="390"/>
      <c r="AF311" s="315" t="s">
        <v>347</v>
      </c>
      <c r="AG311" s="354" t="s">
        <v>352</v>
      </c>
      <c r="AH311" s="390"/>
      <c r="AI311" s="315" t="s">
        <v>362</v>
      </c>
      <c r="AJ311" s="315" t="s">
        <v>239</v>
      </c>
    </row>
    <row r="312" spans="1:36" ht="14.25" customHeight="1" thickTop="1" x14ac:dyDescent="0.2">
      <c r="A312" s="368" t="s">
        <v>483</v>
      </c>
      <c r="B312" s="354" t="s">
        <v>62</v>
      </c>
      <c r="C312" s="354" t="s">
        <v>75</v>
      </c>
      <c r="D312" s="354" t="s">
        <v>92</v>
      </c>
      <c r="E312" s="354" t="s">
        <v>96</v>
      </c>
      <c r="F312" s="354" t="s">
        <v>102</v>
      </c>
      <c r="G312" s="354" t="s">
        <v>129</v>
      </c>
      <c r="H312" s="354" t="s">
        <v>138</v>
      </c>
      <c r="I312" s="354" t="s">
        <v>144</v>
      </c>
      <c r="J312" s="354" t="s">
        <v>152</v>
      </c>
      <c r="K312" s="354" t="s">
        <v>169</v>
      </c>
      <c r="L312" s="354" t="s">
        <v>174</v>
      </c>
      <c r="M312" s="354" t="s">
        <v>185</v>
      </c>
      <c r="N312" s="316"/>
      <c r="O312" s="354" t="s">
        <v>196</v>
      </c>
      <c r="P312" s="354" t="s">
        <v>202</v>
      </c>
      <c r="Q312" s="354" t="s">
        <v>211</v>
      </c>
      <c r="R312" s="354" t="s">
        <v>217</v>
      </c>
      <c r="S312" s="354" t="s">
        <v>222</v>
      </c>
      <c r="T312" s="354" t="s">
        <v>226</v>
      </c>
      <c r="U312" s="354" t="s">
        <v>234</v>
      </c>
      <c r="V312" s="354" t="s">
        <v>239</v>
      </c>
      <c r="W312" s="354" t="s">
        <v>243</v>
      </c>
      <c r="X312" s="354" t="s">
        <v>265</v>
      </c>
      <c r="Y312" s="354" t="s">
        <v>284</v>
      </c>
      <c r="Z312" s="354" t="s">
        <v>297</v>
      </c>
      <c r="AA312" s="354" t="s">
        <v>307</v>
      </c>
      <c r="AB312" s="354" t="s">
        <v>322</v>
      </c>
      <c r="AC312" s="354" t="s">
        <v>333</v>
      </c>
      <c r="AD312" s="354" t="s">
        <v>337</v>
      </c>
      <c r="AE312" s="354" t="s">
        <v>341</v>
      </c>
      <c r="AF312" s="354" t="s">
        <v>348</v>
      </c>
      <c r="AG312" s="354" t="s">
        <v>353</v>
      </c>
      <c r="AH312" s="354" t="s">
        <v>359</v>
      </c>
      <c r="AI312" s="354" t="s">
        <v>363</v>
      </c>
      <c r="AJ312" s="354" t="s">
        <v>239</v>
      </c>
    </row>
    <row r="313" spans="1:36" ht="13.5" customHeight="1" thickBot="1" x14ac:dyDescent="0.25">
      <c r="A313" s="369"/>
      <c r="B313" s="355"/>
      <c r="C313" s="355"/>
      <c r="D313" s="355"/>
      <c r="E313" s="355"/>
      <c r="F313" s="355"/>
      <c r="G313" s="355"/>
      <c r="H313" s="355"/>
      <c r="I313" s="355"/>
      <c r="J313" s="355"/>
      <c r="K313" s="355"/>
      <c r="L313" s="355"/>
      <c r="M313" s="355"/>
      <c r="N313" s="316"/>
      <c r="O313" s="355"/>
      <c r="P313" s="355"/>
      <c r="Q313" s="355"/>
      <c r="R313" s="355"/>
      <c r="S313" s="355"/>
      <c r="T313" s="355"/>
      <c r="U313" s="355"/>
      <c r="V313" s="355"/>
      <c r="W313" s="355"/>
      <c r="X313" s="355"/>
      <c r="Y313" s="355"/>
      <c r="Z313" s="355"/>
      <c r="AA313" s="355"/>
      <c r="AB313" s="355"/>
      <c r="AC313" s="355"/>
      <c r="AD313" s="355"/>
      <c r="AE313" s="355"/>
      <c r="AF313" s="355"/>
      <c r="AG313" s="355"/>
      <c r="AH313" s="355"/>
      <c r="AI313" s="355"/>
      <c r="AJ313" s="355"/>
    </row>
    <row r="314" spans="1:36" ht="18" customHeight="1" thickTop="1" thickBot="1" x14ac:dyDescent="0.25">
      <c r="A314" s="40" t="s">
        <v>484</v>
      </c>
      <c r="B314" s="46">
        <f>IFERROR(X22*H22,"0")</f>
        <v>0</v>
      </c>
      <c r="C314" s="46">
        <f>IFERROR(X28*H28,"0")+IFERROR(X29*H29,"0")+IFERROR(X30*H30,"0")+IFERROR(X31*H31,"0")</f>
        <v>105</v>
      </c>
      <c r="D314" s="46">
        <f>IFERROR(X36*H36,"0")</f>
        <v>0</v>
      </c>
      <c r="E314" s="46">
        <f>IFERROR(X41*H41,"0")</f>
        <v>0</v>
      </c>
      <c r="F314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518.4</v>
      </c>
      <c r="G314" s="46">
        <f>IFERROR(X62*H62,"0")+IFERROR(X63*H63,"0")</f>
        <v>420</v>
      </c>
      <c r="H314" s="46">
        <f>IFERROR(X68*H68,"0")</f>
        <v>0</v>
      </c>
      <c r="I314" s="46">
        <f>IFERROR(X73*H73,"0")+IFERROR(X74*H74,"0")</f>
        <v>100.8</v>
      </c>
      <c r="J314" s="46">
        <f>IFERROR(X79*H79,"0")+IFERROR(X80*H80,"0")+IFERROR(X81*H81,"0")+IFERROR(X82*H82,"0")+IFERROR(X83*H83,"0")+IFERROR(X84*H84,"0")</f>
        <v>670.32</v>
      </c>
      <c r="K314" s="46">
        <f>IFERROR(X89*H89,"0")</f>
        <v>0</v>
      </c>
      <c r="L314" s="46">
        <f>IFERROR(X94*H94,"0")+IFERROR(X95*H95,"0")+IFERROR(X96*H96,"0")</f>
        <v>50.4</v>
      </c>
      <c r="M314" s="46">
        <f>IFERROR(X101*H101,"0")+IFERROR(X102*H102,"0")+IFERROR(X103*H103,"0")+IFERROR(X104*H104,"0")+IFERROR(X105*H105,"0")</f>
        <v>1588.8</v>
      </c>
      <c r="N314" s="316"/>
      <c r="O314" s="46">
        <f>IFERROR(X110*H110,"0")+IFERROR(X111*H111,"0")</f>
        <v>210</v>
      </c>
      <c r="P314" s="46">
        <f>IFERROR(X116*H116,"0")+IFERROR(X117*H117,"0")+IFERROR(X118*H118,"0")</f>
        <v>84</v>
      </c>
      <c r="Q314" s="46">
        <f>IFERROR(X123*H123,"0")+IFERROR(X124*H124,"0")</f>
        <v>84</v>
      </c>
      <c r="R314" s="46">
        <f>IFERROR(X129*H129,"0")</f>
        <v>0</v>
      </c>
      <c r="S314" s="46">
        <f>IFERROR(X134*H134,"0")</f>
        <v>0</v>
      </c>
      <c r="T314" s="46">
        <f>IFERROR(X139*H139,"0")+IFERROR(X140*H140,"0")</f>
        <v>0</v>
      </c>
      <c r="U314" s="46">
        <f>IFERROR(X145*H145,"0")</f>
        <v>0</v>
      </c>
      <c r="V314" s="46">
        <f>IFERROR(X151*H151,"0")</f>
        <v>0</v>
      </c>
      <c r="W314" s="46">
        <f>IFERROR(X156*H156,"0")+IFERROR(X157*H157,"0")+IFERROR(X158*H158,"0")+IFERROR(X159*H159,"0")+IFERROR(X163*H163,"0")+IFERROR(X164*H164,"0")</f>
        <v>1140</v>
      </c>
      <c r="X314" s="46">
        <f>IFERROR(X170*H170,"0")+IFERROR(X171*H171,"0")+IFERROR(X172*H172,"0")+IFERROR(X176*H176,"0")</f>
        <v>126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201.59999999999997</v>
      </c>
      <c r="AB314" s="46">
        <f>IFERROR(X207*H207,"0")+IFERROR(X208*H208,"0")+IFERROR(X209*H209,"0")+IFERROR(X210*H210,"0")</f>
        <v>0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1954.2000000000003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485</v>
      </c>
      <c r="B316" s="58" t="s">
        <v>486</v>
      </c>
      <c r="C316" s="58" t="s">
        <v>487</v>
      </c>
    </row>
    <row r="317" spans="1:36" x14ac:dyDescent="0.2">
      <c r="A317" s="59">
        <f>SUMPRODUCT(--(BB:BB="ЗПФ"),--(W:W="кор"),H:H,Y:Y)+SUMPRODUCT(--(BB:BB="ЗПФ"),--(W:W="кг"),Y:Y)</f>
        <v>3940.7999999999993</v>
      </c>
      <c r="B317" s="60">
        <f>SUMPRODUCT(--(BB:BB="ПГП"),--(W:W="кор"),H:H,Y:Y)+SUMPRODUCT(--(BB:BB="ПГП"),--(W:W="кг"),Y:Y)</f>
        <v>3312.72</v>
      </c>
      <c r="C317" s="60">
        <f>SUMPRODUCT(--(BB:BB="КИЗ"),--(W:W="кор"),H:H,Y:Y)+SUMPRODUCT(--(BB:BB="КИЗ"),--(W:W="кг"),Y:Y)</f>
        <v>0</v>
      </c>
    </row>
  </sheetData>
  <sheetProtection algorithmName="SHA-512" hashValue="E0zS5sAosJHsqCeLR4ftk00d9Bb/KxRcDwu2C9UbdZ7URby6bgTYPHCsWg65MgcjYo/A4jOGc2USa79dgi1K8w==" saltValue="A67TXOI07swzUHjiphpyZQ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40,00"/>
        <filter val="1 588,80"/>
        <filter val="1 622,00"/>
        <filter val="100,80"/>
        <filter val="105,00"/>
        <filter val="12,00"/>
        <filter val="126,00"/>
        <filter val="14,00"/>
        <filter val="144,00"/>
        <filter val="162,00"/>
        <filter val="17"/>
        <filter val="182,00"/>
        <filter val="200,00"/>
        <filter val="201,60"/>
        <filter val="210,00"/>
        <filter val="228,00"/>
        <filter val="24,00"/>
        <filter val="28,00"/>
        <filter val="287,40"/>
        <filter val="291,60"/>
        <filter val="36,00"/>
        <filter val="42,00"/>
        <filter val="420,00"/>
        <filter val="432,00"/>
        <filter val="50,40"/>
        <filter val="518,40"/>
        <filter val="56,00"/>
        <filter val="60,00"/>
        <filter val="66,00"/>
        <filter val="670,32"/>
        <filter val="7 253,52"/>
        <filter val="7 789,84"/>
        <filter val="70,00"/>
        <filter val="72,00"/>
        <filter val="8 214,84"/>
        <filter val="84,00"/>
        <filter val="871,20"/>
      </filters>
    </filterColumn>
    <filterColumn colId="29" showButton="0"/>
    <filterColumn colId="30" showButton="0"/>
  </autoFilter>
  <mergeCells count="557">
    <mergeCell ref="AC312:AC313"/>
    <mergeCell ref="D17:E18"/>
    <mergeCell ref="P202:T202"/>
    <mergeCell ref="D123:E123"/>
    <mergeCell ref="X17:X18"/>
    <mergeCell ref="D250:E250"/>
    <mergeCell ref="D50:E50"/>
    <mergeCell ref="D110:E110"/>
    <mergeCell ref="D286:E286"/>
    <mergeCell ref="P216:V216"/>
    <mergeCell ref="F312:F313"/>
    <mergeCell ref="H312:H313"/>
    <mergeCell ref="Y312:Y313"/>
    <mergeCell ref="P84:T84"/>
    <mergeCell ref="P22:T22"/>
    <mergeCell ref="A61:Z61"/>
    <mergeCell ref="A88:Z88"/>
    <mergeCell ref="D80:E80"/>
    <mergeCell ref="P42:V42"/>
    <mergeCell ref="A169:Z169"/>
    <mergeCell ref="P190:T190"/>
    <mergeCell ref="P46:T46"/>
    <mergeCell ref="A8:C8"/>
    <mergeCell ref="P124:T124"/>
    <mergeCell ref="D293:E293"/>
    <mergeCell ref="P151:T151"/>
    <mergeCell ref="P76:V76"/>
    <mergeCell ref="A128:Z128"/>
    <mergeCell ref="A10:C10"/>
    <mergeCell ref="P69:V69"/>
    <mergeCell ref="A21:Z21"/>
    <mergeCell ref="D184:E184"/>
    <mergeCell ref="D192:E192"/>
    <mergeCell ref="A39:Z39"/>
    <mergeCell ref="D291:E291"/>
    <mergeCell ref="D239:E239"/>
    <mergeCell ref="D266:E266"/>
    <mergeCell ref="D95:E95"/>
    <mergeCell ref="Y17:Y18"/>
    <mergeCell ref="U17:V17"/>
    <mergeCell ref="D57:E57"/>
    <mergeCell ref="V6:W9"/>
    <mergeCell ref="A112:O113"/>
    <mergeCell ref="D199:E199"/>
    <mergeCell ref="A106:O107"/>
    <mergeCell ref="P234:V234"/>
    <mergeCell ref="Q6:R6"/>
    <mergeCell ref="P200:T200"/>
    <mergeCell ref="P134:T134"/>
    <mergeCell ref="A251:O252"/>
    <mergeCell ref="P292:T292"/>
    <mergeCell ref="D102:E102"/>
    <mergeCell ref="A269:Z269"/>
    <mergeCell ref="P294:T294"/>
    <mergeCell ref="R312:R313"/>
    <mergeCell ref="P23:V23"/>
    <mergeCell ref="P272:V272"/>
    <mergeCell ref="A231:Z231"/>
    <mergeCell ref="A206:Z206"/>
    <mergeCell ref="A35:Z35"/>
    <mergeCell ref="P308:V308"/>
    <mergeCell ref="D54:E54"/>
    <mergeCell ref="P160:V160"/>
    <mergeCell ref="A42:O43"/>
    <mergeCell ref="P83:T83"/>
    <mergeCell ref="D271:E271"/>
    <mergeCell ref="V12:W12"/>
    <mergeCell ref="D191:E191"/>
    <mergeCell ref="D262:E262"/>
    <mergeCell ref="P43:V43"/>
    <mergeCell ref="AD17:AF18"/>
    <mergeCell ref="P142:V142"/>
    <mergeCell ref="D101:E101"/>
    <mergeCell ref="A132:Z132"/>
    <mergeCell ref="F5:G5"/>
    <mergeCell ref="A25:Z25"/>
    <mergeCell ref="P119:V119"/>
    <mergeCell ref="A236:Z236"/>
    <mergeCell ref="P82:T82"/>
    <mergeCell ref="A223:Z223"/>
    <mergeCell ref="V11:W11"/>
    <mergeCell ref="P57:T57"/>
    <mergeCell ref="D29:E29"/>
    <mergeCell ref="A20:Z20"/>
    <mergeCell ref="P123:T123"/>
    <mergeCell ref="P110:T110"/>
    <mergeCell ref="A127:Z127"/>
    <mergeCell ref="A114:Z114"/>
    <mergeCell ref="D105:E105"/>
    <mergeCell ref="D170:E170"/>
    <mergeCell ref="N17:N18"/>
    <mergeCell ref="A58:O59"/>
    <mergeCell ref="D49:E49"/>
    <mergeCell ref="P199:T199"/>
    <mergeCell ref="P2:W3"/>
    <mergeCell ref="P298:T298"/>
    <mergeCell ref="P198:T198"/>
    <mergeCell ref="P54:T54"/>
    <mergeCell ref="A23:O24"/>
    <mergeCell ref="D10:E10"/>
    <mergeCell ref="F10:G10"/>
    <mergeCell ref="P191:T191"/>
    <mergeCell ref="Q312:Q313"/>
    <mergeCell ref="D270:E270"/>
    <mergeCell ref="A245:O246"/>
    <mergeCell ref="A263:O264"/>
    <mergeCell ref="A249:Z249"/>
    <mergeCell ref="A257:Z257"/>
    <mergeCell ref="P262:T262"/>
    <mergeCell ref="D276:E276"/>
    <mergeCell ref="S312:S313"/>
    <mergeCell ref="P303:V303"/>
    <mergeCell ref="F17:F18"/>
    <mergeCell ref="Q5:R5"/>
    <mergeCell ref="P297:T297"/>
    <mergeCell ref="P291:T291"/>
    <mergeCell ref="D163:E163"/>
    <mergeCell ref="P288:T288"/>
    <mergeCell ref="AD312:AD313"/>
    <mergeCell ref="P139:T139"/>
    <mergeCell ref="A125:O126"/>
    <mergeCell ref="Q13:R13"/>
    <mergeCell ref="P176:T176"/>
    <mergeCell ref="D84:E84"/>
    <mergeCell ref="P41:T41"/>
    <mergeCell ref="D22:E22"/>
    <mergeCell ref="P301:T301"/>
    <mergeCell ref="P255:V255"/>
    <mergeCell ref="P295:T295"/>
    <mergeCell ref="P276:T276"/>
    <mergeCell ref="P105:T105"/>
    <mergeCell ref="P270:T270"/>
    <mergeCell ref="A64:O65"/>
    <mergeCell ref="D151:E151"/>
    <mergeCell ref="P49:T49"/>
    <mergeCell ref="P36:T36"/>
    <mergeCell ref="P101:T101"/>
    <mergeCell ref="D215:E215"/>
    <mergeCell ref="A255:O256"/>
    <mergeCell ref="P194:V194"/>
    <mergeCell ref="T312:T313"/>
    <mergeCell ref="M17:M18"/>
    <mergeCell ref="AG312:AG313"/>
    <mergeCell ref="P80:T80"/>
    <mergeCell ref="Z17:Z18"/>
    <mergeCell ref="P173:V173"/>
    <mergeCell ref="AB17:AB18"/>
    <mergeCell ref="H5:M5"/>
    <mergeCell ref="A27:Z27"/>
    <mergeCell ref="A154:Z154"/>
    <mergeCell ref="A214:Z214"/>
    <mergeCell ref="P225:T225"/>
    <mergeCell ref="D6:M6"/>
    <mergeCell ref="A75:O76"/>
    <mergeCell ref="D83:E83"/>
    <mergeCell ref="P226:T226"/>
    <mergeCell ref="D207:E207"/>
    <mergeCell ref="P164:T164"/>
    <mergeCell ref="P120:V120"/>
    <mergeCell ref="D299:E299"/>
    <mergeCell ref="A230:Z230"/>
    <mergeCell ref="G17:G18"/>
    <mergeCell ref="A152:O153"/>
    <mergeCell ref="A143:Z143"/>
    <mergeCell ref="A167:Z167"/>
    <mergeCell ref="D159:E159"/>
    <mergeCell ref="A9:C9"/>
    <mergeCell ref="D202:E202"/>
    <mergeCell ref="A179:Z179"/>
    <mergeCell ref="P70:V70"/>
    <mergeCell ref="P32:V32"/>
    <mergeCell ref="A155:Z155"/>
    <mergeCell ref="H17:H18"/>
    <mergeCell ref="O17:O18"/>
    <mergeCell ref="P62:T62"/>
    <mergeCell ref="A34:Z34"/>
    <mergeCell ref="H9:I9"/>
    <mergeCell ref="P24:V24"/>
    <mergeCell ref="D53:E53"/>
    <mergeCell ref="D47:E47"/>
    <mergeCell ref="Q11:R11"/>
    <mergeCell ref="P65:V65"/>
    <mergeCell ref="A12:M12"/>
    <mergeCell ref="A19:Z19"/>
    <mergeCell ref="P51:T51"/>
    <mergeCell ref="D36:E36"/>
    <mergeCell ref="A181:Z181"/>
    <mergeCell ref="AC17:AC18"/>
    <mergeCell ref="A122:Z122"/>
    <mergeCell ref="A224:Z224"/>
    <mergeCell ref="D89:E89"/>
    <mergeCell ref="A72:Z72"/>
    <mergeCell ref="P254:T254"/>
    <mergeCell ref="P147:V147"/>
    <mergeCell ref="D288:E288"/>
    <mergeCell ref="P240:V240"/>
    <mergeCell ref="P282:T282"/>
    <mergeCell ref="P273:V273"/>
    <mergeCell ref="P268:V268"/>
    <mergeCell ref="A93:Z93"/>
    <mergeCell ref="P97:V97"/>
    <mergeCell ref="P201:T201"/>
    <mergeCell ref="P111:T111"/>
    <mergeCell ref="D225:E225"/>
    <mergeCell ref="D200:E200"/>
    <mergeCell ref="P48:T48"/>
    <mergeCell ref="P183:T183"/>
    <mergeCell ref="D164:E164"/>
    <mergeCell ref="D244:E244"/>
    <mergeCell ref="P73:T73"/>
    <mergeCell ref="P211:V211"/>
    <mergeCell ref="AA17:AA18"/>
    <mergeCell ref="H10:M10"/>
    <mergeCell ref="L312:L313"/>
    <mergeCell ref="P107:V107"/>
    <mergeCell ref="I312:I313"/>
    <mergeCell ref="A304:O309"/>
    <mergeCell ref="K312:K313"/>
    <mergeCell ref="D292:E292"/>
    <mergeCell ref="D294:E294"/>
    <mergeCell ref="AA312:AA313"/>
    <mergeCell ref="D56:E56"/>
    <mergeCell ref="D176:E176"/>
    <mergeCell ref="D285:E285"/>
    <mergeCell ref="C311:U311"/>
    <mergeCell ref="D51:E51"/>
    <mergeCell ref="P86:V86"/>
    <mergeCell ref="A280:Z280"/>
    <mergeCell ref="A274:Z274"/>
    <mergeCell ref="P207:T207"/>
    <mergeCell ref="A302:O303"/>
    <mergeCell ref="P299:T299"/>
    <mergeCell ref="P221:V221"/>
    <mergeCell ref="A67:Z67"/>
    <mergeCell ref="P165:V165"/>
    <mergeCell ref="P232:T232"/>
    <mergeCell ref="P152:V152"/>
    <mergeCell ref="P159:T159"/>
    <mergeCell ref="D140:E140"/>
    <mergeCell ref="P96:T96"/>
    <mergeCell ref="P261:T261"/>
    <mergeCell ref="D198:E198"/>
    <mergeCell ref="D296:E296"/>
    <mergeCell ref="P241:V241"/>
    <mergeCell ref="A66:Z66"/>
    <mergeCell ref="D254:E254"/>
    <mergeCell ref="P302:V302"/>
    <mergeCell ref="P238:T238"/>
    <mergeCell ref="A133:Z133"/>
    <mergeCell ref="D283:E283"/>
    <mergeCell ref="P305:V305"/>
    <mergeCell ref="AF312:AF313"/>
    <mergeCell ref="A90:O91"/>
    <mergeCell ref="D62:E62"/>
    <mergeCell ref="J312:J313"/>
    <mergeCell ref="AE312:AE313"/>
    <mergeCell ref="D298:E298"/>
    <mergeCell ref="A221:O222"/>
    <mergeCell ref="P156:T156"/>
    <mergeCell ref="P252:V252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D226:E226"/>
    <mergeCell ref="V5:W5"/>
    <mergeCell ref="D46:E46"/>
    <mergeCell ref="D282:E282"/>
    <mergeCell ref="D111:E111"/>
    <mergeCell ref="P212:V212"/>
    <mergeCell ref="Q8:R8"/>
    <mergeCell ref="D183:E183"/>
    <mergeCell ref="P140:T140"/>
    <mergeCell ref="A186:O187"/>
    <mergeCell ref="D275:E275"/>
    <mergeCell ref="D104:E104"/>
    <mergeCell ref="T6:U9"/>
    <mergeCell ref="Q10:R10"/>
    <mergeCell ref="D185:E185"/>
    <mergeCell ref="D41:E41"/>
    <mergeCell ref="D277:E277"/>
    <mergeCell ref="D74:E74"/>
    <mergeCell ref="D201:E201"/>
    <mergeCell ref="D68:E68"/>
    <mergeCell ref="P126:V126"/>
    <mergeCell ref="P89:T89"/>
    <mergeCell ref="P260:T260"/>
    <mergeCell ref="A141:O142"/>
    <mergeCell ref="D172:E172"/>
    <mergeCell ref="A259:Z259"/>
    <mergeCell ref="A135:O136"/>
    <mergeCell ref="A253:Z253"/>
    <mergeCell ref="P228:V228"/>
    <mergeCell ref="A109:Z109"/>
    <mergeCell ref="A180:Z180"/>
    <mergeCell ref="P74:T74"/>
    <mergeCell ref="D182:E182"/>
    <mergeCell ref="V312:V313"/>
    <mergeCell ref="A160:O161"/>
    <mergeCell ref="X312:X313"/>
    <mergeCell ref="P163:T163"/>
    <mergeCell ref="D190:E190"/>
    <mergeCell ref="P296:T296"/>
    <mergeCell ref="U312:U313"/>
    <mergeCell ref="W312:W313"/>
    <mergeCell ref="D295:E295"/>
    <mergeCell ref="A92:Z92"/>
    <mergeCell ref="P227:V227"/>
    <mergeCell ref="A138:Z138"/>
    <mergeCell ref="B312:B313"/>
    <mergeCell ref="P307:V307"/>
    <mergeCell ref="D312:D313"/>
    <mergeCell ref="A196:Z196"/>
    <mergeCell ref="P289:T289"/>
    <mergeCell ref="D232:E232"/>
    <mergeCell ref="A272:O273"/>
    <mergeCell ref="P239:T239"/>
    <mergeCell ref="P68:T68"/>
    <mergeCell ref="P186:V186"/>
    <mergeCell ref="P204:V204"/>
    <mergeCell ref="A265:Z265"/>
    <mergeCell ref="C312:C313"/>
    <mergeCell ref="D156:E156"/>
    <mergeCell ref="P210:T210"/>
    <mergeCell ref="A69:O70"/>
    <mergeCell ref="A267:O268"/>
    <mergeCell ref="P185:T185"/>
    <mergeCell ref="A146:O147"/>
    <mergeCell ref="P283:T283"/>
    <mergeCell ref="P277:T277"/>
    <mergeCell ref="D220:E220"/>
    <mergeCell ref="A195:Z195"/>
    <mergeCell ref="P285:T285"/>
    <mergeCell ref="D157:E157"/>
    <mergeCell ref="P136:V136"/>
    <mergeCell ref="A188:Z188"/>
    <mergeCell ref="P263:V263"/>
    <mergeCell ref="AI312:AI313"/>
    <mergeCell ref="D260:E260"/>
    <mergeCell ref="A6:C6"/>
    <mergeCell ref="P118:T118"/>
    <mergeCell ref="P117:T117"/>
    <mergeCell ref="P55:T55"/>
    <mergeCell ref="P182:T182"/>
    <mergeCell ref="A203:O204"/>
    <mergeCell ref="Q12:R12"/>
    <mergeCell ref="D261:E261"/>
    <mergeCell ref="A130:O131"/>
    <mergeCell ref="A121:Z121"/>
    <mergeCell ref="A44:Z44"/>
    <mergeCell ref="P75:V75"/>
    <mergeCell ref="P146:V146"/>
    <mergeCell ref="D63:E63"/>
    <mergeCell ref="P304:V304"/>
    <mergeCell ref="D96:E96"/>
    <mergeCell ref="AG311:AH311"/>
    <mergeCell ref="P306:V306"/>
    <mergeCell ref="D52:E52"/>
    <mergeCell ref="A162:Z162"/>
    <mergeCell ref="P208:T208"/>
    <mergeCell ref="P15:T16"/>
    <mergeCell ref="AJ312:AJ313"/>
    <mergeCell ref="P106:V106"/>
    <mergeCell ref="P177:V177"/>
    <mergeCell ref="P33:V33"/>
    <mergeCell ref="P264:V264"/>
    <mergeCell ref="A45:Z45"/>
    <mergeCell ref="A87:Z87"/>
    <mergeCell ref="D145:E145"/>
    <mergeCell ref="A218:Z218"/>
    <mergeCell ref="D210:E210"/>
    <mergeCell ref="D209:E209"/>
    <mergeCell ref="D301:E301"/>
    <mergeCell ref="P116:T116"/>
    <mergeCell ref="A233:O234"/>
    <mergeCell ref="P103:T103"/>
    <mergeCell ref="A227:O228"/>
    <mergeCell ref="P59:V59"/>
    <mergeCell ref="P130:V130"/>
    <mergeCell ref="P286:T286"/>
    <mergeCell ref="D158:E158"/>
    <mergeCell ref="P52:T52"/>
    <mergeCell ref="P312:P313"/>
    <mergeCell ref="A168:Z168"/>
    <mergeCell ref="A242:Z242"/>
    <mergeCell ref="Y311:AE311"/>
    <mergeCell ref="A32:O33"/>
    <mergeCell ref="D290:E290"/>
    <mergeCell ref="D94:E94"/>
    <mergeCell ref="P98:V98"/>
    <mergeCell ref="A278:O279"/>
    <mergeCell ref="A240:O241"/>
    <mergeCell ref="A26:Z26"/>
    <mergeCell ref="AH312:AH313"/>
    <mergeCell ref="O312:O313"/>
    <mergeCell ref="A71:Z71"/>
    <mergeCell ref="P47:T47"/>
    <mergeCell ref="D82:E82"/>
    <mergeCell ref="A85:O86"/>
    <mergeCell ref="A100:Z100"/>
    <mergeCell ref="P125:V125"/>
    <mergeCell ref="P192:T192"/>
    <mergeCell ref="A115:Z115"/>
    <mergeCell ref="P112:V112"/>
    <mergeCell ref="P284:T284"/>
    <mergeCell ref="A229:Z229"/>
    <mergeCell ref="A77:Z77"/>
    <mergeCell ref="P129:T129"/>
    <mergeCell ref="A148:Z148"/>
    <mergeCell ref="D284:E284"/>
    <mergeCell ref="P222:V222"/>
    <mergeCell ref="P193:V193"/>
    <mergeCell ref="M312:M313"/>
    <mergeCell ref="P246:V246"/>
    <mergeCell ref="D28:E28"/>
    <mergeCell ref="P184:T184"/>
    <mergeCell ref="D117:E117"/>
    <mergeCell ref="P171:T171"/>
    <mergeCell ref="D55:E55"/>
    <mergeCell ref="D30:E30"/>
    <mergeCell ref="V311:W311"/>
    <mergeCell ref="P63:T63"/>
    <mergeCell ref="P250:T250"/>
    <mergeCell ref="P50:T50"/>
    <mergeCell ref="D31:E31"/>
    <mergeCell ref="A237:Z237"/>
    <mergeCell ref="P64:V64"/>
    <mergeCell ref="P135:V135"/>
    <mergeCell ref="A108:Z108"/>
    <mergeCell ref="P300:T300"/>
    <mergeCell ref="A189:Z189"/>
    <mergeCell ref="D103:E103"/>
    <mergeCell ref="P197:T197"/>
    <mergeCell ref="I17:I18"/>
    <mergeCell ref="A119:O120"/>
    <mergeCell ref="P203:V203"/>
    <mergeCell ref="P178:V178"/>
    <mergeCell ref="A177:O178"/>
    <mergeCell ref="Q9:R9"/>
    <mergeCell ref="H1:Q1"/>
    <mergeCell ref="A243:Z243"/>
    <mergeCell ref="A99:Z99"/>
    <mergeCell ref="D5:E5"/>
    <mergeCell ref="D1:F1"/>
    <mergeCell ref="J17:J18"/>
    <mergeCell ref="L17:L18"/>
    <mergeCell ref="P17:T18"/>
    <mergeCell ref="A5:C5"/>
    <mergeCell ref="A17:A18"/>
    <mergeCell ref="C17:C18"/>
    <mergeCell ref="K17:K18"/>
    <mergeCell ref="D9:E9"/>
    <mergeCell ref="D118:E118"/>
    <mergeCell ref="P53:T53"/>
    <mergeCell ref="F9:G9"/>
    <mergeCell ref="A14:M14"/>
    <mergeCell ref="T5:U5"/>
    <mergeCell ref="AB312:AB313"/>
    <mergeCell ref="A149:Z149"/>
    <mergeCell ref="P209:T209"/>
    <mergeCell ref="A193:O194"/>
    <mergeCell ref="W17:W18"/>
    <mergeCell ref="P90:V90"/>
    <mergeCell ref="P161:V161"/>
    <mergeCell ref="P217:V217"/>
    <mergeCell ref="A213:Z213"/>
    <mergeCell ref="A150:Z150"/>
    <mergeCell ref="A144:Z144"/>
    <mergeCell ref="D129:E129"/>
    <mergeCell ref="D300:E300"/>
    <mergeCell ref="P279:V279"/>
    <mergeCell ref="P287:T287"/>
    <mergeCell ref="P281:T281"/>
    <mergeCell ref="P267:V267"/>
    <mergeCell ref="P278:V278"/>
    <mergeCell ref="A37:O38"/>
    <mergeCell ref="A219:Z219"/>
    <mergeCell ref="D116:E116"/>
    <mergeCell ref="A312:A313"/>
    <mergeCell ref="P91:V91"/>
    <mergeCell ref="D79:E79"/>
    <mergeCell ref="E312:E313"/>
    <mergeCell ref="G312:G313"/>
    <mergeCell ref="A258:Z258"/>
    <mergeCell ref="P233:V233"/>
    <mergeCell ref="P37:V37"/>
    <mergeCell ref="P275:T275"/>
    <mergeCell ref="P104:T104"/>
    <mergeCell ref="B17:B18"/>
    <mergeCell ref="A60:Z60"/>
    <mergeCell ref="D124:E124"/>
    <mergeCell ref="P81:T81"/>
    <mergeCell ref="P56:T56"/>
    <mergeCell ref="A173:O174"/>
    <mergeCell ref="D287:E287"/>
    <mergeCell ref="P170:T170"/>
    <mergeCell ref="Z312:Z313"/>
    <mergeCell ref="D289:E289"/>
    <mergeCell ref="P29:T29"/>
    <mergeCell ref="A97:O98"/>
    <mergeCell ref="P271:T271"/>
    <mergeCell ref="D81:E81"/>
    <mergeCell ref="P94:T94"/>
    <mergeCell ref="D208:E208"/>
    <mergeCell ref="A211:O212"/>
    <mergeCell ref="P293:T293"/>
    <mergeCell ref="P79:T79"/>
    <mergeCell ref="P244:T244"/>
    <mergeCell ref="A165:O166"/>
    <mergeCell ref="P245:V245"/>
    <mergeCell ref="D281:E281"/>
    <mergeCell ref="R1:T1"/>
    <mergeCell ref="P28:T28"/>
    <mergeCell ref="P215:T215"/>
    <mergeCell ref="D73:E73"/>
    <mergeCell ref="P30:T30"/>
    <mergeCell ref="P166:V166"/>
    <mergeCell ref="P290:T290"/>
    <mergeCell ref="P141:V141"/>
    <mergeCell ref="V10:W10"/>
    <mergeCell ref="D7:M7"/>
    <mergeCell ref="D8:M8"/>
    <mergeCell ref="P31:T31"/>
    <mergeCell ref="P158:T158"/>
    <mergeCell ref="D139:E139"/>
    <mergeCell ref="P251:V251"/>
    <mergeCell ref="P266:T266"/>
    <mergeCell ref="P95:T95"/>
    <mergeCell ref="P38:V38"/>
    <mergeCell ref="P58:V58"/>
    <mergeCell ref="A13:M13"/>
    <mergeCell ref="A15:M15"/>
    <mergeCell ref="D48:E48"/>
    <mergeCell ref="J9:M9"/>
    <mergeCell ref="A40:Z40"/>
    <mergeCell ref="P309:V309"/>
    <mergeCell ref="D297:E297"/>
    <mergeCell ref="A78:Z78"/>
    <mergeCell ref="P153:V153"/>
    <mergeCell ref="A205:Z205"/>
    <mergeCell ref="P220:T220"/>
    <mergeCell ref="D238:E238"/>
    <mergeCell ref="A216:O217"/>
    <mergeCell ref="P157:T157"/>
    <mergeCell ref="D134:E134"/>
    <mergeCell ref="P172:T172"/>
    <mergeCell ref="P145:T145"/>
    <mergeCell ref="P113:V113"/>
    <mergeCell ref="D197:E197"/>
    <mergeCell ref="P256:V256"/>
    <mergeCell ref="P85:V85"/>
    <mergeCell ref="A137:Z137"/>
    <mergeCell ref="D171:E17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0:X111 X117:X118 X129 X134 X145 X151 X156:X157 X159 X163:X164 X176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16 X123:X124 X139:X140 X172 X190 X198 X200 X202 X208 X210 X260:X262 X266 X275 X282 X284 X286 X292:X294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5 X158 X170:X171 X238 X270 X276 X289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52"/>
    </row>
    <row r="3" spans="2:8" x14ac:dyDescent="0.2">
      <c r="B3" s="47" t="s">
        <v>489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490</v>
      </c>
      <c r="D6" s="47" t="s">
        <v>491</v>
      </c>
      <c r="E6" s="47"/>
    </row>
    <row r="8" spans="2:8" x14ac:dyDescent="0.2">
      <c r="B8" s="47" t="s">
        <v>18</v>
      </c>
      <c r="C8" s="47" t="s">
        <v>490</v>
      </c>
      <c r="D8" s="47"/>
      <c r="E8" s="47"/>
    </row>
    <row r="10" spans="2:8" x14ac:dyDescent="0.2">
      <c r="B10" s="47" t="s">
        <v>492</v>
      </c>
      <c r="C10" s="47"/>
      <c r="D10" s="47"/>
      <c r="E10" s="47"/>
    </row>
    <row r="11" spans="2:8" x14ac:dyDescent="0.2">
      <c r="B11" s="47" t="s">
        <v>493</v>
      </c>
      <c r="C11" s="47"/>
      <c r="D11" s="47"/>
      <c r="E11" s="47"/>
    </row>
    <row r="12" spans="2:8" x14ac:dyDescent="0.2">
      <c r="B12" s="47" t="s">
        <v>494</v>
      </c>
      <c r="C12" s="47"/>
      <c r="D12" s="47"/>
      <c r="E12" s="47"/>
    </row>
    <row r="13" spans="2:8" x14ac:dyDescent="0.2">
      <c r="B13" s="47" t="s">
        <v>495</v>
      </c>
      <c r="C13" s="47"/>
      <c r="D13" s="47"/>
      <c r="E13" s="47"/>
    </row>
    <row r="14" spans="2:8" x14ac:dyDescent="0.2">
      <c r="B14" s="47" t="s">
        <v>496</v>
      </c>
      <c r="C14" s="47"/>
      <c r="D14" s="47"/>
      <c r="E14" s="47"/>
    </row>
    <row r="15" spans="2:8" x14ac:dyDescent="0.2">
      <c r="B15" s="47" t="s">
        <v>497</v>
      </c>
      <c r="C15" s="47"/>
      <c r="D15" s="47"/>
      <c r="E15" s="47"/>
    </row>
    <row r="16" spans="2:8" x14ac:dyDescent="0.2">
      <c r="B16" s="47" t="s">
        <v>498</v>
      </c>
      <c r="C16" s="47"/>
      <c r="D16" s="47"/>
      <c r="E16" s="47"/>
    </row>
    <row r="17" spans="2:5" x14ac:dyDescent="0.2">
      <c r="B17" s="47" t="s">
        <v>499</v>
      </c>
      <c r="C17" s="47"/>
      <c r="D17" s="47"/>
      <c r="E17" s="47"/>
    </row>
    <row r="18" spans="2:5" x14ac:dyDescent="0.2">
      <c r="B18" s="47" t="s">
        <v>500</v>
      </c>
      <c r="C18" s="47"/>
      <c r="D18" s="47"/>
      <c r="E18" s="47"/>
    </row>
    <row r="19" spans="2:5" x14ac:dyDescent="0.2">
      <c r="B19" s="47" t="s">
        <v>501</v>
      </c>
      <c r="C19" s="47"/>
      <c r="D19" s="47"/>
      <c r="E19" s="47"/>
    </row>
    <row r="20" spans="2:5" x14ac:dyDescent="0.2">
      <c r="B20" s="47" t="s">
        <v>502</v>
      </c>
      <c r="C20" s="47"/>
      <c r="D20" s="47"/>
      <c r="E20" s="47"/>
    </row>
  </sheetData>
  <sheetProtection algorithmName="SHA-512" hashValue="w+O4NqB9u9NqCaUhVRd6DIWplMO4ZADXoYOlW6bNU96n4apb8zP9e0PCG2Ma+tC1gVRqYWF79desiFyoj3zMLg==" saltValue="FTyPxRv81qa6kiU8Hqxs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