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0D88ADD6-FECE-4771-81F9-A58C04AB5023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O270" i="1"/>
  <c r="BM270" i="1"/>
  <c r="Z270" i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P22" i="1"/>
  <c r="H10" i="1"/>
  <c r="A9" i="1"/>
  <c r="D7" i="1"/>
  <c r="Q6" i="1"/>
  <c r="P2" i="1"/>
  <c r="Z203" i="1" l="1"/>
  <c r="X305" i="1"/>
  <c r="Z58" i="1"/>
  <c r="Z75" i="1"/>
  <c r="Z97" i="1"/>
  <c r="Z119" i="1"/>
  <c r="X306" i="1"/>
  <c r="Z106" i="1"/>
  <c r="Z125" i="1"/>
  <c r="Z141" i="1"/>
  <c r="Z160" i="1"/>
  <c r="Z186" i="1"/>
  <c r="Z272" i="1"/>
  <c r="Z211" i="1"/>
  <c r="X308" i="1"/>
  <c r="Z173" i="1"/>
  <c r="Z302" i="1"/>
  <c r="X304" i="1"/>
  <c r="Z85" i="1"/>
  <c r="Z227" i="1"/>
  <c r="Z278" i="1"/>
  <c r="Z112" i="1"/>
  <c r="F10" i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X307" i="1"/>
  <c r="Y305" i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/>
  <c r="C317" i="1"/>
  <c r="B317" i="1"/>
  <c r="A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<sst xmlns="http://schemas.openxmlformats.org/spreadsheetml/2006/main" count="1506" uniqueCount="504">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</sst>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="85" zoomScaleNormal="85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45677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0.5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14</v>
      </c>
      <c r="Y29" s="31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56</v>
      </c>
      <c r="Y30" s="319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70</v>
      </c>
      <c r="Y32" s="320">
        <f>IFERROR(SUM(Y28:Y31),"0")</f>
        <v>70</v>
      </c>
      <c r="Z32" s="320">
        <f>IFERROR(IF(Z28="",0,Z28),"0")+IFERROR(IF(Z29="",0,Z29),"0")+IFERROR(IF(Z30="",0,Z30),"0")+IFERROR(IF(Z31="",0,Z31),"0")</f>
        <v>0.65869999999999995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105</v>
      </c>
      <c r="Y33" s="320">
        <f>IFERROR(SUMPRODUCT(Y28:Y31*H28:H31),"0")</f>
        <v>105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36</v>
      </c>
      <c r="Y52" s="319">
        <f t="shared" si="0"/>
        <v>36</v>
      </c>
      <c r="Z52" s="36">
        <f t="shared" si="1"/>
        <v>0.55800000000000005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267.48</v>
      </c>
      <c r="BN52" s="67">
        <f t="shared" si="3"/>
        <v>267.48</v>
      </c>
      <c r="BO52" s="67">
        <f t="shared" si="4"/>
        <v>0.42857142857142855</v>
      </c>
      <c r="BP52" s="67">
        <f t="shared" si="5"/>
        <v>0.42857142857142855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12</v>
      </c>
      <c r="Y57" s="319">
        <f t="shared" si="0"/>
        <v>12</v>
      </c>
      <c r="Z57" s="36">
        <f t="shared" si="1"/>
        <v>0.186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87.6</v>
      </c>
      <c r="BN57" s="67">
        <f t="shared" si="3"/>
        <v>87.6</v>
      </c>
      <c r="BO57" s="67">
        <f t="shared" si="4"/>
        <v>0.14285714285714285</v>
      </c>
      <c r="BP57" s="67">
        <f t="shared" si="5"/>
        <v>0.14285714285714285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48</v>
      </c>
      <c r="Y58" s="320">
        <f>IFERROR(SUM(Y46:Y57),"0")</f>
        <v>48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0.74399999999999999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343.2</v>
      </c>
      <c r="Y59" s="320">
        <f>IFERROR(SUMPRODUCT(Y46:Y57*H46:H57),"0")</f>
        <v>343.2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144</v>
      </c>
      <c r="Y63" s="319">
        <f>IFERROR(IF(X63="","",X63),"")</f>
        <v>144</v>
      </c>
      <c r="Z63" s="36">
        <f>IFERROR(IF(X63="","",X63*0.00866),"")</f>
        <v>1.2470399999999999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750.70079999999996</v>
      </c>
      <c r="BN63" s="67">
        <f>IFERROR(Y63*I63,"0")</f>
        <v>750.70079999999996</v>
      </c>
      <c r="BO63" s="67">
        <f>IFERROR(X63/J63,"0")</f>
        <v>1</v>
      </c>
      <c r="BP63" s="67">
        <f>IFERROR(Y63/J63,"0")</f>
        <v>1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144</v>
      </c>
      <c r="Y64" s="320">
        <f>IFERROR(SUM(Y62:Y63),"0")</f>
        <v>144</v>
      </c>
      <c r="Z64" s="320">
        <f>IFERROR(IF(Z62="",0,Z62),"0")+IFERROR(IF(Z63="",0,Z63),"0")</f>
        <v>1.2470399999999999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720</v>
      </c>
      <c r="Y65" s="320">
        <f>IFERROR(SUMPRODUCT(Y62:Y63*H62:H63),"0")</f>
        <v>720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hidden="1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hidden="1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14</v>
      </c>
      <c r="Y73" s="319">
        <f>IFERROR(IF(X73="","",X73),"")</f>
        <v>14</v>
      </c>
      <c r="Z73" s="36">
        <f>IFERROR(IF(X73="","",X73*0.01788),"")</f>
        <v>0.25031999999999999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42</v>
      </c>
      <c r="Y74" s="319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56</v>
      </c>
      <c r="Y75" s="320">
        <f>IFERROR(SUM(Y73:Y74),"0")</f>
        <v>56</v>
      </c>
      <c r="Z75" s="320">
        <f>IFERROR(IF(Z73="",0,Z73),"0")+IFERROR(IF(Z74="",0,Z74),"0")</f>
        <v>1.0012799999999999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201.60000000000002</v>
      </c>
      <c r="Y76" s="320">
        <f>IFERROR(SUMPRODUCT(Y73:Y74*H73:H74),"0")</f>
        <v>201.60000000000002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hidden="1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0</v>
      </c>
      <c r="Y82" s="319">
        <f t="shared" si="6"/>
        <v>0</v>
      </c>
      <c r="Z82" s="36">
        <f t="shared" si="7"/>
        <v>0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14</v>
      </c>
      <c r="Y83" s="319">
        <f t="shared" si="6"/>
        <v>14</v>
      </c>
      <c r="Z83" s="36">
        <f t="shared" si="7"/>
        <v>0.25031999999999999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70</v>
      </c>
      <c r="Y85" s="320">
        <f>IFERROR(SUM(Y79:Y84),"0")</f>
        <v>70</v>
      </c>
      <c r="Z85" s="320">
        <f>IFERROR(IF(Z79="",0,Z79),"0")+IFERROR(IF(Z80="",0,Z80),"0")+IFERROR(IF(Z81="",0,Z81),"0")+IFERROR(IF(Z82="",0,Z82),"0")+IFERROR(IF(Z83="",0,Z83),"0")+IFERROR(IF(Z84="",0,Z84),"0")</f>
        <v>1.2515999999999998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252</v>
      </c>
      <c r="Y86" s="320">
        <f>IFERROR(SUMPRODUCT(Y79:Y84*H79:H84),"0")</f>
        <v>252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10</v>
      </c>
      <c r="Y89" s="319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10</v>
      </c>
      <c r="Y90" s="320">
        <f>IFERROR(SUM(Y89:Y89),"0")</f>
        <v>10</v>
      </c>
      <c r="Z90" s="320">
        <f>IFERROR(IF(Z89="",0,Z89),"0")</f>
        <v>9.5000000000000001E-2</v>
      </c>
      <c r="AA90" s="321"/>
      <c r="AB90" s="321"/>
      <c r="AC90" s="321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21</v>
      </c>
      <c r="Y91" s="320">
        <f>IFERROR(SUMPRODUCT(Y89:Y89*H89:H89),"0")</f>
        <v>21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28</v>
      </c>
      <c r="Y95" s="319">
        <f>IFERROR(IF(X95="","",X95),"")</f>
        <v>28</v>
      </c>
      <c r="Z95" s="36">
        <f>IFERROR(IF(X95="","",X95*0.01788),"")</f>
        <v>0.50063999999999997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24</v>
      </c>
      <c r="Y96" s="319">
        <f>IFERROR(IF(X96="","",X96),"")</f>
        <v>24</v>
      </c>
      <c r="Z96" s="36">
        <f>IFERROR(IF(X96="","",X96*0.0155),"")</f>
        <v>0.372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52</v>
      </c>
      <c r="Y97" s="320">
        <f>IFERROR(SUM(Y94:Y96),"0")</f>
        <v>52</v>
      </c>
      <c r="Z97" s="320">
        <f>IFERROR(IF(Z94="",0,Z94),"0")+IFERROR(IF(Z95="",0,Z95),"0")+IFERROR(IF(Z96="",0,Z96),"0")</f>
        <v>0.87263999999999997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174.72</v>
      </c>
      <c r="Y98" s="320">
        <f>IFERROR(SUMPRODUCT(Y94:Y96*H94:H96),"0")</f>
        <v>174.72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hidden="1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hidden="1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0</v>
      </c>
      <c r="Y103" s="319">
        <f>IFERROR(IF(X103="","",X103),"")</f>
        <v>0</v>
      </c>
      <c r="Z103" s="36">
        <f>IFERROR(IF(X103="","",X103*0.0155),"")</f>
        <v>0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0</v>
      </c>
      <c r="Y105" s="319">
        <f>IFERROR(IF(X105="","",X105),"")</f>
        <v>0</v>
      </c>
      <c r="Z105" s="36">
        <f>IFERROR(IF(X105="","",X105*0.0155),"")</f>
        <v>0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0</v>
      </c>
      <c r="Y106" s="320">
        <f>IFERROR(SUM(Y101:Y105),"0")</f>
        <v>0</v>
      </c>
      <c r="Z106" s="320">
        <f>IFERROR(IF(Z101="",0,Z101),"0")+IFERROR(IF(Z102="",0,Z102),"0")+IFERROR(IF(Z103="",0,Z103),"0")+IFERROR(IF(Z104="",0,Z104),"0")+IFERROR(IF(Z105="",0,Z105),"0")</f>
        <v>0</v>
      </c>
      <c r="AA106" s="321"/>
      <c r="AB106" s="321"/>
      <c r="AC106" s="321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0</v>
      </c>
      <c r="Y107" s="320">
        <f>IFERROR(SUMPRODUCT(Y101:Y105*H101:H105),"0")</f>
        <v>0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84</v>
      </c>
      <c r="Y110" s="319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84</v>
      </c>
      <c r="Y111" s="319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168</v>
      </c>
      <c r="Y112" s="320">
        <f>IFERROR(SUM(Y110:Y111),"0")</f>
        <v>168</v>
      </c>
      <c r="Z112" s="320">
        <f>IFERROR(IF(Z110="",0,Z110),"0")+IFERROR(IF(Z111="",0,Z111),"0")</f>
        <v>3.0038399999999998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504</v>
      </c>
      <c r="Y113" s="320">
        <f>IFERROR(SUMPRODUCT(Y110:Y111*H110:H111),"0")</f>
        <v>504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28</v>
      </c>
      <c r="Y118" s="319">
        <f>IFERROR(IF(X118="","",X118),"")</f>
        <v>28</v>
      </c>
      <c r="Z118" s="36">
        <f>IFERROR(IF(X118="","",X118*0.01788),"")</f>
        <v>0.50063999999999997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103.70079999999999</v>
      </c>
      <c r="BN118" s="67">
        <f>IFERROR(Y118*I118,"0")</f>
        <v>103.70079999999999</v>
      </c>
      <c r="BO118" s="67">
        <f>IFERROR(X118/J118,"0")</f>
        <v>0.4</v>
      </c>
      <c r="BP118" s="67">
        <f>IFERROR(Y118/J118,"0")</f>
        <v>0.4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28</v>
      </c>
      <c r="Y119" s="320">
        <f>IFERROR(SUM(Y116:Y118),"0")</f>
        <v>28</v>
      </c>
      <c r="Z119" s="320">
        <f>IFERROR(IF(Z116="",0,Z116),"0")+IFERROR(IF(Z117="",0,Z117),"0")+IFERROR(IF(Z118="",0,Z118),"0")</f>
        <v>0.50063999999999997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84</v>
      </c>
      <c r="Y120" s="320">
        <f>IFERROR(SUMPRODUCT(Y116:Y118*H116:H118),"0")</f>
        <v>84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hidden="1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hidden="1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14</v>
      </c>
      <c r="Y134" s="319">
        <f>IFERROR(IF(X134="","",X134),"")</f>
        <v>14</v>
      </c>
      <c r="Z134" s="36">
        <f>IFERROR(IF(X134="","",X134*0.00936),"")</f>
        <v>0.13103999999999999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43.26</v>
      </c>
      <c r="BN134" s="67">
        <f>IFERROR(Y134*I134,"0")</f>
        <v>43.26</v>
      </c>
      <c r="BO134" s="67">
        <f>IFERROR(X134/J134,"0")</f>
        <v>0.1111111111111111</v>
      </c>
      <c r="BP134" s="67">
        <f>IFERROR(Y134/J134,"0")</f>
        <v>0.1111111111111111</v>
      </c>
    </row>
    <row r="135" spans="1:68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14</v>
      </c>
      <c r="Y135" s="320">
        <f>IFERROR(SUM(Y134:Y134),"0")</f>
        <v>14</v>
      </c>
      <c r="Z135" s="320">
        <f>IFERROR(IF(Z134="",0,Z134),"0")</f>
        <v>0.13103999999999999</v>
      </c>
      <c r="AA135" s="321"/>
      <c r="AB135" s="321"/>
      <c r="AC135" s="321"/>
    </row>
    <row r="136" spans="1:68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37.800000000000004</v>
      </c>
      <c r="Y136" s="320">
        <f>IFERROR(SUMPRODUCT(Y134:Y134*H134:H134),"0")</f>
        <v>37.800000000000004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96</v>
      </c>
      <c r="Y158" s="319">
        <f>IFERROR(IF(X158="","",X158),"")</f>
        <v>96</v>
      </c>
      <c r="Z158" s="36">
        <f>IFERROR(IF(X158="","",X158*0.00866),"")</f>
        <v>0.83135999999999988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500.46719999999993</v>
      </c>
      <c r="BN158" s="67">
        <f>IFERROR(Y158*I158,"0")</f>
        <v>500.46719999999993</v>
      </c>
      <c r="BO158" s="67">
        <f>IFERROR(X158/J158,"0")</f>
        <v>0.66666666666666663</v>
      </c>
      <c r="BP158" s="67">
        <f>IFERROR(Y158/J158,"0")</f>
        <v>0.66666666666666663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96</v>
      </c>
      <c r="Y160" s="320">
        <f>IFERROR(SUM(Y156:Y159),"0")</f>
        <v>96</v>
      </c>
      <c r="Z160" s="320">
        <f>IFERROR(IF(Z156="",0,Z156),"0")+IFERROR(IF(Z157="",0,Z157),"0")+IFERROR(IF(Z158="",0,Z158),"0")+IFERROR(IF(Z159="",0,Z159),"0")</f>
        <v>0.83135999999999988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480</v>
      </c>
      <c r="Y161" s="320">
        <f>IFERROR(SUMPRODUCT(Y156:Y159*H156:H159),"0")</f>
        <v>480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12</v>
      </c>
      <c r="Y164" s="31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63.036000000000001</v>
      </c>
      <c r="BN164" s="67">
        <f>IFERROR(Y164*I164,"0")</f>
        <v>63.036000000000001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12</v>
      </c>
      <c r="Y165" s="320">
        <f>IFERROR(SUM(Y163:Y164),"0")</f>
        <v>12</v>
      </c>
      <c r="Z165" s="320">
        <f>IFERROR(IF(Z163="",0,Z163),"0")+IFERROR(IF(Z164="",0,Z164),"0")</f>
        <v>0.10391999999999998</v>
      </c>
      <c r="AA165" s="321"/>
      <c r="AB165" s="321"/>
      <c r="AC165" s="321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60</v>
      </c>
      <c r="Y166" s="320">
        <f>IFERROR(SUMPRODUCT(Y163:Y164*H163:H164),"0")</f>
        <v>60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84</v>
      </c>
      <c r="Y170" s="31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98</v>
      </c>
      <c r="Y171" s="319">
        <f>IFERROR(IF(X171="","",X171),"")</f>
        <v>98</v>
      </c>
      <c r="Z171" s="36">
        <f>IFERROR(IF(X171="","",X171*0.01788),"")</f>
        <v>1.75224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42</v>
      </c>
      <c r="Y172" s="31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224</v>
      </c>
      <c r="Y173" s="320">
        <f>IFERROR(SUM(Y170:Y172),"0")</f>
        <v>224</v>
      </c>
      <c r="Z173" s="320">
        <f>IFERROR(IF(Z170="",0,Z170),"0")+IFERROR(IF(Z171="",0,Z171),"0")+IFERROR(IF(Z172="",0,Z172),"0")</f>
        <v>4.0051199999999998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672</v>
      </c>
      <c r="Y174" s="320">
        <f>IFERROR(SUMPRODUCT(Y170:Y172*H170:H172),"0")</f>
        <v>672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42</v>
      </c>
      <c r="Y182" s="319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130.35120000000001</v>
      </c>
      <c r="BN182" s="67">
        <f>IFERROR(Y182*I182,"0")</f>
        <v>130.35120000000001</v>
      </c>
      <c r="BO182" s="67">
        <f>IFERROR(X182/J182,"0")</f>
        <v>0.6</v>
      </c>
      <c r="BP182" s="67">
        <f>IFERROR(Y182/J182,"0")</f>
        <v>0.6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14</v>
      </c>
      <c r="Y184" s="31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56</v>
      </c>
      <c r="Y186" s="320">
        <f>IFERROR(SUM(Y182:Y185),"0")</f>
        <v>56</v>
      </c>
      <c r="Z186" s="320">
        <f>IFERROR(IF(Z182="",0,Z182),"0")+IFERROR(IF(Z183="",0,Z183),"0")+IFERROR(IF(Z184="",0,Z184),"0")+IFERROR(IF(Z185="",0,Z185),"0")</f>
        <v>1.0012799999999999</v>
      </c>
      <c r="AA186" s="321"/>
      <c r="AB186" s="321"/>
      <c r="AC186" s="321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134.4</v>
      </c>
      <c r="Y187" s="320">
        <f>IFERROR(SUMPRODUCT(Y182:Y185*H182:H185),"0")</f>
        <v>134.4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hidden="1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12</v>
      </c>
      <c r="Y203" s="320">
        <f>IFERROR(SUM(Y197:Y202),"0")</f>
        <v>12</v>
      </c>
      <c r="Z203" s="320">
        <f>IFERROR(IF(Z197="",0,Z197),"0")+IFERROR(IF(Z198="",0,Z198),"0")+IFERROR(IF(Z199="",0,Z199),"0")+IFERROR(IF(Z200="",0,Z200),"0")+IFERROR(IF(Z201="",0,Z201),"0")+IFERROR(IF(Z202="",0,Z202),"0")</f>
        <v>0.186</v>
      </c>
      <c r="AA203" s="321"/>
      <c r="AB203" s="321"/>
      <c r="AC203" s="321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67.199999999999989</v>
      </c>
      <c r="Y204" s="320">
        <f>IFERROR(SUMPRODUCT(Y197:Y202*H197:H202),"0")</f>
        <v>67.199999999999989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84</v>
      </c>
      <c r="Y270" s="319">
        <f>IFERROR(IF(X270="","",X270),"")</f>
        <v>84</v>
      </c>
      <c r="Z270" s="36">
        <f>IFERROR(IF(X270="","",X270*0.0155),"")</f>
        <v>1.302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525.84</v>
      </c>
      <c r="BN270" s="67">
        <f>IFERROR(Y270*I270,"0")</f>
        <v>525.84</v>
      </c>
      <c r="BO270" s="67">
        <f>IFERROR(X270/J270,"0")</f>
        <v>1</v>
      </c>
      <c r="BP270" s="67">
        <f>IFERROR(Y270/J270,"0")</f>
        <v>1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84</v>
      </c>
      <c r="Y272" s="320">
        <f>IFERROR(SUM(Y270:Y271),"0")</f>
        <v>84</v>
      </c>
      <c r="Z272" s="320">
        <f>IFERROR(IF(Z270="",0,Z270),"0")+IFERROR(IF(Z271="",0,Z271),"0")</f>
        <v>1.302</v>
      </c>
      <c r="AA272" s="321"/>
      <c r="AB272" s="321"/>
      <c r="AC272" s="321"/>
    </row>
    <row r="273" spans="1:68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504</v>
      </c>
      <c r="Y273" s="320">
        <f>IFERROR(SUMPRODUCT(Y270:Y271*H270:H271),"0")</f>
        <v>504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hidden="1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72</v>
      </c>
      <c r="Y278" s="320">
        <f>IFERROR(SUM(Y275:Y277),"0")</f>
        <v>72</v>
      </c>
      <c r="Z278" s="320">
        <f>IFERROR(IF(Z275="",0,Z275),"0")+IFERROR(IF(Z276="",0,Z276),"0")+IFERROR(IF(Z277="",0,Z277),"0")</f>
        <v>1.1160000000000001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360</v>
      </c>
      <c r="Y279" s="320">
        <f>IFERROR(SUMPRODUCT(Y275:Y277*H275:H277),"0")</f>
        <v>360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hidden="1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14</v>
      </c>
      <c r="Y286" s="319">
        <f t="shared" si="18"/>
        <v>14</v>
      </c>
      <c r="Z286" s="36">
        <f t="shared" si="23"/>
        <v>0.13103999999999999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44.688000000000002</v>
      </c>
      <c r="BN286" s="67">
        <f t="shared" si="20"/>
        <v>44.688000000000002</v>
      </c>
      <c r="BO286" s="67">
        <f t="shared" si="21"/>
        <v>0.1111111111111111</v>
      </c>
      <c r="BP286" s="67">
        <f t="shared" si="22"/>
        <v>0.1111111111111111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84</v>
      </c>
      <c r="Y289" s="319">
        <f t="shared" si="18"/>
        <v>84</v>
      </c>
      <c r="Z289" s="36">
        <f t="shared" si="23"/>
        <v>0.78624000000000005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326.928</v>
      </c>
      <c r="BN289" s="67">
        <f t="shared" si="20"/>
        <v>326.928</v>
      </c>
      <c r="BO289" s="67">
        <f t="shared" si="21"/>
        <v>0.66666666666666663</v>
      </c>
      <c r="BP289" s="67">
        <f t="shared" si="22"/>
        <v>0.66666666666666663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98</v>
      </c>
      <c r="Y302" s="320">
        <f>IFERROR(SUM(Y281:Y301),"0")</f>
        <v>98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0.9172800000000001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352.8</v>
      </c>
      <c r="Y303" s="320">
        <f>IFERROR(SUMPRODUCT(Y281:Y301*H281:H301),"0")</f>
        <v>352.8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5308.920000000001</v>
      </c>
      <c r="Y304" s="320">
        <f>IFERROR(Y24+Y33+Y38+Y43+Y59+Y65+Y70+Y76+Y86+Y91+Y98+Y107+Y113+Y120+Y126+Y131+Y136+Y142+Y147+Y153+Y161+Y166+Y174+Y178+Y187+Y194+Y204+Y212+Y217+Y222+Y228+Y234+Y241+Y246+Y252+Y256+Y264+Y268+Y273+Y279+Y303,"0")</f>
        <v>5308.920000000001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5882.2627999999995</v>
      </c>
      <c r="Y305" s="320">
        <f>IFERROR(SUM(BN22:BN301),"0")</f>
        <v>5882.2627999999995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16</v>
      </c>
      <c r="Y306" s="38">
        <f>ROUNDUP(SUM(BP22:BP301),0)</f>
        <v>16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6282.2627999999995</v>
      </c>
      <c r="Y307" s="320">
        <f>GrossWeightTotalR+PalletQtyTotalR*25</f>
        <v>6282.2627999999995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1390</v>
      </c>
      <c r="Y308" s="320">
        <f>IFERROR(Y23+Y32+Y37+Y42+Y58+Y64+Y69+Y75+Y85+Y90+Y97+Y106+Y112+Y119+Y125+Y130+Y135+Y141+Y146+Y152+Y160+Y165+Y173+Y177+Y186+Y193+Y203+Y211+Y216+Y221+Y227+Y233+Y240+Y245+Y251+Y255+Y263+Y267+Y272+Y278+Y302,"0")</f>
        <v>1390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19.836100000000002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105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343.2</v>
      </c>
      <c r="G314" s="46">
        <f>IFERROR(X62*H62,"0")+IFERROR(X63*H63,"0")</f>
        <v>720</v>
      </c>
      <c r="H314" s="46">
        <f>IFERROR(X68*H68,"0")</f>
        <v>0</v>
      </c>
      <c r="I314" s="46">
        <f>IFERROR(X73*H73,"0")+IFERROR(X74*H74,"0")</f>
        <v>201.60000000000002</v>
      </c>
      <c r="J314" s="46">
        <f>IFERROR(X79*H79,"0")+IFERROR(X80*H80,"0")+IFERROR(X81*H81,"0")+IFERROR(X82*H82,"0")+IFERROR(X83*H83,"0")+IFERROR(X84*H84,"0")</f>
        <v>252</v>
      </c>
      <c r="K314" s="46">
        <f>IFERROR(X89*H89,"0")</f>
        <v>21</v>
      </c>
      <c r="L314" s="46">
        <f>IFERROR(X94*H94,"0")+IFERROR(X95*H95,"0")+IFERROR(X96*H96,"0")</f>
        <v>174.72</v>
      </c>
      <c r="M314" s="46">
        <f>IFERROR(X101*H101,"0")+IFERROR(X102*H102,"0")+IFERROR(X103*H103,"0")+IFERROR(X104*H104,"0")+IFERROR(X105*H105,"0")</f>
        <v>0</v>
      </c>
      <c r="N314" s="316"/>
      <c r="O314" s="46">
        <f>IFERROR(X110*H110,"0")+IFERROR(X111*H111,"0")</f>
        <v>504</v>
      </c>
      <c r="P314" s="46">
        <f>IFERROR(X116*H116,"0")+IFERROR(X117*H117,"0")+IFERROR(X118*H118,"0")</f>
        <v>84</v>
      </c>
      <c r="Q314" s="46">
        <f>IFERROR(X123*H123,"0")+IFERROR(X124*H124,"0")</f>
        <v>84</v>
      </c>
      <c r="R314" s="46">
        <f>IFERROR(X129*H129,"0")</f>
        <v>0</v>
      </c>
      <c r="S314" s="46">
        <f>IFERROR(X134*H134,"0")</f>
        <v>37.800000000000004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540</v>
      </c>
      <c r="X314" s="46">
        <f>IFERROR(X170*H170,"0")+IFERROR(X171*H171,"0")+IFERROR(X172*H172,"0")+IFERROR(X176*H176,"0")</f>
        <v>672</v>
      </c>
      <c r="Y314" s="46">
        <f>IFERROR(X182*H182,"0")+IFERROR(X183*H183,"0")+IFERROR(X184*H184,"0")+IFERROR(X185*H185,"0")</f>
        <v>134.4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67.199999999999989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1281.5999999999999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1756.8000000000002</v>
      </c>
      <c r="B317" s="60">
        <f>SUMPRODUCT(--(BB:BB="ПГП"),--(W:W="кор"),H:H,Y:Y)+SUMPRODUCT(--(BB:BB="ПГП"),--(W:W="кг"),Y:Y)</f>
        <v>3552.1200000000003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90,00"/>
        <filter val="10,00"/>
        <filter val="105,00"/>
        <filter val="12,00"/>
        <filter val="134,40"/>
        <filter val="14,00"/>
        <filter val="144,00"/>
        <filter val="16"/>
        <filter val="168,00"/>
        <filter val="174,72"/>
        <filter val="201,60"/>
        <filter val="21,00"/>
        <filter val="224,00"/>
        <filter val="24,00"/>
        <filter val="252,00"/>
        <filter val="28,00"/>
        <filter val="343,20"/>
        <filter val="352,80"/>
        <filter val="36,00"/>
        <filter val="360,00"/>
        <filter val="37,80"/>
        <filter val="42,00"/>
        <filter val="48,00"/>
        <filter val="480,00"/>
        <filter val="5 308,92"/>
        <filter val="5 882,26"/>
        <filter val="504,00"/>
        <filter val="52,00"/>
        <filter val="56,00"/>
        <filter val="6 282,26"/>
        <filter val="60,00"/>
        <filter val="64,80"/>
        <filter val="67,20"/>
        <filter val="672,00"/>
        <filter val="70,00"/>
        <filter val="72,00"/>
        <filter val="720,00"/>
        <filter val="84,00"/>
        <filter val="86,40"/>
        <filter val="96,00"/>
        <filter val="98,0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