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FD669238-ACEA-4595-AD33-88C4E78375E7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X685" i="1" s="1"/>
  <c r="Y22" i="1"/>
  <c r="P22" i="1"/>
  <c r="H10" i="1"/>
  <c r="A9" i="1"/>
  <c r="D7" i="1"/>
  <c r="Q6" i="1"/>
  <c r="P2" i="1"/>
  <c r="X688" i="1" l="1"/>
  <c r="X684" i="1"/>
  <c r="X686" i="1"/>
  <c r="X687" i="1" s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<sst xmlns="http://schemas.openxmlformats.org/spreadsheetml/2006/main" count="3252" uniqueCount="1115">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</sst>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140" sqref="AA14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225</v>
      </c>
      <c r="Y140" s="798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83.333333333333329</v>
      </c>
      <c r="Y143" s="799">
        <f>IFERROR(Y136/H136,"0")+IFERROR(Y137/H137,"0")+IFERROR(Y138/H138,"0")+IFERROR(Y139/H139,"0")+IFERROR(Y140/H140,"0")+IFERROR(Y141/H141,"0")+IFERROR(Y142/H142,"0")</f>
        <v>84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0.54683999999999999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225</v>
      </c>
      <c r="Y144" s="799">
        <f>IFERROR(SUM(Y136:Y142),"0")</f>
        <v>226.8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200</v>
      </c>
      <c r="Y309" s="798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215</v>
      </c>
      <c r="BN309" s="64">
        <f t="shared" si="74"/>
        <v>216.72000000000003</v>
      </c>
      <c r="BO309" s="64">
        <f t="shared" si="75"/>
        <v>0.45787545787545797</v>
      </c>
      <c r="BP309" s="64">
        <f t="shared" si="76"/>
        <v>0.46153846153846156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83.333333333333343</v>
      </c>
      <c r="Y311" s="799">
        <f>IFERROR(Y305/H305,"0")+IFERROR(Y306/H306,"0")+IFERROR(Y307/H307,"0")+IFERROR(Y308/H308,"0")+IFERROR(Y309/H309,"0")+IFERROR(Y310/H310,"0")</f>
        <v>84</v>
      </c>
      <c r="Z311" s="799">
        <f>IFERROR(IF(Z305="",0,Z305),"0")+IFERROR(IF(Z306="",0,Z306),"0")+IFERROR(IF(Z307="",0,Z307),"0")+IFERROR(IF(Z308="",0,Z308),"0")+IFERROR(IF(Z309="",0,Z309),"0")+IFERROR(IF(Z310="",0,Z310),"0")</f>
        <v>0.54683999999999999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200</v>
      </c>
      <c r="Y312" s="799">
        <f>IFERROR(SUM(Y305:Y310),"0")</f>
        <v>201.6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600</v>
      </c>
      <c r="Y417" s="798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0.86999999999999988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600</v>
      </c>
      <c r="Y428" s="799">
        <f>IFERROR(SUM(Y416:Y426),"0")</f>
        <v>600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1660</v>
      </c>
      <c r="Y461" s="798">
        <f>IFERROR(IF(X461="",0,CEILING((X461/$H461),1)*$H461),"")</f>
        <v>1665</v>
      </c>
      <c r="Z461" s="36">
        <f>IFERROR(IF(Y461=0,"",ROUNDUP(Y461/H461,0)*0.02175),"")</f>
        <v>4.0237499999999997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1764.0266666666666</v>
      </c>
      <c r="BN461" s="64">
        <f>IFERROR(Y461*I461/H461,"0")</f>
        <v>1769.34</v>
      </c>
      <c r="BO461" s="64">
        <f>IFERROR(1/J461*(X461/H461),"0")</f>
        <v>3.2936507936507935</v>
      </c>
      <c r="BP461" s="64">
        <f>IFERROR(1/J461*(Y461/H461),"0")</f>
        <v>3.3035714285714284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184.44444444444446</v>
      </c>
      <c r="Y466" s="799">
        <f>IFERROR(Y461/H461,"0")+IFERROR(Y462/H462,"0")+IFERROR(Y463/H463,"0")+IFERROR(Y464/H464,"0")+IFERROR(Y465/H465,"0")</f>
        <v>185</v>
      </c>
      <c r="Z466" s="799">
        <f>IFERROR(IF(Z461="",0,Z461),"0")+IFERROR(IF(Z462="",0,Z462),"0")+IFERROR(IF(Z463="",0,Z463),"0")+IFERROR(IF(Z464="",0,Z464),"0")+IFERROR(IF(Z465="",0,Z465),"0")</f>
        <v>4.0237499999999997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1660</v>
      </c>
      <c r="Y467" s="799">
        <f>IFERROR(SUM(Y461:Y465),"0")</f>
        <v>1665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500</v>
      </c>
      <c r="Y554" s="798">
        <f t="shared" si="109"/>
        <v>501.6</v>
      </c>
      <c r="Z554" s="36">
        <f t="shared" si="110"/>
        <v>1.1362000000000001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534.09090909090912</v>
      </c>
      <c r="BN554" s="64">
        <f t="shared" si="112"/>
        <v>535.79999999999995</v>
      </c>
      <c r="BO554" s="64">
        <f t="shared" si="113"/>
        <v>0.91054778554778548</v>
      </c>
      <c r="BP554" s="64">
        <f t="shared" si="114"/>
        <v>0.91346153846153855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94.696969696969688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95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1.1362000000000001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500</v>
      </c>
      <c r="Y567" s="799">
        <f>IFERROR(SUM(Y551:Y565),"0")</f>
        <v>501.6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3185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3195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3378.3175757575755</v>
      </c>
      <c r="Y685" s="799">
        <f>IFERROR(SUM(BN22:BN681),"0")</f>
        <v>3389.0280000000002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6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3528.3175757575755</v>
      </c>
      <c r="Y687" s="799">
        <f>GrossWeightTotalR+PalletQtyTotalR*25</f>
        <v>3539.0280000000002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485.80808080808083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488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7.1236300000000004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226.8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201.6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1665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501.6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60,00"/>
        <filter val="184,44"/>
        <filter val="200,00"/>
        <filter val="225,00"/>
        <filter val="3 185,00"/>
        <filter val="3 378,32"/>
        <filter val="3 528,32"/>
        <filter val="40,00"/>
        <filter val="485,81"/>
        <filter val="500,00"/>
        <filter val="6"/>
        <filter val="600,00"/>
        <filter val="83,33"/>
        <filter val="94,7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