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6345C622-9167-4BF7-87A6-EB1B522D673C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X688" i="1" s="1"/>
  <c r="BO22" i="1"/>
  <c r="BM22" i="1"/>
  <c r="Y22" i="1"/>
  <c r="P22" i="1"/>
  <c r="H10" i="1"/>
  <c r="A9" i="1"/>
  <c r="D7" i="1"/>
  <c r="Q6" i="1"/>
  <c r="P2" i="1"/>
  <c r="X685" i="1" l="1"/>
  <c r="X684" i="1"/>
  <c r="X686" i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X687" i="1" l="1"/>
  <c r="Z670" i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 s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<sst xmlns="http://schemas.openxmlformats.org/spreadsheetml/2006/main" count="3248" uniqueCount="1114">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</sst>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/>
      <c r="I5" s="1129"/>
      <c r="J5" s="1129"/>
      <c r="K5" s="1129"/>
      <c r="L5" s="1129"/>
      <c r="M5" s="884"/>
      <c r="N5" s="58"/>
      <c r="P5" s="24" t="s">
        <v>10</v>
      </c>
      <c r="Q5" s="1204">
        <v>45678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Вторник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3">
        <v>4607091385670</v>
      </c>
      <c r="E47" s="804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6"/>
      <c r="R47" s="806"/>
      <c r="S47" s="806"/>
      <c r="T47" s="807"/>
      <c r="U47" s="34"/>
      <c r="V47" s="34"/>
      <c r="W47" s="35" t="s">
        <v>69</v>
      </c>
      <c r="X47" s="797">
        <v>120</v>
      </c>
      <c r="Y47" s="798">
        <f t="shared" ref="Y47:Y52" si="6">IFERROR(IF(X47="",0,CEILING((X47/$H47),1)*$H47),"")</f>
        <v>129.60000000000002</v>
      </c>
      <c r="Z47" s="36">
        <f>IFERROR(IF(Y47=0,"",ROUNDUP(Y47/H47,0)*0.02175),"")</f>
        <v>0.26100000000000001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125.33333333333331</v>
      </c>
      <c r="BN47" s="64">
        <f t="shared" ref="BN47:BN52" si="8">IFERROR(Y47*I47/H47,"0")</f>
        <v>135.36000000000001</v>
      </c>
      <c r="BO47" s="64">
        <f t="shared" ref="BO47:BO52" si="9">IFERROR(1/J47*(X47/H47),"0")</f>
        <v>0.1984126984126984</v>
      </c>
      <c r="BP47" s="64">
        <f t="shared" ref="BP47:BP52" si="10">IFERROR(1/J47*(Y47/H47),"0")</f>
        <v>0.2142857142857143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3">
        <v>4607091385670</v>
      </c>
      <c r="E48" s="804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3">
        <v>4607091385687</v>
      </c>
      <c r="E50" s="804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6"/>
      <c r="R50" s="806"/>
      <c r="S50" s="806"/>
      <c r="T50" s="807"/>
      <c r="U50" s="34"/>
      <c r="V50" s="34"/>
      <c r="W50" s="35" t="s">
        <v>69</v>
      </c>
      <c r="X50" s="797">
        <v>280</v>
      </c>
      <c r="Y50" s="798">
        <f t="shared" si="6"/>
        <v>280</v>
      </c>
      <c r="Z50" s="36">
        <f>IFERROR(IF(Y50=0,"",ROUNDUP(Y50/H50,0)*0.00902),"")</f>
        <v>0.63139999999999996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294.7</v>
      </c>
      <c r="BN50" s="64">
        <f t="shared" si="8"/>
        <v>294.7</v>
      </c>
      <c r="BO50" s="64">
        <f t="shared" si="9"/>
        <v>0.53030303030303028</v>
      </c>
      <c r="BP50" s="64">
        <f t="shared" si="10"/>
        <v>0.53030303030303028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3">
        <v>4680115882539</v>
      </c>
      <c r="E51" s="804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81.111111111111114</v>
      </c>
      <c r="Y53" s="799">
        <f>IFERROR(Y47/H47,"0")+IFERROR(Y48/H48,"0")+IFERROR(Y49/H49,"0")+IFERROR(Y50/H50,"0")+IFERROR(Y51/H51,"0")+IFERROR(Y52/H52,"0")</f>
        <v>82</v>
      </c>
      <c r="Z53" s="799">
        <f>IFERROR(IF(Z47="",0,Z47),"0")+IFERROR(IF(Z48="",0,Z48),"0")+IFERROR(IF(Z49="",0,Z49),"0")+IFERROR(IF(Z50="",0,Z50),"0")+IFERROR(IF(Z51="",0,Z51),"0")+IFERROR(IF(Z52="",0,Z52),"0")</f>
        <v>0.89239999999999997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400</v>
      </c>
      <c r="Y54" s="799">
        <f>IFERROR(SUM(Y47:Y52),"0")</f>
        <v>409.6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250</v>
      </c>
      <c r="Y63" s="798">
        <f t="shared" si="11"/>
        <v>259.20000000000005</v>
      </c>
      <c r="Z63" s="36">
        <f>IFERROR(IF(Y63=0,"",ROUNDUP(Y63/H63,0)*0.02175),"")</f>
        <v>0.52200000000000002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261.11111111111109</v>
      </c>
      <c r="BN63" s="64">
        <f t="shared" si="13"/>
        <v>270.72000000000003</v>
      </c>
      <c r="BO63" s="64">
        <f t="shared" si="14"/>
        <v>0.41335978835978826</v>
      </c>
      <c r="BP63" s="64">
        <f t="shared" si="15"/>
        <v>0.4285714285714286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405</v>
      </c>
      <c r="Y69" s="798">
        <f t="shared" si="11"/>
        <v>405</v>
      </c>
      <c r="Z69" s="36">
        <f>IFERROR(IF(Y69=0,"",ROUNDUP(Y69/H69,0)*0.00902),"")</f>
        <v>0.81180000000000008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423.9</v>
      </c>
      <c r="BN69" s="64">
        <f t="shared" si="13"/>
        <v>423.9</v>
      </c>
      <c r="BO69" s="64">
        <f t="shared" si="14"/>
        <v>0.68181818181818188</v>
      </c>
      <c r="BP69" s="64">
        <f t="shared" si="15"/>
        <v>0.68181818181818188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113.14814814814815</v>
      </c>
      <c r="Y70" s="799">
        <f>IFERROR(Y62/H62,"0")+IFERROR(Y63/H63,"0")+IFERROR(Y64/H64,"0")+IFERROR(Y65/H65,"0")+IFERROR(Y66/H66,"0")+IFERROR(Y67/H67,"0")+IFERROR(Y68/H68,"0")+IFERROR(Y69/H69,"0")</f>
        <v>114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1.3338000000000001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655</v>
      </c>
      <c r="Y71" s="799">
        <f>IFERROR(SUM(Y62:Y69),"0")</f>
        <v>664.2</v>
      </c>
      <c r="Z71" s="37"/>
      <c r="AA71" s="800"/>
      <c r="AB71" s="800"/>
      <c r="AC71" s="800"/>
    </row>
    <row r="72" spans="1:68" ht="14.25" hidden="1" customHeight="1" x14ac:dyDescent="0.25">
      <c r="A72" s="829" t="s">
        <v>163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80</v>
      </c>
      <c r="Y73" s="798">
        <f>IFERROR(IF(X73="",0,CEILING((X73/$H73),1)*$H73),"")</f>
        <v>86.4</v>
      </c>
      <c r="Z73" s="36">
        <f>IFERROR(IF(Y73=0,"",ROUNDUP(Y73/H73,0)*0.02175),"")</f>
        <v>0.17399999999999999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83.555555555555543</v>
      </c>
      <c r="BN73" s="64">
        <f>IFERROR(Y73*I73/H73,"0")</f>
        <v>90.24</v>
      </c>
      <c r="BO73" s="64">
        <f>IFERROR(1/J73*(X73/H73),"0")</f>
        <v>0.13227513227513224</v>
      </c>
      <c r="BP73" s="64">
        <f>IFERROR(1/J73*(Y73/H73),"0")</f>
        <v>0.14285714285714285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135</v>
      </c>
      <c r="Y76" s="798">
        <f>IFERROR(IF(X76="",0,CEILING((X76/$H76),1)*$H76),"")</f>
        <v>135</v>
      </c>
      <c r="Z76" s="36">
        <f>IFERROR(IF(Y76=0,"",ROUNDUP(Y76/H76,0)*0.00651),"")</f>
        <v>0.32550000000000001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144</v>
      </c>
      <c r="BN76" s="64">
        <f>IFERROR(Y76*I76/H76,"0")</f>
        <v>144</v>
      </c>
      <c r="BO76" s="64">
        <f>IFERROR(1/J76*(X76/H76),"0")</f>
        <v>0.27472527472527475</v>
      </c>
      <c r="BP76" s="64">
        <f>IFERROR(1/J76*(Y76/H76),"0")</f>
        <v>0.27472527472527475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57.407407407407405</v>
      </c>
      <c r="Y77" s="799">
        <f>IFERROR(Y73/H73,"0")+IFERROR(Y74/H74,"0")+IFERROR(Y75/H75,"0")+IFERROR(Y76/H76,"0")</f>
        <v>58</v>
      </c>
      <c r="Z77" s="799">
        <f>IFERROR(IF(Z73="",0,Z73),"0")+IFERROR(IF(Z74="",0,Z74),"0")+IFERROR(IF(Z75="",0,Z75),"0")+IFERROR(IF(Z76="",0,Z76),"0")</f>
        <v>0.4995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215</v>
      </c>
      <c r="Y78" s="799">
        <f>IFERROR(SUM(Y73:Y76),"0")</f>
        <v>221.4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195</v>
      </c>
      <c r="B91" s="54" t="s">
        <v>196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205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20</v>
      </c>
      <c r="Y99" s="798">
        <f>IFERROR(IF(X99="",0,CEILING((X99/$H99),1)*$H99),"")</f>
        <v>25.200000000000003</v>
      </c>
      <c r="Z99" s="36">
        <f>IFERROR(IF(Y99=0,"",ROUNDUP(Y99/H99,0)*0.02175),"")</f>
        <v>6.5250000000000002E-2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21.342857142857142</v>
      </c>
      <c r="BN99" s="64">
        <f>IFERROR(Y99*I99/H99,"0")</f>
        <v>26.892000000000003</v>
      </c>
      <c r="BO99" s="64">
        <f>IFERROR(1/J99*(X99/H99),"0")</f>
        <v>4.2517006802721087E-2</v>
      </c>
      <c r="BP99" s="64">
        <f>IFERROR(1/J99*(Y99/H99),"0")</f>
        <v>5.3571428571428568E-2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2.3809523809523809</v>
      </c>
      <c r="Y101" s="799">
        <f>IFERROR(Y98/H98,"0")+IFERROR(Y99/H99,"0")+IFERROR(Y100/H100,"0")</f>
        <v>3</v>
      </c>
      <c r="Z101" s="799">
        <f>IFERROR(IF(Z98="",0,Z98),"0")+IFERROR(IF(Z99="",0,Z99),"0")+IFERROR(IF(Z100="",0,Z100),"0")</f>
        <v>6.5250000000000002E-2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20</v>
      </c>
      <c r="Y102" s="799">
        <f>IFERROR(SUM(Y98:Y100),"0")</f>
        <v>25.200000000000003</v>
      </c>
      <c r="Z102" s="37"/>
      <c r="AA102" s="800"/>
      <c r="AB102" s="800"/>
      <c r="AC102" s="800"/>
    </row>
    <row r="103" spans="1:68" ht="16.5" hidden="1" customHeight="1" x14ac:dyDescent="0.25">
      <c r="A103" s="857" t="s">
        <v>213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200</v>
      </c>
      <c r="Y105" s="79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540</v>
      </c>
      <c r="Y107" s="798">
        <f>IFERROR(IF(X107="",0,CEILING((X107/$H107),1)*$H107),"")</f>
        <v>540</v>
      </c>
      <c r="Z107" s="36">
        <f>IFERROR(IF(Y107=0,"",ROUNDUP(Y107/H107,0)*0.00902),"")</f>
        <v>1.0824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565.20000000000005</v>
      </c>
      <c r="BN107" s="64">
        <f>IFERROR(Y107*I107/H107,"0")</f>
        <v>565.20000000000005</v>
      </c>
      <c r="BO107" s="64">
        <f>IFERROR(1/J107*(X107/H107),"0")</f>
        <v>0.90909090909090917</v>
      </c>
      <c r="BP107" s="64">
        <f>IFERROR(1/J107*(Y107/H107),"0")</f>
        <v>0.90909090909090917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138.51851851851853</v>
      </c>
      <c r="Y108" s="799">
        <f>IFERROR(Y105/H105,"0")+IFERROR(Y106/H106,"0")+IFERROR(Y107/H107,"0")</f>
        <v>139</v>
      </c>
      <c r="Z108" s="799">
        <f>IFERROR(IF(Z105="",0,Z105),"0")+IFERROR(IF(Z106="",0,Z106),"0")+IFERROR(IF(Z107="",0,Z107),"0")</f>
        <v>1.4956499999999999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740</v>
      </c>
      <c r="Y109" s="799">
        <f>IFERROR(SUM(Y105:Y107),"0")</f>
        <v>745.2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130</v>
      </c>
      <c r="Y112" s="798">
        <f t="shared" si="26"/>
        <v>134.4</v>
      </c>
      <c r="Z112" s="36">
        <f>IFERROR(IF(Y112=0,"",ROUNDUP(Y112/H112,0)*0.02175),"")</f>
        <v>0.34799999999999998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138.72857142857146</v>
      </c>
      <c r="BN112" s="64">
        <f t="shared" si="28"/>
        <v>143.42400000000001</v>
      </c>
      <c r="BO112" s="64">
        <f t="shared" si="29"/>
        <v>0.27636054421768708</v>
      </c>
      <c r="BP112" s="64">
        <f t="shared" si="30"/>
        <v>0.2857142857142857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585</v>
      </c>
      <c r="Y113" s="798">
        <f t="shared" si="26"/>
        <v>585.90000000000009</v>
      </c>
      <c r="Z113" s="36">
        <f>IFERROR(IF(Y113=0,"",ROUNDUP(Y113/H113,0)*0.00651),"")</f>
        <v>1.4126700000000001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639.6</v>
      </c>
      <c r="BN113" s="64">
        <f t="shared" si="28"/>
        <v>640.58400000000006</v>
      </c>
      <c r="BO113" s="64">
        <f t="shared" si="29"/>
        <v>1.1904761904761905</v>
      </c>
      <c r="BP113" s="64">
        <f t="shared" si="30"/>
        <v>1.1923076923076925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233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234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232.14285714285714</v>
      </c>
      <c r="Y117" s="799">
        <f>IFERROR(Y111/H111,"0")+IFERROR(Y112/H112,"0")+IFERROR(Y113/H113,"0")+IFERROR(Y114/H114,"0")+IFERROR(Y115/H115,"0")+IFERROR(Y116/H116,"0")</f>
        <v>233.00000000000003</v>
      </c>
      <c r="Z117" s="799">
        <f>IFERROR(IF(Z111="",0,Z111),"0")+IFERROR(IF(Z112="",0,Z112),"0")+IFERROR(IF(Z113="",0,Z113),"0")+IFERROR(IF(Z114="",0,Z114),"0")+IFERROR(IF(Z115="",0,Z115),"0")+IFERROR(IF(Z116="",0,Z116),"0")</f>
        <v>1.7606700000000002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715</v>
      </c>
      <c r="Y118" s="799">
        <f>IFERROR(SUM(Y111:Y116),"0")</f>
        <v>720.30000000000007</v>
      </c>
      <c r="Z118" s="37"/>
      <c r="AA118" s="800"/>
      <c r="AB118" s="800"/>
      <c r="AC118" s="800"/>
    </row>
    <row r="119" spans="1:68" ht="16.5" hidden="1" customHeight="1" x14ac:dyDescent="0.25">
      <c r="A119" s="857" t="s">
        <v>235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540</v>
      </c>
      <c r="Y124" s="798">
        <f>IFERROR(IF(X124="",0,CEILING((X124/$H124),1)*$H124),"")</f>
        <v>540</v>
      </c>
      <c r="Z124" s="36">
        <f>IFERROR(IF(Y124=0,"",ROUNDUP(Y124/H124,0)*0.00902),"")</f>
        <v>1.0824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565.20000000000005</v>
      </c>
      <c r="BN124" s="64">
        <f>IFERROR(Y124*I124/H124,"0")</f>
        <v>565.20000000000005</v>
      </c>
      <c r="BO124" s="64">
        <f>IFERROR(1/J124*(X124/H124),"0")</f>
        <v>0.90909090909090917</v>
      </c>
      <c r="BP124" s="64">
        <f>IFERROR(1/J124*(Y124/H124),"0")</f>
        <v>0.90909090909090917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128.92857142857142</v>
      </c>
      <c r="Y126" s="799">
        <f>IFERROR(Y121/H121,"0")+IFERROR(Y122/H122,"0")+IFERROR(Y123/H123,"0")+IFERROR(Y124/H124,"0")+IFERROR(Y125/H125,"0")</f>
        <v>129</v>
      </c>
      <c r="Z126" s="799">
        <f>IFERROR(IF(Z121="",0,Z121),"0")+IFERROR(IF(Z122="",0,Z122),"0")+IFERROR(IF(Z123="",0,Z123),"0")+IFERROR(IF(Z124="",0,Z124),"0")+IFERROR(IF(Z125="",0,Z125),"0")</f>
        <v>1.2781500000000001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640</v>
      </c>
      <c r="Y127" s="799">
        <f>IFERROR(SUM(Y121:Y125),"0")</f>
        <v>640.79999999999995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163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50</v>
      </c>
      <c r="Y129" s="798">
        <f>IFERROR(IF(X129="",0,CEILING((X129/$H129),1)*$H129),"")</f>
        <v>54</v>
      </c>
      <c r="Z129" s="36">
        <f>IFERROR(IF(Y129=0,"",ROUNDUP(Y129/H129,0)*0.02175),"")</f>
        <v>0.10874999999999999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52.222222222222221</v>
      </c>
      <c r="BN129" s="64">
        <f>IFERROR(Y129*I129/H129,"0")</f>
        <v>56.4</v>
      </c>
      <c r="BO129" s="64">
        <f>IFERROR(1/J129*(X129/H129),"0")</f>
        <v>8.2671957671957674E-2</v>
      </c>
      <c r="BP129" s="64">
        <f>IFERROR(1/J129*(Y129/H129),"0")</f>
        <v>8.9285714285714274E-2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253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4.6296296296296298</v>
      </c>
      <c r="Y133" s="799">
        <f>IFERROR(Y129/H129,"0")+IFERROR(Y130/H130,"0")+IFERROR(Y131/H131,"0")+IFERROR(Y132/H132,"0")</f>
        <v>5</v>
      </c>
      <c r="Z133" s="799">
        <f>IFERROR(IF(Z129="",0,Z129),"0")+IFERROR(IF(Z130="",0,Z130),"0")+IFERROR(IF(Z131="",0,Z131),"0")+IFERROR(IF(Z132="",0,Z132),"0")</f>
        <v>0.10874999999999999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50</v>
      </c>
      <c r="Y134" s="799">
        <f>IFERROR(SUM(Y129:Y132),"0")</f>
        <v>54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37.5" hidden="1" customHeight="1" x14ac:dyDescent="0.25">
      <c r="A136" s="54" t="s">
        <v>256</v>
      </c>
      <c r="B136" s="54" t="s">
        <v>257</v>
      </c>
      <c r="C136" s="31">
        <v>4301051360</v>
      </c>
      <c r="D136" s="803">
        <v>4607091385168</v>
      </c>
      <c r="E136" s="804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3">
        <v>4607091385168</v>
      </c>
      <c r="E137" s="804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550</v>
      </c>
      <c r="Y137" s="798">
        <f t="shared" si="31"/>
        <v>554.4</v>
      </c>
      <c r="Z137" s="36">
        <f>IFERROR(IF(Y137=0,"",ROUNDUP(Y137/H137,0)*0.02175),"")</f>
        <v>1.4355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586.53571428571433</v>
      </c>
      <c r="BN137" s="64">
        <f t="shared" si="33"/>
        <v>591.22799999999995</v>
      </c>
      <c r="BO137" s="64">
        <f t="shared" si="34"/>
        <v>1.1692176870748296</v>
      </c>
      <c r="BP137" s="64">
        <f t="shared" si="35"/>
        <v>1.1785714285714286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540</v>
      </c>
      <c r="Y140" s="798">
        <f t="shared" si="31"/>
        <v>540</v>
      </c>
      <c r="Z140" s="36">
        <f>IFERROR(IF(Y140=0,"",ROUNDUP(Y140/H140,0)*0.00651),"")</f>
        <v>1.302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590.4</v>
      </c>
      <c r="BN140" s="64">
        <f t="shared" si="33"/>
        <v>590.4</v>
      </c>
      <c r="BO140" s="64">
        <f t="shared" si="34"/>
        <v>1.098901098901099</v>
      </c>
      <c r="BP140" s="64">
        <f t="shared" si="35"/>
        <v>1.098901098901099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51</v>
      </c>
      <c r="Y141" s="798">
        <f t="shared" si="31"/>
        <v>52.2</v>
      </c>
      <c r="Z141" s="36">
        <f>IFERROR(IF(Y141=0,"",ROUNDUP(Y141/H141,0)*0.00651),"")</f>
        <v>0.18879000000000001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56.1</v>
      </c>
      <c r="BN141" s="64">
        <f t="shared" si="33"/>
        <v>57.42</v>
      </c>
      <c r="BO141" s="64">
        <f t="shared" si="34"/>
        <v>0.15567765567765568</v>
      </c>
      <c r="BP141" s="64">
        <f t="shared" si="35"/>
        <v>0.15934065934065936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293.8095238095238</v>
      </c>
      <c r="Y143" s="799">
        <f>IFERROR(Y136/H136,"0")+IFERROR(Y137/H137,"0")+IFERROR(Y138/H138,"0")+IFERROR(Y139/H139,"0")+IFERROR(Y140/H140,"0")+IFERROR(Y141/H141,"0")+IFERROR(Y142/H142,"0")</f>
        <v>295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2.9262899999999998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1141</v>
      </c>
      <c r="Y144" s="799">
        <f>IFERROR(SUM(Y136:Y142),"0")</f>
        <v>1146.6000000000001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205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26.4</v>
      </c>
      <c r="Y147" s="798">
        <f>IFERROR(IF(X147="",0,CEILING((X147/$H147),1)*$H147),"")</f>
        <v>27.72</v>
      </c>
      <c r="Z147" s="36">
        <f>IFERROR(IF(Y147=0,"",ROUNDUP(Y147/H147,0)*0.00651),"")</f>
        <v>9.1139999999999999E-2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29.84</v>
      </c>
      <c r="BN147" s="64">
        <f>IFERROR(Y147*I147/H147,"0")</f>
        <v>31.332000000000001</v>
      </c>
      <c r="BO147" s="64">
        <f>IFERROR(1/J147*(X147/H147),"0")</f>
        <v>7.3260073260073263E-2</v>
      </c>
      <c r="BP147" s="64">
        <f>IFERROR(1/J147*(Y147/H147),"0")</f>
        <v>7.6923076923076927E-2</v>
      </c>
    </row>
    <row r="148" spans="1:68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13.333333333333332</v>
      </c>
      <c r="Y148" s="799">
        <f>IFERROR(Y146/H146,"0")+IFERROR(Y147/H147,"0")</f>
        <v>14</v>
      </c>
      <c r="Z148" s="799">
        <f>IFERROR(IF(Z146="",0,Z146),"0")+IFERROR(IF(Z147="",0,Z147),"0")</f>
        <v>9.1139999999999999E-2</v>
      </c>
      <c r="AA148" s="800"/>
      <c r="AB148" s="800"/>
      <c r="AC148" s="800"/>
    </row>
    <row r="149" spans="1:68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26.4</v>
      </c>
      <c r="Y149" s="799">
        <f>IFERROR(SUM(Y146:Y147),"0")</f>
        <v>27.72</v>
      </c>
      <c r="Z149" s="37"/>
      <c r="AA149" s="800"/>
      <c r="AB149" s="800"/>
      <c r="AC149" s="800"/>
    </row>
    <row r="150" spans="1:68" ht="16.5" hidden="1" customHeight="1" x14ac:dyDescent="0.25">
      <c r="A150" s="857" t="s">
        <v>279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50" t="s">
        <v>283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92</v>
      </c>
      <c r="Y153" s="798">
        <f>IFERROR(IF(X153="",0,CEILING((X153/$H153),1)*$H153),"")</f>
        <v>92.800000000000011</v>
      </c>
      <c r="Z153" s="36">
        <f>IFERROR(IF(Y153=0,"",ROUNDUP(Y153/H153,0)*0.00651),"")</f>
        <v>0.18879000000000001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97.174999999999983</v>
      </c>
      <c r="BN153" s="64">
        <f>IFERROR(Y153*I153/H153,"0")</f>
        <v>98.02000000000001</v>
      </c>
      <c r="BO153" s="64">
        <f>IFERROR(1/J153*(X153/H153),"0")</f>
        <v>0.15796703296703299</v>
      </c>
      <c r="BP153" s="64">
        <f>IFERROR(1/J153*(Y153/H153),"0")</f>
        <v>0.15934065934065939</v>
      </c>
    </row>
    <row r="154" spans="1:68" ht="27" hidden="1" customHeight="1" x14ac:dyDescent="0.25">
      <c r="A154" s="54" t="s">
        <v>285</v>
      </c>
      <c r="B154" s="54" t="s">
        <v>288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28.75</v>
      </c>
      <c r="Y155" s="799">
        <f>IFERROR(Y152/H152,"0")+IFERROR(Y153/H153,"0")+IFERROR(Y154/H154,"0")</f>
        <v>29.000000000000004</v>
      </c>
      <c r="Z155" s="799">
        <f>IFERROR(IF(Z152="",0,Z152),"0")+IFERROR(IF(Z153="",0,Z153),"0")+IFERROR(IF(Z154="",0,Z154),"0")</f>
        <v>0.18879000000000001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92</v>
      </c>
      <c r="Y156" s="799">
        <f>IFERROR(SUM(Y152:Y154),"0")</f>
        <v>92.800000000000011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289</v>
      </c>
      <c r="B158" s="54" t="s">
        <v>290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56</v>
      </c>
      <c r="Y159" s="798">
        <f>IFERROR(IF(X159="",0,CEILING((X159/$H159),1)*$H159),"")</f>
        <v>56</v>
      </c>
      <c r="Z159" s="36">
        <f>IFERROR(IF(Y159=0,"",ROUNDUP(Y159/H159,0)*0.00651),"")</f>
        <v>0.13020000000000001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61.36</v>
      </c>
      <c r="BN159" s="64">
        <f>IFERROR(Y159*I159/H159,"0")</f>
        <v>61.36</v>
      </c>
      <c r="BO159" s="64">
        <f>IFERROR(1/J159*(X159/H159),"0")</f>
        <v>0.1098901098901099</v>
      </c>
      <c r="BP159" s="64">
        <f>IFERROR(1/J159*(Y159/H159),"0")</f>
        <v>0.1098901098901099</v>
      </c>
    </row>
    <row r="160" spans="1:68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20</v>
      </c>
      <c r="Y160" s="799">
        <f>IFERROR(Y158/H158,"0")+IFERROR(Y159/H159,"0")</f>
        <v>20</v>
      </c>
      <c r="Z160" s="799">
        <f>IFERROR(IF(Z158="",0,Z158),"0")+IFERROR(IF(Z159="",0,Z159),"0")</f>
        <v>0.13020000000000001</v>
      </c>
      <c r="AA160" s="800"/>
      <c r="AB160" s="800"/>
      <c r="AC160" s="800"/>
    </row>
    <row r="161" spans="1:68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56</v>
      </c>
      <c r="Y161" s="799">
        <f>IFERROR(SUM(Y158:Y159),"0")</f>
        <v>56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4" t="s">
        <v>295</v>
      </c>
      <c r="Q163" s="806"/>
      <c r="R163" s="806"/>
      <c r="S163" s="806"/>
      <c r="T163" s="807"/>
      <c r="U163" s="34"/>
      <c r="V163" s="34"/>
      <c r="W163" s="35" t="s">
        <v>69</v>
      </c>
      <c r="X163" s="797">
        <v>30</v>
      </c>
      <c r="Y163" s="798">
        <f>IFERROR(IF(X163="",0,CEILING((X163/$H163),1)*$H163),"")</f>
        <v>32</v>
      </c>
      <c r="Z163" s="36">
        <f>IFERROR(IF(Y163=0,"",ROUNDUP(Y163/H163,0)*0.00937),"")</f>
        <v>7.4959999999999999E-2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42.675000000000004</v>
      </c>
      <c r="BN163" s="64">
        <f>IFERROR(Y163*I163/H163,"0")</f>
        <v>45.52</v>
      </c>
      <c r="BO163" s="64">
        <f>IFERROR(1/J163*(X163/H163),"0")</f>
        <v>6.25E-2</v>
      </c>
      <c r="BP163" s="64">
        <f>IFERROR(1/J163*(Y163/H163),"0")</f>
        <v>6.6666666666666666E-2</v>
      </c>
    </row>
    <row r="164" spans="1:68" ht="16.5" hidden="1" customHeight="1" x14ac:dyDescent="0.25">
      <c r="A164" s="54" t="s">
        <v>296</v>
      </c>
      <c r="B164" s="54" t="s">
        <v>297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66</v>
      </c>
      <c r="Y165" s="798">
        <f>IFERROR(IF(X165="",0,CEILING((X165/$H165),1)*$H165),"")</f>
        <v>66</v>
      </c>
      <c r="Z165" s="36">
        <f>IFERROR(IF(Y165=0,"",ROUNDUP(Y165/H165,0)*0.00651),"")</f>
        <v>0.16275000000000001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72.699999999999989</v>
      </c>
      <c r="BN165" s="64">
        <f>IFERROR(Y165*I165/H165,"0")</f>
        <v>72.699999999999989</v>
      </c>
      <c r="BO165" s="64">
        <f>IFERROR(1/J165*(X165/H165),"0")</f>
        <v>0.13736263736263737</v>
      </c>
      <c r="BP165" s="64">
        <f>IFERROR(1/J165*(Y165/H165),"0")</f>
        <v>0.13736263736263737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32.5</v>
      </c>
      <c r="Y166" s="799">
        <f>IFERROR(Y163/H163,"0")+IFERROR(Y164/H164,"0")+IFERROR(Y165/H165,"0")</f>
        <v>33</v>
      </c>
      <c r="Z166" s="799">
        <f>IFERROR(IF(Z163="",0,Z163),"0")+IFERROR(IF(Z164="",0,Z164),"0")+IFERROR(IF(Z165="",0,Z165),"0")</f>
        <v>0.23771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96</v>
      </c>
      <c r="Y167" s="799">
        <f>IFERROR(SUM(Y163:Y165),"0")</f>
        <v>98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299</v>
      </c>
      <c r="B170" s="54" t="s">
        <v>300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302</v>
      </c>
      <c r="B174" s="54" t="s">
        <v>303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308</v>
      </c>
      <c r="B176" s="54" t="s">
        <v>309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311</v>
      </c>
      <c r="B177" s="54" t="s">
        <v>312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313</v>
      </c>
      <c r="B178" s="54" t="s">
        <v>314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315</v>
      </c>
      <c r="B182" s="54" t="s">
        <v>316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318</v>
      </c>
      <c r="B183" s="54" t="s">
        <v>319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321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322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163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323</v>
      </c>
      <c r="B189" s="54" t="s">
        <v>324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70</v>
      </c>
      <c r="Y193" s="798">
        <f t="shared" ref="Y193:Y200" si="36">IFERROR(IF(X193="",0,CEILING((X193/$H193),1)*$H193),"")</f>
        <v>71.400000000000006</v>
      </c>
      <c r="Z193" s="36">
        <f>IFERROR(IF(Y193=0,"",ROUNDUP(Y193/H193,0)*0.00902),"")</f>
        <v>0.15334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74.499999999999986</v>
      </c>
      <c r="BN193" s="64">
        <f t="shared" ref="BN193:BN200" si="38">IFERROR(Y193*I193/H193,"0")</f>
        <v>75.989999999999995</v>
      </c>
      <c r="BO193" s="64">
        <f t="shared" ref="BO193:BO200" si="39">IFERROR(1/J193*(X193/H193),"0")</f>
        <v>0.12626262626262624</v>
      </c>
      <c r="BP193" s="64">
        <f t="shared" ref="BP193:BP200" si="40">IFERROR(1/J193*(Y193/H193),"0")</f>
        <v>0.12878787878787878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80</v>
      </c>
      <c r="Y195" s="798">
        <f t="shared" si="36"/>
        <v>84</v>
      </c>
      <c r="Z195" s="36">
        <f>IFERROR(IF(Y195=0,"",ROUNDUP(Y195/H195,0)*0.00902),"")</f>
        <v>0.1804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84</v>
      </c>
      <c r="BN195" s="64">
        <f t="shared" si="38"/>
        <v>88.199999999999989</v>
      </c>
      <c r="BO195" s="64">
        <f t="shared" si="39"/>
        <v>0.14430014430014429</v>
      </c>
      <c r="BP195" s="64">
        <f t="shared" si="40"/>
        <v>0.15151515151515152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122.5</v>
      </c>
      <c r="Y196" s="798">
        <f t="shared" si="36"/>
        <v>123.9</v>
      </c>
      <c r="Z196" s="36">
        <f>IFERROR(IF(Y196=0,"",ROUNDUP(Y196/H196,0)*0.00502),"")</f>
        <v>0.29618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130.08333333333334</v>
      </c>
      <c r="BN196" s="64">
        <f t="shared" si="38"/>
        <v>131.57</v>
      </c>
      <c r="BO196" s="64">
        <f t="shared" si="39"/>
        <v>0.2492877492877493</v>
      </c>
      <c r="BP196" s="64">
        <f t="shared" si="40"/>
        <v>0.25213675213675218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105</v>
      </c>
      <c r="Y197" s="798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175</v>
      </c>
      <c r="Y198" s="798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183.33333333333334</v>
      </c>
      <c r="BN198" s="64">
        <f t="shared" si="38"/>
        <v>184.8</v>
      </c>
      <c r="BO198" s="64">
        <f t="shared" si="39"/>
        <v>0.35612535612535612</v>
      </c>
      <c r="BP198" s="64">
        <f t="shared" si="40"/>
        <v>0.35897435897435903</v>
      </c>
    </row>
    <row r="199" spans="1:68" ht="27" hidden="1" customHeight="1" x14ac:dyDescent="0.25">
      <c r="A199" s="54" t="s">
        <v>341</v>
      </c>
      <c r="B199" s="54" t="s">
        <v>342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343</v>
      </c>
      <c r="B200" s="54" t="s">
        <v>344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234.52380952380952</v>
      </c>
      <c r="Y201" s="799">
        <f>IFERROR(Y193/H193,"0")+IFERROR(Y194/H194,"0")+IFERROR(Y195/H195,"0")+IFERROR(Y196/H196,"0")+IFERROR(Y197/H197,"0")+IFERROR(Y198/H198,"0")+IFERROR(Y199/H199,"0")+IFERROR(Y200/H200,"0")</f>
        <v>238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1.37476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582.5</v>
      </c>
      <c r="Y202" s="799">
        <f>IFERROR(SUM(Y193:Y200),"0")</f>
        <v>594.29999999999995</v>
      </c>
      <c r="Z202" s="37"/>
      <c r="AA202" s="800"/>
      <c r="AB202" s="800"/>
      <c r="AC202" s="800"/>
    </row>
    <row r="203" spans="1:68" ht="16.5" hidden="1" customHeight="1" x14ac:dyDescent="0.25">
      <c r="A203" s="857" t="s">
        <v>346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347</v>
      </c>
      <c r="B205" s="54" t="s">
        <v>348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350</v>
      </c>
      <c r="B206" s="54" t="s">
        <v>351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163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353</v>
      </c>
      <c r="B210" s="54" t="s">
        <v>354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356</v>
      </c>
      <c r="B211" s="54" t="s">
        <v>357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110</v>
      </c>
      <c r="Y215" s="798">
        <f t="shared" ref="Y215:Y222" si="41">IFERROR(IF(X215="",0,CEILING((X215/$H215),1)*$H215),"")</f>
        <v>113.4</v>
      </c>
      <c r="Z215" s="36">
        <f>IFERROR(IF(Y215=0,"",ROUNDUP(Y215/H215,0)*0.00902),"")</f>
        <v>0.18942000000000001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114.27777777777777</v>
      </c>
      <c r="BN215" s="64">
        <f t="shared" ref="BN215:BN222" si="43">IFERROR(Y215*I215/H215,"0")</f>
        <v>117.81</v>
      </c>
      <c r="BO215" s="64">
        <f t="shared" ref="BO215:BO222" si="44">IFERROR(1/J215*(X215/H215),"0")</f>
        <v>0.15432098765432098</v>
      </c>
      <c r="BP215" s="64">
        <f t="shared" ref="BP215:BP222" si="45">IFERROR(1/J215*(Y215/H215),"0")</f>
        <v>0.15909090909090909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80</v>
      </c>
      <c r="Y216" s="798">
        <f t="shared" si="41"/>
        <v>81</v>
      </c>
      <c r="Z216" s="36">
        <f>IFERROR(IF(Y216=0,"",ROUNDUP(Y216/H216,0)*0.00902),"")</f>
        <v>0.1353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83.111111111111114</v>
      </c>
      <c r="BN216" s="64">
        <f t="shared" si="43"/>
        <v>84.15</v>
      </c>
      <c r="BO216" s="64">
        <f t="shared" si="44"/>
        <v>0.11223344556677889</v>
      </c>
      <c r="BP216" s="64">
        <f t="shared" si="45"/>
        <v>0.11363636363636363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180</v>
      </c>
      <c r="Y217" s="798">
        <f t="shared" si="41"/>
        <v>183.60000000000002</v>
      </c>
      <c r="Z217" s="36">
        <f>IFERROR(IF(Y217=0,"",ROUNDUP(Y217/H217,0)*0.00902),"")</f>
        <v>0.30668000000000001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187</v>
      </c>
      <c r="BN217" s="64">
        <f t="shared" si="43"/>
        <v>190.74</v>
      </c>
      <c r="BO217" s="64">
        <f t="shared" si="44"/>
        <v>0.25252525252525249</v>
      </c>
      <c r="BP217" s="64">
        <f t="shared" si="45"/>
        <v>0.25757575757575757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90</v>
      </c>
      <c r="Y218" s="798">
        <f t="shared" si="41"/>
        <v>91.800000000000011</v>
      </c>
      <c r="Z218" s="36">
        <f>IFERROR(IF(Y218=0,"",ROUNDUP(Y218/H218,0)*0.00902),"")</f>
        <v>0.15334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93.5</v>
      </c>
      <c r="BN218" s="64">
        <f t="shared" si="43"/>
        <v>95.37</v>
      </c>
      <c r="BO218" s="64">
        <f t="shared" si="44"/>
        <v>0.12626262626262624</v>
      </c>
      <c r="BP218" s="64">
        <f t="shared" si="45"/>
        <v>0.12878787878787878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60</v>
      </c>
      <c r="Y219" s="798">
        <f t="shared" si="41"/>
        <v>61.2</v>
      </c>
      <c r="Z219" s="36">
        <f>IFERROR(IF(Y219=0,"",ROUNDUP(Y219/H219,0)*0.00502),"")</f>
        <v>0.17068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64.333333333333329</v>
      </c>
      <c r="BN219" s="64">
        <f t="shared" si="43"/>
        <v>65.62</v>
      </c>
      <c r="BO219" s="64">
        <f t="shared" si="44"/>
        <v>0.14245014245014248</v>
      </c>
      <c r="BP219" s="64">
        <f t="shared" si="45"/>
        <v>0.14529914529914531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36</v>
      </c>
      <c r="Y220" s="798">
        <f t="shared" si="41"/>
        <v>36</v>
      </c>
      <c r="Z220" s="36">
        <f>IFERROR(IF(Y220=0,"",ROUNDUP(Y220/H220,0)*0.00502),"")</f>
        <v>0.1004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37.999999999999993</v>
      </c>
      <c r="BN220" s="64">
        <f t="shared" si="43"/>
        <v>37.999999999999993</v>
      </c>
      <c r="BO220" s="64">
        <f t="shared" si="44"/>
        <v>8.5470085470085472E-2</v>
      </c>
      <c r="BP220" s="64">
        <f t="shared" si="45"/>
        <v>8.5470085470085472E-2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39</v>
      </c>
      <c r="Y221" s="798">
        <f t="shared" si="41"/>
        <v>39.6</v>
      </c>
      <c r="Z221" s="36">
        <f>IFERROR(IF(Y221=0,"",ROUNDUP(Y221/H221,0)*0.00502),"")</f>
        <v>0.11044000000000001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41.166666666666664</v>
      </c>
      <c r="BN221" s="64">
        <f t="shared" si="43"/>
        <v>41.8</v>
      </c>
      <c r="BO221" s="64">
        <f t="shared" si="44"/>
        <v>9.2592592592592601E-2</v>
      </c>
      <c r="BP221" s="64">
        <f t="shared" si="45"/>
        <v>9.401709401709403E-2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30</v>
      </c>
      <c r="Y222" s="798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176.85185185185182</v>
      </c>
      <c r="Y223" s="799">
        <f>IFERROR(Y215/H215,"0")+IFERROR(Y216/H216,"0")+IFERROR(Y217/H217,"0")+IFERROR(Y218/H218,"0")+IFERROR(Y219/H219,"0")+IFERROR(Y220/H220,"0")+IFERROR(Y221/H221,"0")+IFERROR(Y222/H222,"0")</f>
        <v>180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1.2516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625</v>
      </c>
      <c r="Y224" s="799">
        <f>IFERROR(SUM(Y215:Y222),"0")</f>
        <v>637.20000000000005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378</v>
      </c>
      <c r="B226" s="54" t="s">
        <v>379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384</v>
      </c>
      <c r="B228" s="54" t="s">
        <v>385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150</v>
      </c>
      <c r="Y229" s="798">
        <f t="shared" si="46"/>
        <v>156.6</v>
      </c>
      <c r="Z229" s="36">
        <f>IFERROR(IF(Y229=0,"",ROUNDUP(Y229/H229,0)*0.02175),"")</f>
        <v>0.39149999999999996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159.72413793103448</v>
      </c>
      <c r="BN229" s="64">
        <f t="shared" si="48"/>
        <v>166.75200000000001</v>
      </c>
      <c r="BO229" s="64">
        <f t="shared" si="49"/>
        <v>0.30788177339901479</v>
      </c>
      <c r="BP229" s="64">
        <f t="shared" si="50"/>
        <v>0.3214285714285714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340</v>
      </c>
      <c r="Y230" s="798">
        <f t="shared" si="46"/>
        <v>340.8</v>
      </c>
      <c r="Z230" s="36">
        <f t="shared" ref="Z230:Z236" si="51">IFERROR(IF(Y230=0,"",ROUNDUP(Y230/H230,0)*0.00651),"")</f>
        <v>0.92442000000000002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378.25</v>
      </c>
      <c r="BN230" s="64">
        <f t="shared" si="48"/>
        <v>379.14000000000004</v>
      </c>
      <c r="BO230" s="64">
        <f t="shared" si="49"/>
        <v>0.77838827838827851</v>
      </c>
      <c r="BP230" s="64">
        <f t="shared" si="50"/>
        <v>0.78021978021978033</v>
      </c>
    </row>
    <row r="231" spans="1:68" ht="37.5" hidden="1" customHeight="1" x14ac:dyDescent="0.25">
      <c r="A231" s="54" t="s">
        <v>392</v>
      </c>
      <c r="B231" s="54" t="s">
        <v>393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360</v>
      </c>
      <c r="Y232" s="798">
        <f t="shared" si="46"/>
        <v>360</v>
      </c>
      <c r="Z232" s="36">
        <f t="shared" si="51"/>
        <v>0.97650000000000003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397.8</v>
      </c>
      <c r="BN232" s="64">
        <f t="shared" si="48"/>
        <v>397.8</v>
      </c>
      <c r="BO232" s="64">
        <f t="shared" si="49"/>
        <v>0.82417582417582425</v>
      </c>
      <c r="BP232" s="64">
        <f t="shared" si="50"/>
        <v>0.82417582417582425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120</v>
      </c>
      <c r="Y235" s="798">
        <f t="shared" si="46"/>
        <v>120</v>
      </c>
      <c r="Z235" s="36">
        <f t="shared" si="51"/>
        <v>0.32550000000000001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132.60000000000002</v>
      </c>
      <c r="BN235" s="64">
        <f t="shared" si="48"/>
        <v>132.60000000000002</v>
      </c>
      <c r="BO235" s="64">
        <f t="shared" si="49"/>
        <v>0.27472527472527475</v>
      </c>
      <c r="BP235" s="64">
        <f t="shared" si="50"/>
        <v>0.27472527472527475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320</v>
      </c>
      <c r="Y236" s="798">
        <f t="shared" si="46"/>
        <v>321.59999999999997</v>
      </c>
      <c r="Z236" s="36">
        <f t="shared" si="51"/>
        <v>0.87234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354.4</v>
      </c>
      <c r="BN236" s="64">
        <f t="shared" si="48"/>
        <v>356.17199999999997</v>
      </c>
      <c r="BO236" s="64">
        <f t="shared" si="49"/>
        <v>0.73260073260073266</v>
      </c>
      <c r="BP236" s="64">
        <f t="shared" si="50"/>
        <v>0.73626373626373631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492.24137931034488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494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3.4902599999999997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1290</v>
      </c>
      <c r="Y238" s="799">
        <f>IFERROR(SUM(Y226:Y236),"0")</f>
        <v>1299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205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407</v>
      </c>
      <c r="B240" s="54" t="s">
        <v>408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407</v>
      </c>
      <c r="B241" s="54" t="s">
        <v>410</v>
      </c>
      <c r="C241" s="31">
        <v>4301060360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407</v>
      </c>
      <c r="B242" s="54" t="s">
        <v>412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82" t="s">
        <v>413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40</v>
      </c>
      <c r="Y244" s="798">
        <f t="shared" si="52"/>
        <v>40.799999999999997</v>
      </c>
      <c r="Z244" s="36">
        <f>IFERROR(IF(Y244=0,"",ROUNDUP(Y244/H244,0)*0.00651),"")</f>
        <v>0.11067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44.20000000000001</v>
      </c>
      <c r="BN244" s="64">
        <f t="shared" si="54"/>
        <v>45.084000000000003</v>
      </c>
      <c r="BO244" s="64">
        <f t="shared" si="55"/>
        <v>9.1575091575091583E-2</v>
      </c>
      <c r="BP244" s="64">
        <f t="shared" si="56"/>
        <v>9.3406593406593408E-2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44</v>
      </c>
      <c r="Y245" s="798">
        <f t="shared" si="52"/>
        <v>45.6</v>
      </c>
      <c r="Z245" s="36">
        <f>IFERROR(IF(Y245=0,"",ROUNDUP(Y245/H245,0)*0.00651),"")</f>
        <v>0.12369000000000001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48.620000000000005</v>
      </c>
      <c r="BN245" s="64">
        <f t="shared" si="54"/>
        <v>50.388000000000005</v>
      </c>
      <c r="BO245" s="64">
        <f t="shared" si="55"/>
        <v>0.10073260073260075</v>
      </c>
      <c r="BP245" s="64">
        <f t="shared" si="56"/>
        <v>0.1043956043956044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35</v>
      </c>
      <c r="Y246" s="799">
        <f>IFERROR(Y240/H240,"0")+IFERROR(Y241/H241,"0")+IFERROR(Y242/H242,"0")+IFERROR(Y243/H243,"0")+IFERROR(Y244/H244,"0")+IFERROR(Y245/H245,"0")</f>
        <v>36</v>
      </c>
      <c r="Z246" s="799">
        <f>IFERROR(IF(Z240="",0,Z240),"0")+IFERROR(IF(Z241="",0,Z241),"0")+IFERROR(IF(Z242="",0,Z242),"0")+IFERROR(IF(Z243="",0,Z243),"0")+IFERROR(IF(Z244="",0,Z244),"0")+IFERROR(IF(Z245="",0,Z245),"0")</f>
        <v>0.23436000000000001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84</v>
      </c>
      <c r="Y247" s="799">
        <f>IFERROR(SUM(Y240:Y245),"0")</f>
        <v>86.4</v>
      </c>
      <c r="Z247" s="37"/>
      <c r="AA247" s="800"/>
      <c r="AB247" s="800"/>
      <c r="AC247" s="800"/>
    </row>
    <row r="248" spans="1:68" ht="16.5" hidden="1" customHeight="1" x14ac:dyDescent="0.25">
      <c r="A248" s="857" t="s">
        <v>424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425</v>
      </c>
      <c r="B250" s="54" t="s">
        <v>426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435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439</v>
      </c>
      <c r="B256" s="54" t="s">
        <v>440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441</v>
      </c>
      <c r="B257" s="54" t="s">
        <v>442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443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444</v>
      </c>
      <c r="B262" s="54" t="s">
        <v>445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20</v>
      </c>
      <c r="Y263" s="798">
        <f t="shared" si="62"/>
        <v>23.2</v>
      </c>
      <c r="Z263" s="36">
        <f>IFERROR(IF(Y263=0,"",ROUNDUP(Y263/H263,0)*0.02175),"")</f>
        <v>4.3499999999999997E-2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20.827586206896552</v>
      </c>
      <c r="BN263" s="64">
        <f t="shared" si="64"/>
        <v>24.159999999999997</v>
      </c>
      <c r="BO263" s="64">
        <f t="shared" si="65"/>
        <v>3.0788177339901478E-2</v>
      </c>
      <c r="BP263" s="64">
        <f t="shared" si="66"/>
        <v>3.5714285714285712E-2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50</v>
      </c>
      <c r="Y266" s="798">
        <f t="shared" si="62"/>
        <v>58</v>
      </c>
      <c r="Z266" s="36">
        <f>IFERROR(IF(Y266=0,"",ROUNDUP(Y266/H266,0)*0.02175),"")</f>
        <v>0.10874999999999999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52.068965517241381</v>
      </c>
      <c r="BN266" s="64">
        <f t="shared" si="64"/>
        <v>60.4</v>
      </c>
      <c r="BO266" s="64">
        <f t="shared" si="65"/>
        <v>7.6970443349753698E-2</v>
      </c>
      <c r="BP266" s="64">
        <f t="shared" si="66"/>
        <v>8.9285714285714274E-2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36</v>
      </c>
      <c r="Y267" s="798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37.89</v>
      </c>
      <c r="BN267" s="64">
        <f t="shared" si="64"/>
        <v>37.89</v>
      </c>
      <c r="BO267" s="64">
        <f t="shared" si="65"/>
        <v>6.8181818181818177E-2</v>
      </c>
      <c r="BP267" s="64">
        <f t="shared" si="66"/>
        <v>6.8181818181818177E-2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64</v>
      </c>
      <c r="Y270" s="798">
        <f t="shared" si="62"/>
        <v>64</v>
      </c>
      <c r="Z270" s="36">
        <f>IFERROR(IF(Y270=0,"",ROUNDUP(Y270/H270,0)*0.00902),"")</f>
        <v>0.14432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67.36</v>
      </c>
      <c r="BN270" s="64">
        <f t="shared" si="64"/>
        <v>67.36</v>
      </c>
      <c r="BO270" s="64">
        <f t="shared" si="65"/>
        <v>0.12121212121212122</v>
      </c>
      <c r="BP270" s="64">
        <f t="shared" si="66"/>
        <v>0.12121212121212122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31.03448275862069</v>
      </c>
      <c r="Y271" s="799">
        <f>IFERROR(Y262/H262,"0")+IFERROR(Y263/H263,"0")+IFERROR(Y264/H264,"0")+IFERROR(Y265/H265,"0")+IFERROR(Y266/H266,"0")+IFERROR(Y267/H267,"0")+IFERROR(Y268/H268,"0")+IFERROR(Y269/H269,"0")+IFERROR(Y270/H270,"0")</f>
        <v>32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0.37775000000000003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170</v>
      </c>
      <c r="Y272" s="799">
        <f>IFERROR(SUM(Y262:Y270),"0")</f>
        <v>181.2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163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464</v>
      </c>
      <c r="B274" s="54" t="s">
        <v>465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467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468</v>
      </c>
      <c r="B279" s="54" t="s">
        <v>469</v>
      </c>
      <c r="C279" s="31">
        <v>4301011322</v>
      </c>
      <c r="D279" s="803">
        <v>4607091387452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471</v>
      </c>
      <c r="B280" s="54" t="s">
        <v>472</v>
      </c>
      <c r="C280" s="31">
        <v>4301011855</v>
      </c>
      <c r="D280" s="803">
        <v>4680115885837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474</v>
      </c>
      <c r="B282" s="54" t="s">
        <v>477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479</v>
      </c>
      <c r="B283" s="54" t="s">
        <v>480</v>
      </c>
      <c r="C283" s="31">
        <v>4301011313</v>
      </c>
      <c r="D283" s="803">
        <v>4607091385984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4301011853</v>
      </c>
      <c r="D284" s="803">
        <v>4680115885851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4301011319</v>
      </c>
      <c r="D285" s="803">
        <v>4607091387469</v>
      </c>
      <c r="E285" s="804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4301011852</v>
      </c>
      <c r="D286" s="803">
        <v>4680115885844</v>
      </c>
      <c r="E286" s="804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803">
        <v>4607091387438</v>
      </c>
      <c r="E287" s="804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4301011851</v>
      </c>
      <c r="D288" s="803">
        <v>4680115885820</v>
      </c>
      <c r="E288" s="804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496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497</v>
      </c>
      <c r="B293" s="54" t="s">
        <v>498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499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500</v>
      </c>
      <c r="B298" s="54" t="s">
        <v>501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502</v>
      </c>
      <c r="B299" s="54" t="s">
        <v>503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508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509</v>
      </c>
      <c r="B305" s="54" t="s">
        <v>510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128</v>
      </c>
      <c r="Y308" s="798">
        <f t="shared" si="72"/>
        <v>129.6</v>
      </c>
      <c r="Z308" s="36">
        <f>IFERROR(IF(Y308=0,"",ROUNDUP(Y308/H308,0)*0.00651),"")</f>
        <v>0.35154000000000002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141.44000000000003</v>
      </c>
      <c r="BN308" s="64">
        <f t="shared" si="74"/>
        <v>143.20800000000003</v>
      </c>
      <c r="BO308" s="64">
        <f t="shared" si="75"/>
        <v>0.29304029304029305</v>
      </c>
      <c r="BP308" s="64">
        <f t="shared" si="76"/>
        <v>0.2967032967032967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480</v>
      </c>
      <c r="Y309" s="798">
        <f t="shared" si="72"/>
        <v>480</v>
      </c>
      <c r="Z309" s="36">
        <f>IFERROR(IF(Y309=0,"",ROUNDUP(Y309/H309,0)*0.00651),"")</f>
        <v>1.302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516.00000000000011</v>
      </c>
      <c r="BN309" s="64">
        <f t="shared" si="74"/>
        <v>516.00000000000011</v>
      </c>
      <c r="BO309" s="64">
        <f t="shared" si="75"/>
        <v>1.098901098901099</v>
      </c>
      <c r="BP309" s="64">
        <f t="shared" si="76"/>
        <v>1.098901098901099</v>
      </c>
    </row>
    <row r="310" spans="1:68" ht="37.5" hidden="1" customHeight="1" x14ac:dyDescent="0.25">
      <c r="A310" s="54" t="s">
        <v>521</v>
      </c>
      <c r="B310" s="54" t="s">
        <v>522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253.33333333333334</v>
      </c>
      <c r="Y311" s="799">
        <f>IFERROR(Y305/H305,"0")+IFERROR(Y306/H306,"0")+IFERROR(Y307/H307,"0")+IFERROR(Y308/H308,"0")+IFERROR(Y309/H309,"0")+IFERROR(Y310/H310,"0")</f>
        <v>254</v>
      </c>
      <c r="Z311" s="799">
        <f>IFERROR(IF(Z305="",0,Z305),"0")+IFERROR(IF(Z306="",0,Z306),"0")+IFERROR(IF(Z307="",0,Z307),"0")+IFERROR(IF(Z308="",0,Z308),"0")+IFERROR(IF(Z309="",0,Z309),"0")+IFERROR(IF(Z310="",0,Z310),"0")</f>
        <v>1.65354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608</v>
      </c>
      <c r="Y312" s="799">
        <f>IFERROR(SUM(Y305:Y310),"0")</f>
        <v>609.6</v>
      </c>
      <c r="Z312" s="37"/>
      <c r="AA312" s="800"/>
      <c r="AB312" s="800"/>
      <c r="AC312" s="800"/>
    </row>
    <row r="313" spans="1:68" ht="16.5" hidden="1" customHeight="1" x14ac:dyDescent="0.25">
      <c r="A313" s="857" t="s">
        <v>524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525</v>
      </c>
      <c r="B315" s="54" t="s">
        <v>526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528</v>
      </c>
      <c r="B319" s="54" t="s">
        <v>529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531</v>
      </c>
      <c r="B323" s="54" t="s">
        <v>532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534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535</v>
      </c>
      <c r="B328" s="54" t="s">
        <v>536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538</v>
      </c>
      <c r="B332" s="54" t="s">
        <v>539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541</v>
      </c>
      <c r="B336" s="54" t="s">
        <v>542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544</v>
      </c>
      <c r="B337" s="54" t="s">
        <v>545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547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548</v>
      </c>
      <c r="B342" s="54" t="s">
        <v>549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280</v>
      </c>
      <c r="Y346" s="798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133.33333333333331</v>
      </c>
      <c r="Y348" s="799">
        <f>IFERROR(Y346/H346,"0")+IFERROR(Y347/H347,"0")</f>
        <v>134</v>
      </c>
      <c r="Z348" s="799">
        <f>IFERROR(IF(Z346="",0,Z346),"0")+IFERROR(IF(Z347="",0,Z347),"0")</f>
        <v>0.67268000000000006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280</v>
      </c>
      <c r="Y349" s="799">
        <f>IFERROR(SUM(Y346:Y347),"0")</f>
        <v>281.40000000000003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555</v>
      </c>
      <c r="B351" s="54" t="s">
        <v>556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558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559</v>
      </c>
      <c r="B356" s="54" t="s">
        <v>560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562</v>
      </c>
      <c r="B357" s="54" t="s">
        <v>563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562</v>
      </c>
      <c r="B358" s="54" t="s">
        <v>565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03">
        <v>4607091386011</v>
      </c>
      <c r="E362" s="804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03">
        <v>4680115885608</v>
      </c>
      <c r="E363" s="804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205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30</v>
      </c>
      <c r="Y383" s="798">
        <f>IFERROR(IF(X383="",0,CEILING((X383/$H383),1)*$H383),"")</f>
        <v>33.6</v>
      </c>
      <c r="Z383" s="36">
        <f>IFERROR(IF(Y383=0,"",ROUNDUP(Y383/H383,0)*0.02175),"")</f>
        <v>8.6999999999999994E-2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32.014285714285712</v>
      </c>
      <c r="BN383" s="64">
        <f>IFERROR(Y383*I383/H383,"0")</f>
        <v>35.856000000000002</v>
      </c>
      <c r="BO383" s="64">
        <f>IFERROR(1/J383*(X383/H383),"0")</f>
        <v>6.377551020408162E-2</v>
      </c>
      <c r="BP383" s="64">
        <f>IFERROR(1/J383*(Y383/H383),"0")</f>
        <v>7.1428571428571425E-2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250</v>
      </c>
      <c r="Y384" s="798">
        <f>IFERROR(IF(X384="",0,CEILING((X384/$H384),1)*$H384),"")</f>
        <v>257.39999999999998</v>
      </c>
      <c r="Z384" s="36">
        <f>IFERROR(IF(Y384=0,"",ROUNDUP(Y384/H384,0)*0.02175),"")</f>
        <v>0.71775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268.07692307692309</v>
      </c>
      <c r="BN384" s="64">
        <f>IFERROR(Y384*I384/H384,"0")</f>
        <v>276.012</v>
      </c>
      <c r="BO384" s="64">
        <f>IFERROR(1/J384*(X384/H384),"0")</f>
        <v>0.57234432234432231</v>
      </c>
      <c r="BP384" s="64">
        <f>IFERROR(1/J384*(Y384/H384),"0")</f>
        <v>0.5892857142857143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45" t="s">
        <v>622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36.81318681318681</v>
      </c>
      <c r="Y387" s="799">
        <f>IFERROR(Y383/H383,"0")+IFERROR(Y384/H384,"0")+IFERROR(Y385/H385,"0")+IFERROR(Y386/H386,"0")</f>
        <v>39</v>
      </c>
      <c r="Z387" s="799">
        <f>IFERROR(IF(Z383="",0,Z383),"0")+IFERROR(IF(Z384="",0,Z384),"0")+IFERROR(IF(Z385="",0,Z385),"0")+IFERROR(IF(Z386="",0,Z386),"0")</f>
        <v>0.84824999999999995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290</v>
      </c>
      <c r="Y388" s="799">
        <f>IFERROR(SUM(Y383:Y386),"0")</f>
        <v>307.8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20</v>
      </c>
      <c r="Y391" s="798">
        <f>IFERROR(IF(X391="",0,CEILING((X391/$H391),1)*$H391),"")</f>
        <v>21.28</v>
      </c>
      <c r="Z391" s="36">
        <f>IFERROR(IF(Y391=0,"",ROUNDUP(Y391/H391,0)*0.00902),"")</f>
        <v>6.3140000000000002E-2</v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21.907894736842103</v>
      </c>
      <c r="BN391" s="64">
        <f>IFERROR(Y391*I391/H391,"0")</f>
        <v>23.310000000000002</v>
      </c>
      <c r="BO391" s="64">
        <f>IFERROR(1/J391*(X391/H391),"0")</f>
        <v>4.9840510366826157E-2</v>
      </c>
      <c r="BP391" s="64">
        <f>IFERROR(1/J391*(Y391/H391),"0")</f>
        <v>5.3030303030303032E-2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68</v>
      </c>
      <c r="Y392" s="798">
        <f>IFERROR(IF(X392="",0,CEILING((X392/$H392),1)*$H392),"")</f>
        <v>68.849999999999994</v>
      </c>
      <c r="Z392" s="36">
        <f>IFERROR(IF(Y392=0,"",ROUNDUP(Y392/H392,0)*0.00651),"")</f>
        <v>0.17577000000000001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78.800000000000011</v>
      </c>
      <c r="BN392" s="64">
        <f>IFERROR(Y392*I392/H392,"0")</f>
        <v>79.784999999999997</v>
      </c>
      <c r="BO392" s="64">
        <f>IFERROR(1/J392*(X392/H392),"0")</f>
        <v>0.14652014652014653</v>
      </c>
      <c r="BP392" s="64">
        <f>IFERROR(1/J392*(Y392/H392),"0")</f>
        <v>0.14835164835164835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442.00000000000011</v>
      </c>
      <c r="Y393" s="798">
        <f>IFERROR(IF(X393="",0,CEILING((X393/$H393),1)*$H393),"")</f>
        <v>443.7</v>
      </c>
      <c r="Z393" s="36">
        <f>IFERROR(IF(Y393=0,"",ROUNDUP(Y393/H393,0)*0.00651),"")</f>
        <v>1.1327400000000001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499.20000000000016</v>
      </c>
      <c r="BN393" s="64">
        <f>IFERROR(Y393*I393/H393,"0")</f>
        <v>501.12</v>
      </c>
      <c r="BO393" s="64">
        <f>IFERROR(1/J393*(X393/H393),"0")</f>
        <v>0.95238095238095277</v>
      </c>
      <c r="BP393" s="64">
        <f>IFERROR(1/J393*(Y393/H393),"0")</f>
        <v>0.95604395604395609</v>
      </c>
    </row>
    <row r="394" spans="1:68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206.57894736842113</v>
      </c>
      <c r="Y394" s="799">
        <f>IFERROR(Y390/H390,"0")+IFERROR(Y391/H391,"0")+IFERROR(Y392/H392,"0")+IFERROR(Y393/H393,"0")</f>
        <v>208</v>
      </c>
      <c r="Z394" s="799">
        <f>IFERROR(IF(Z390="",0,Z390),"0")+IFERROR(IF(Z391="",0,Z391),"0")+IFERROR(IF(Z392="",0,Z392),"0")+IFERROR(IF(Z393="",0,Z393),"0")</f>
        <v>1.37165</v>
      </c>
      <c r="AA394" s="800"/>
      <c r="AB394" s="800"/>
      <c r="AC394" s="800"/>
    </row>
    <row r="395" spans="1:68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530.00000000000011</v>
      </c>
      <c r="Y395" s="799">
        <f>IFERROR(SUM(Y390:Y393),"0")</f>
        <v>533.82999999999993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100</v>
      </c>
      <c r="Y397" s="798">
        <f>IFERROR(IF(X397="",0,CEILING((X397/$H397),1)*$H397),"")</f>
        <v>100</v>
      </c>
      <c r="Z397" s="36">
        <f>IFERROR(IF(Y397=0,"",ROUNDUP(Y397/H397,0)*0.00474),"")</f>
        <v>0.23700000000000002</v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112.00000000000001</v>
      </c>
      <c r="BN397" s="64">
        <f>IFERROR(Y397*I397/H397,"0")</f>
        <v>112.00000000000001</v>
      </c>
      <c r="BO397" s="64">
        <f>IFERROR(1/J397*(X397/H397),"0")</f>
        <v>0.21008403361344538</v>
      </c>
      <c r="BP397" s="64">
        <f>IFERROR(1/J397*(Y397/H397),"0")</f>
        <v>0.21008403361344538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120</v>
      </c>
      <c r="Y399" s="798">
        <f>IFERROR(IF(X399="",0,CEILING((X399/$H399),1)*$H399),"")</f>
        <v>120</v>
      </c>
      <c r="Z399" s="36">
        <f>IFERROR(IF(Y399=0,"",ROUNDUP(Y399/H399,0)*0.00474),"")</f>
        <v>0.28440000000000004</v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134.4</v>
      </c>
      <c r="BN399" s="64">
        <f>IFERROR(Y399*I399/H399,"0")</f>
        <v>134.4</v>
      </c>
      <c r="BO399" s="64">
        <f>IFERROR(1/J399*(X399/H399),"0")</f>
        <v>0.25210084033613445</v>
      </c>
      <c r="BP399" s="64">
        <f>IFERROR(1/J399*(Y399/H399),"0")</f>
        <v>0.25210084033613445</v>
      </c>
    </row>
    <row r="400" spans="1:68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110</v>
      </c>
      <c r="Y400" s="799">
        <f>IFERROR(Y397/H397,"0")+IFERROR(Y398/H398,"0")+IFERROR(Y399/H399,"0")</f>
        <v>110</v>
      </c>
      <c r="Z400" s="799">
        <f>IFERROR(IF(Z397="",0,Z397),"0")+IFERROR(IF(Z398="",0,Z398),"0")+IFERROR(IF(Z399="",0,Z399),"0")</f>
        <v>0.52140000000000009</v>
      </c>
      <c r="AA400" s="800"/>
      <c r="AB400" s="800"/>
      <c r="AC400" s="800"/>
    </row>
    <row r="401" spans="1:68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220</v>
      </c>
      <c r="Y401" s="799">
        <f>IFERROR(SUM(Y397:Y399),"0")</f>
        <v>220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21</v>
      </c>
      <c r="Y404" s="798">
        <f>IFERROR(IF(X404="",0,CEILING((X404/$H404),1)*$H404),"")</f>
        <v>21.6</v>
      </c>
      <c r="Z404" s="36">
        <f>IFERROR(IF(Y404=0,"",ROUNDUP(Y404/H404,0)*0.00651),"")</f>
        <v>7.8119999999999995E-2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23.66</v>
      </c>
      <c r="BN404" s="64">
        <f>IFERROR(Y404*I404/H404,"0")</f>
        <v>24.335999999999999</v>
      </c>
      <c r="BO404" s="64">
        <f>IFERROR(1/J404*(X404/H404),"0")</f>
        <v>6.4102564102564111E-2</v>
      </c>
      <c r="BP404" s="64">
        <f>IFERROR(1/J404*(Y404/H404),"0")</f>
        <v>6.5934065934065936E-2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11.666666666666666</v>
      </c>
      <c r="Y405" s="799">
        <f>IFERROR(Y404/H404,"0")</f>
        <v>12</v>
      </c>
      <c r="Z405" s="799">
        <f>IFERROR(IF(Z404="",0,Z404),"0")</f>
        <v>7.8119999999999995E-2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21</v>
      </c>
      <c r="Y406" s="799">
        <f>IFERROR(SUM(Y404:Y404),"0")</f>
        <v>21.6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1015</v>
      </c>
      <c r="Y409" s="798">
        <f>IFERROR(IF(X409="",0,CEILING((X409/$H409),1)*$H409),"")</f>
        <v>1016.4000000000001</v>
      </c>
      <c r="Z409" s="36">
        <f>IFERROR(IF(Y409=0,"",ROUNDUP(Y409/H409,0)*0.00651),"")</f>
        <v>3.1508400000000001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1136.7999999999997</v>
      </c>
      <c r="BN409" s="64">
        <f>IFERROR(Y409*I409/H409,"0")</f>
        <v>1138.3679999999999</v>
      </c>
      <c r="BO409" s="64">
        <f>IFERROR(1/J409*(X409/H409),"0")</f>
        <v>2.6556776556776556</v>
      </c>
      <c r="BP409" s="64">
        <f>IFERROR(1/J409*(Y409/H409),"0")</f>
        <v>2.6593406593406597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350</v>
      </c>
      <c r="Y410" s="798">
        <f>IFERROR(IF(X410="",0,CEILING((X410/$H410),1)*$H410),"")</f>
        <v>350.7</v>
      </c>
      <c r="Z410" s="36">
        <f>IFERROR(IF(Y410=0,"",ROUNDUP(Y410/H410,0)*0.00651),"")</f>
        <v>1.08717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390</v>
      </c>
      <c r="BN410" s="64">
        <f>IFERROR(Y410*I410/H410,"0")</f>
        <v>390.78</v>
      </c>
      <c r="BO410" s="64">
        <f>IFERROR(1/J410*(X410/H410),"0")</f>
        <v>0.91575091575091572</v>
      </c>
      <c r="BP410" s="64">
        <f>IFERROR(1/J410*(Y410/H410),"0")</f>
        <v>0.91758241758241765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650</v>
      </c>
      <c r="Y411" s="799">
        <f>IFERROR(Y408/H408,"0")+IFERROR(Y409/H409,"0")+IFERROR(Y410/H410,"0")</f>
        <v>651</v>
      </c>
      <c r="Z411" s="799">
        <f>IFERROR(IF(Z408="",0,Z408),"0")+IFERROR(IF(Z409="",0,Z409),"0")+IFERROR(IF(Z410="",0,Z410),"0")</f>
        <v>4.2380100000000001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1365</v>
      </c>
      <c r="Y412" s="799">
        <f>IFERROR(SUM(Y408:Y410),"0")</f>
        <v>1367.1000000000001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1000</v>
      </c>
      <c r="Y417" s="79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500</v>
      </c>
      <c r="Y419" s="79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3">
        <v>4607091383997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400</v>
      </c>
      <c r="Y420" s="798">
        <f t="shared" si="87"/>
        <v>405</v>
      </c>
      <c r="Z420" s="36">
        <f>IFERROR(IF(Y420=0,"",ROUNDUP(Y420/H420,0)*0.02175),"")</f>
        <v>0.58724999999999994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412.8</v>
      </c>
      <c r="BN420" s="64">
        <f t="shared" si="89"/>
        <v>417.96000000000004</v>
      </c>
      <c r="BO420" s="64">
        <f t="shared" si="90"/>
        <v>0.55555555555555558</v>
      </c>
      <c r="BP420" s="64">
        <f t="shared" si="91"/>
        <v>0.5625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1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1000</v>
      </c>
      <c r="Y422" s="798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20</v>
      </c>
      <c r="Y426" s="798">
        <f t="shared" si="87"/>
        <v>20</v>
      </c>
      <c r="Z426" s="36">
        <f>IFERROR(IF(Y426=0,"",ROUNDUP(Y426/H426,0)*0.00902),"")</f>
        <v>3.6080000000000001E-2</v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20.84</v>
      </c>
      <c r="BN426" s="64">
        <f t="shared" si="89"/>
        <v>20.84</v>
      </c>
      <c r="BO426" s="64">
        <f t="shared" si="90"/>
        <v>3.0303030303030304E-2</v>
      </c>
      <c r="BP426" s="64">
        <f t="shared" si="91"/>
        <v>3.0303030303030304E-2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197.33333333333334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199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4.2773300000000001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2920</v>
      </c>
      <c r="Y428" s="799">
        <f>IFERROR(SUM(Y416:Y426),"0")</f>
        <v>2945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163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1000</v>
      </c>
      <c r="Y430" s="798">
        <f>IFERROR(IF(X430="",0,CEILING((X430/$H430),1)*$H430),"")</f>
        <v>1005</v>
      </c>
      <c r="Z430" s="36">
        <f>IFERROR(IF(Y430=0,"",ROUNDUP(Y430/H430,0)*0.02175),"")</f>
        <v>1.4572499999999999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1032</v>
      </c>
      <c r="BN430" s="64">
        <f>IFERROR(Y430*I430/H430,"0")</f>
        <v>1037.1600000000001</v>
      </c>
      <c r="BO430" s="64">
        <f>IFERROR(1/J430*(X430/H430),"0")</f>
        <v>1.3888888888888888</v>
      </c>
      <c r="BP430" s="64">
        <f>IFERROR(1/J430*(Y430/H430),"0")</f>
        <v>1.3958333333333333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66.666666666666671</v>
      </c>
      <c r="Y432" s="799">
        <f>IFERROR(Y430/H430,"0")+IFERROR(Y431/H431,"0")</f>
        <v>67</v>
      </c>
      <c r="Z432" s="799">
        <f>IFERROR(IF(Z430="",0,Z430),"0")+IFERROR(IF(Z431="",0,Z431),"0")</f>
        <v>1.4572499999999999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1000</v>
      </c>
      <c r="Y433" s="799">
        <f>IFERROR(SUM(Y430:Y431),"0")</f>
        <v>1005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20</v>
      </c>
      <c r="Y436" s="798">
        <f>IFERROR(IF(X436="",0,CEILING((X436/$H436),1)*$H436),"")</f>
        <v>27</v>
      </c>
      <c r="Z436" s="36">
        <f>IFERROR(IF(Y436=0,"",ROUNDUP(Y436/H436,0)*0.02175),"")</f>
        <v>6.5250000000000002E-2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21.253333333333334</v>
      </c>
      <c r="BN436" s="64">
        <f>IFERROR(Y436*I436/H436,"0")</f>
        <v>28.692</v>
      </c>
      <c r="BO436" s="64">
        <f>IFERROR(1/J436*(X436/H436),"0")</f>
        <v>3.968253968253968E-2</v>
      </c>
      <c r="BP436" s="64">
        <f>IFERROR(1/J436*(Y436/H436),"0")</f>
        <v>5.3571428571428568E-2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2.2222222222222223</v>
      </c>
      <c r="Y437" s="799">
        <f>IFERROR(Y435/H435,"0")+IFERROR(Y436/H436,"0")</f>
        <v>3</v>
      </c>
      <c r="Z437" s="799">
        <f>IFERROR(IF(Z435="",0,Z435),"0")+IFERROR(IF(Z436="",0,Z436),"0")</f>
        <v>6.5250000000000002E-2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20</v>
      </c>
      <c r="Y438" s="799">
        <f>IFERROR(SUM(Y435:Y436),"0")</f>
        <v>27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205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10</v>
      </c>
      <c r="Y440" s="798">
        <f>IFERROR(IF(X440="",0,CEILING((X440/$H440),1)*$H440),"")</f>
        <v>18</v>
      </c>
      <c r="Z440" s="36">
        <f>IFERROR(IF(Y440=0,"",ROUNDUP(Y440/H440,0)*0.02175),"")</f>
        <v>4.3499999999999997E-2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10.626666666666667</v>
      </c>
      <c r="BN440" s="64">
        <f>IFERROR(Y440*I440/H440,"0")</f>
        <v>19.128</v>
      </c>
      <c r="BO440" s="64">
        <f>IFERROR(1/J440*(X440/H440),"0")</f>
        <v>1.984126984126984E-2</v>
      </c>
      <c r="BP440" s="64">
        <f>IFERROR(1/J440*(Y440/H440),"0")</f>
        <v>3.5714285714285712E-2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1.1111111111111112</v>
      </c>
      <c r="Y441" s="799">
        <f>IFERROR(Y440/H440,"0")</f>
        <v>2</v>
      </c>
      <c r="Z441" s="799">
        <f>IFERROR(IF(Z440="",0,Z440),"0")</f>
        <v>4.3499999999999997E-2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10</v>
      </c>
      <c r="Y442" s="799">
        <f>IFERROR(SUM(Y440:Y440),"0")</f>
        <v>18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50</v>
      </c>
      <c r="Y451" s="798">
        <f t="shared" si="92"/>
        <v>60</v>
      </c>
      <c r="Z451" s="36">
        <f t="shared" si="93"/>
        <v>0.10874999999999999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52</v>
      </c>
      <c r="BN451" s="64">
        <f t="shared" si="95"/>
        <v>62.400000000000006</v>
      </c>
      <c r="BO451" s="64">
        <f t="shared" si="96"/>
        <v>7.4404761904761904E-2</v>
      </c>
      <c r="BP451" s="64">
        <f t="shared" si="97"/>
        <v>8.9285714285714274E-2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4.166666666666667</v>
      </c>
      <c r="Y453" s="799">
        <f>IFERROR(Y445/H445,"0")+IFERROR(Y446/H446,"0")+IFERROR(Y447/H447,"0")+IFERROR(Y448/H448,"0")+IFERROR(Y449/H449,"0")+IFERROR(Y450/H450,"0")+IFERROR(Y451/H451,"0")+IFERROR(Y452/H452,"0")</f>
        <v>5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0.10874999999999999</v>
      </c>
      <c r="AA453" s="800"/>
      <c r="AB453" s="800"/>
      <c r="AC453" s="800"/>
    </row>
    <row r="454" spans="1:68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50</v>
      </c>
      <c r="Y454" s="799">
        <f>IFERROR(SUM(Y445:Y452),"0")</f>
        <v>60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30</v>
      </c>
      <c r="Y461" s="798">
        <f>IFERROR(IF(X461="",0,CEILING((X461/$H461),1)*$H461),"")</f>
        <v>36</v>
      </c>
      <c r="Z461" s="36">
        <f>IFERROR(IF(Y461=0,"",ROUNDUP(Y461/H461,0)*0.02175),"")</f>
        <v>8.6999999999999994E-2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31.880000000000003</v>
      </c>
      <c r="BN461" s="64">
        <f>IFERROR(Y461*I461/H461,"0")</f>
        <v>38.256</v>
      </c>
      <c r="BO461" s="64">
        <f>IFERROR(1/J461*(X461/H461),"0")</f>
        <v>5.9523809523809521E-2</v>
      </c>
      <c r="BP461" s="64">
        <f>IFERROR(1/J461*(Y461/H461),"0")</f>
        <v>7.1428571428571425E-2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3.3333333333333335</v>
      </c>
      <c r="Y466" s="799">
        <f>IFERROR(Y461/H461,"0")+IFERROR(Y462/H462,"0")+IFERROR(Y463/H463,"0")+IFERROR(Y464/H464,"0")+IFERROR(Y465/H465,"0")</f>
        <v>4</v>
      </c>
      <c r="Z466" s="799">
        <f>IFERROR(IF(Z461="",0,Z461),"0")+IFERROR(IF(Z462="",0,Z462),"0")+IFERROR(IF(Z463="",0,Z463),"0")+IFERROR(IF(Z464="",0,Z464),"0")+IFERROR(IF(Z465="",0,Z465),"0")</f>
        <v>8.6999999999999994E-2</v>
      </c>
      <c r="AA466" s="800"/>
      <c r="AB466" s="800"/>
      <c r="AC466" s="800"/>
    </row>
    <row r="467" spans="1:68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30</v>
      </c>
      <c r="Y467" s="799">
        <f>IFERROR(SUM(Y461:Y465),"0")</f>
        <v>36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205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10</v>
      </c>
      <c r="Y479" s="798">
        <f t="shared" ref="Y479:Y499" si="98">IFERROR(IF(X479="",0,CEILING((X479/$H479),1)*$H479),"")</f>
        <v>10.8</v>
      </c>
      <c r="Z479" s="36">
        <f>IFERROR(IF(Y479=0,"",ROUNDUP(Y479/H479,0)*0.00902),"")</f>
        <v>1.804E-2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10.388888888888889</v>
      </c>
      <c r="BN479" s="64">
        <f t="shared" ref="BN479:BN499" si="100">IFERROR(Y479*I479/H479,"0")</f>
        <v>11.22</v>
      </c>
      <c r="BO479" s="64">
        <f t="shared" ref="BO479:BO499" si="101">IFERROR(1/J479*(X479/H479),"0")</f>
        <v>1.4029180695847361E-2</v>
      </c>
      <c r="BP479" s="64">
        <f t="shared" ref="BP479:BP499" si="102">IFERROR(1/J479*(Y479/H479),"0")</f>
        <v>1.5151515151515152E-2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20</v>
      </c>
      <c r="Y482" s="798">
        <f t="shared" si="98"/>
        <v>21</v>
      </c>
      <c r="Z482" s="36">
        <f>IFERROR(IF(Y482=0,"",ROUNDUP(Y482/H482,0)*0.00902),"")</f>
        <v>4.5100000000000001E-2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21.142857142857146</v>
      </c>
      <c r="BN482" s="64">
        <f t="shared" si="100"/>
        <v>22.200000000000003</v>
      </c>
      <c r="BO482" s="64">
        <f t="shared" si="101"/>
        <v>3.6075036075036072E-2</v>
      </c>
      <c r="BP482" s="64">
        <f t="shared" si="102"/>
        <v>3.787878787878788E-2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17.5</v>
      </c>
      <c r="Y486" s="798">
        <f t="shared" si="98"/>
        <v>18.900000000000002</v>
      </c>
      <c r="Z486" s="36">
        <f t="shared" si="103"/>
        <v>4.5179999999999998E-2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18.583333333333332</v>
      </c>
      <c r="BN486" s="64">
        <f t="shared" si="100"/>
        <v>20.07</v>
      </c>
      <c r="BO486" s="64">
        <f t="shared" si="101"/>
        <v>3.5612535612535613E-2</v>
      </c>
      <c r="BP486" s="64">
        <f t="shared" si="102"/>
        <v>3.8461538461538464E-2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21</v>
      </c>
      <c r="Y490" s="798">
        <f t="shared" si="98"/>
        <v>21</v>
      </c>
      <c r="Z490" s="36">
        <f t="shared" si="103"/>
        <v>5.0200000000000002E-2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22.299999999999997</v>
      </c>
      <c r="BN490" s="64">
        <f t="shared" si="100"/>
        <v>22.299999999999997</v>
      </c>
      <c r="BO490" s="64">
        <f t="shared" si="101"/>
        <v>4.2735042735042736E-2</v>
      </c>
      <c r="BP490" s="64">
        <f t="shared" si="102"/>
        <v>4.2735042735042736E-2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52.5</v>
      </c>
      <c r="Y495" s="798">
        <f t="shared" si="98"/>
        <v>52.5</v>
      </c>
      <c r="Z495" s="36">
        <f t="shared" si="103"/>
        <v>0.1255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55.75</v>
      </c>
      <c r="BN495" s="64">
        <f t="shared" si="100"/>
        <v>55.75</v>
      </c>
      <c r="BO495" s="64">
        <f t="shared" si="101"/>
        <v>0.10683760683760685</v>
      </c>
      <c r="BP495" s="64">
        <f t="shared" si="102"/>
        <v>0.10683760683760685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49.94708994708995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51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0.28401999999999999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121</v>
      </c>
      <c r="Y501" s="799">
        <f>IFERROR(SUM(Y479:Y499),"0")</f>
        <v>124.2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163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7</v>
      </c>
      <c r="Y521" s="798">
        <f>IFERROR(IF(X521="",0,CEILING((X521/$H521),1)*$H521),"")</f>
        <v>8.4</v>
      </c>
      <c r="Z521" s="36">
        <f>IFERROR(IF(Y521=0,"",ROUNDUP(Y521/H521,0)*0.00502),"")</f>
        <v>2.0080000000000001E-2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7.4333333333333327</v>
      </c>
      <c r="BN521" s="64">
        <f>IFERROR(Y521*I521/H521,"0")</f>
        <v>8.92</v>
      </c>
      <c r="BO521" s="64">
        <f>IFERROR(1/J521*(X521/H521),"0")</f>
        <v>1.4245014245014245E-2</v>
      </c>
      <c r="BP521" s="64">
        <f>IFERROR(1/J521*(Y521/H521),"0")</f>
        <v>1.7094017094017096E-2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3.333333333333333</v>
      </c>
      <c r="Y523" s="799">
        <f>IFERROR(Y518/H518,"0")+IFERROR(Y519/H519,"0")+IFERROR(Y520/H520,"0")+IFERROR(Y521/H521,"0")+IFERROR(Y522/H522,"0")</f>
        <v>4</v>
      </c>
      <c r="Z523" s="799">
        <f>IFERROR(IF(Z518="",0,Z518),"0")+IFERROR(IF(Z519="",0,Z519),"0")+IFERROR(IF(Z520="",0,Z520),"0")+IFERROR(IF(Z521="",0,Z521),"0")+IFERROR(IF(Z522="",0,Z522),"0")</f>
        <v>2.0080000000000001E-2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7</v>
      </c>
      <c r="Y524" s="799">
        <f>IFERROR(SUM(Y518:Y522),"0")</f>
        <v>8.4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6</v>
      </c>
      <c r="Y535" s="798">
        <f t="shared" ref="Y535:Y540" si="104">IFERROR(IF(X535="",0,CEILING((X535/$H535),1)*$H535),"")</f>
        <v>6</v>
      </c>
      <c r="Z535" s="36">
        <f>IFERROR(IF(Y535=0,"",ROUNDUP(Y535/H535,0)*0.00502),"")</f>
        <v>2.5100000000000001E-2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6.8600000000000012</v>
      </c>
      <c r="BN535" s="64">
        <f t="shared" ref="BN535:BN540" si="106">IFERROR(Y535*I535/H535,"0")</f>
        <v>6.8600000000000012</v>
      </c>
      <c r="BO535" s="64">
        <f t="shared" ref="BO535:BO540" si="107">IFERROR(1/J535*(X535/H535),"0")</f>
        <v>2.1367521367521368E-2</v>
      </c>
      <c r="BP535" s="64">
        <f t="shared" ref="BP535:BP540" si="108">IFERROR(1/J535*(Y535/H535),"0")</f>
        <v>2.1367521367521368E-2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4</v>
      </c>
      <c r="Y536" s="798">
        <f t="shared" si="104"/>
        <v>4.8</v>
      </c>
      <c r="Z536" s="36">
        <f>IFERROR(IF(Y536=0,"",ROUNDUP(Y536/H536,0)*0.00502),"")</f>
        <v>2.0080000000000001E-2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4.3333333333333339</v>
      </c>
      <c r="BN536" s="64">
        <f t="shared" si="106"/>
        <v>5.2</v>
      </c>
      <c r="BO536" s="64">
        <f t="shared" si="107"/>
        <v>1.4245014245014247E-2</v>
      </c>
      <c r="BP536" s="64">
        <f t="shared" si="108"/>
        <v>1.7094017094017096E-2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28</v>
      </c>
      <c r="Y539" s="798">
        <f t="shared" si="104"/>
        <v>28.56</v>
      </c>
      <c r="Z539" s="36">
        <f>IFERROR(IF(Y539=0,"",ROUNDUP(Y539/H539,0)*0.00502),"")</f>
        <v>8.5339999999999999E-2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41.666666666666671</v>
      </c>
      <c r="BN539" s="64">
        <f t="shared" si="106"/>
        <v>42.5</v>
      </c>
      <c r="BO539" s="64">
        <f t="shared" si="107"/>
        <v>7.122507122507124E-2</v>
      </c>
      <c r="BP539" s="64">
        <f t="shared" si="108"/>
        <v>7.2649572649572655E-2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25</v>
      </c>
      <c r="Y541" s="799">
        <f>IFERROR(Y535/H535,"0")+IFERROR(Y536/H536,"0")+IFERROR(Y537/H537,"0")+IFERROR(Y538/H538,"0")+IFERROR(Y539/H539,"0")+IFERROR(Y540/H540,"0")</f>
        <v>26</v>
      </c>
      <c r="Z541" s="799">
        <f>IFERROR(IF(Z535="",0,Z535),"0")+IFERROR(IF(Z536="",0,Z536),"0")+IFERROR(IF(Z537="",0,Z537),"0")+IFERROR(IF(Z538="",0,Z538),"0")+IFERROR(IF(Z539="",0,Z539),"0")+IFERROR(IF(Z540="",0,Z540),"0")</f>
        <v>0.13052</v>
      </c>
      <c r="AA541" s="800"/>
      <c r="AB541" s="800"/>
      <c r="AC541" s="800"/>
    </row>
    <row r="542" spans="1:68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38</v>
      </c>
      <c r="Y542" s="799">
        <f>IFERROR(SUM(Y535:Y540),"0")</f>
        <v>39.36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50</v>
      </c>
      <c r="Y551" s="798">
        <f t="shared" ref="Y551:Y565" si="109">IFERROR(IF(X551="",0,CEILING((X551/$H551),1)*$H551),"")</f>
        <v>52.800000000000004</v>
      </c>
      <c r="Z551" s="36">
        <f t="shared" ref="Z551:Z556" si="110">IFERROR(IF(Y551=0,"",ROUNDUP(Y551/H551,0)*0.01196),"")</f>
        <v>0.1196</v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53.409090909090907</v>
      </c>
      <c r="BN551" s="64">
        <f t="shared" ref="BN551:BN565" si="112">IFERROR(Y551*I551/H551,"0")</f>
        <v>56.400000000000006</v>
      </c>
      <c r="BO551" s="64">
        <f t="shared" ref="BO551:BO565" si="113">IFERROR(1/J551*(X551/H551),"0")</f>
        <v>9.1054778554778545E-2</v>
      </c>
      <c r="BP551" s="64">
        <f t="shared" ref="BP551:BP565" si="114">IFERROR(1/J551*(Y551/H551),"0")</f>
        <v>9.6153846153846159E-2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150</v>
      </c>
      <c r="Y554" s="798">
        <f t="shared" si="109"/>
        <v>153.12</v>
      </c>
      <c r="Z554" s="36">
        <f t="shared" si="110"/>
        <v>0.34683999999999998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160.22727272727272</v>
      </c>
      <c r="BN554" s="64">
        <f t="shared" si="112"/>
        <v>163.56</v>
      </c>
      <c r="BO554" s="64">
        <f t="shared" si="113"/>
        <v>0.27316433566433568</v>
      </c>
      <c r="BP554" s="64">
        <f t="shared" si="114"/>
        <v>0.27884615384615385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90</v>
      </c>
      <c r="Y556" s="798">
        <f t="shared" si="109"/>
        <v>95.04</v>
      </c>
      <c r="Z556" s="36">
        <f t="shared" si="110"/>
        <v>0.21528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96.136363636363626</v>
      </c>
      <c r="BN556" s="64">
        <f t="shared" si="112"/>
        <v>101.52000000000001</v>
      </c>
      <c r="BO556" s="64">
        <f t="shared" si="113"/>
        <v>0.16389860139860138</v>
      </c>
      <c r="BP556" s="64">
        <f t="shared" si="114"/>
        <v>0.17307692307692307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90</v>
      </c>
      <c r="Y557" s="798">
        <f t="shared" si="109"/>
        <v>90</v>
      </c>
      <c r="Z557" s="36">
        <f>IFERROR(IF(Y557=0,"",ROUNDUP(Y557/H557,0)*0.00902),"")</f>
        <v>0.22550000000000001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95.249999999999986</v>
      </c>
      <c r="BN557" s="64">
        <f t="shared" si="112"/>
        <v>95.249999999999986</v>
      </c>
      <c r="BO557" s="64">
        <f t="shared" si="113"/>
        <v>0.18939393939393939</v>
      </c>
      <c r="BP557" s="64">
        <f t="shared" si="114"/>
        <v>0.18939393939393939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156</v>
      </c>
      <c r="Y561" s="798">
        <f t="shared" si="109"/>
        <v>158.4</v>
      </c>
      <c r="Z561" s="36">
        <f>IFERROR(IF(Y561=0,"",ROUNDUP(Y561/H561,0)*0.00902),"")</f>
        <v>0.39688000000000001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165.1</v>
      </c>
      <c r="BN561" s="64">
        <f t="shared" si="112"/>
        <v>167.64000000000001</v>
      </c>
      <c r="BO561" s="64">
        <f t="shared" si="113"/>
        <v>0.32828282828282829</v>
      </c>
      <c r="BP561" s="64">
        <f t="shared" si="114"/>
        <v>0.33333333333333337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123.25757575757575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126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1.3041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536</v>
      </c>
      <c r="Y567" s="799">
        <f>IFERROR(SUM(Y551:Y565),"0")</f>
        <v>549.36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163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50</v>
      </c>
      <c r="Y569" s="798">
        <f>IFERROR(IF(X569="",0,CEILING((X569/$H569),1)*$H569),"")</f>
        <v>52.800000000000004</v>
      </c>
      <c r="Z569" s="36">
        <f>IFERROR(IF(Y569=0,"",ROUNDUP(Y569/H569,0)*0.01196),"")</f>
        <v>0.1196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53.409090909090907</v>
      </c>
      <c r="BN569" s="64">
        <f>IFERROR(Y569*I569/H569,"0")</f>
        <v>56.400000000000006</v>
      </c>
      <c r="BO569" s="64">
        <f>IFERROR(1/J569*(X569/H569),"0")</f>
        <v>9.1054778554778545E-2</v>
      </c>
      <c r="BP569" s="64">
        <f>IFERROR(1/J569*(Y569/H569),"0")</f>
        <v>9.6153846153846159E-2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03">
        <v>4680115880054</v>
      </c>
      <c r="E571" s="804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03">
        <v>4680115880054</v>
      </c>
      <c r="E573" s="804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0" t="s">
        <v>904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9.4696969696969688</v>
      </c>
      <c r="Y574" s="799">
        <f>IFERROR(Y569/H569,"0")+IFERROR(Y570/H570,"0")+IFERROR(Y571/H571,"0")+IFERROR(Y572/H572,"0")+IFERROR(Y573/H573,"0")</f>
        <v>10</v>
      </c>
      <c r="Z574" s="799">
        <f>IFERROR(IF(Z569="",0,Z569),"0")+IFERROR(IF(Z570="",0,Z570),"0")+IFERROR(IF(Z571="",0,Z571),"0")+IFERROR(IF(Z572="",0,Z572),"0")+IFERROR(IF(Z573="",0,Z573),"0")</f>
        <v>0.1196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50</v>
      </c>
      <c r="Y575" s="799">
        <f>IFERROR(SUM(Y569:Y573),"0")</f>
        <v>52.800000000000004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60</v>
      </c>
      <c r="Y578" s="798">
        <f t="shared" si="115"/>
        <v>63.36</v>
      </c>
      <c r="Z578" s="36">
        <f t="shared" si="116"/>
        <v>0.14352000000000001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64.090909090909079</v>
      </c>
      <c r="BN578" s="64">
        <f t="shared" si="118"/>
        <v>67.679999999999993</v>
      </c>
      <c r="BO578" s="64">
        <f t="shared" si="119"/>
        <v>0.10926573426573427</v>
      </c>
      <c r="BP578" s="64">
        <f t="shared" si="120"/>
        <v>0.11538461538461539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50</v>
      </c>
      <c r="Y580" s="798">
        <f t="shared" si="115"/>
        <v>52.800000000000004</v>
      </c>
      <c r="Z580" s="36">
        <f t="shared" si="116"/>
        <v>0.1196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53.409090909090907</v>
      </c>
      <c r="BN580" s="64">
        <f t="shared" si="118"/>
        <v>56.400000000000006</v>
      </c>
      <c r="BO580" s="64">
        <f t="shared" si="119"/>
        <v>9.1054778554778545E-2</v>
      </c>
      <c r="BP580" s="64">
        <f t="shared" si="120"/>
        <v>9.6153846153846159E-2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120</v>
      </c>
      <c r="Y582" s="798">
        <f t="shared" si="115"/>
        <v>121.44000000000001</v>
      </c>
      <c r="Z582" s="36">
        <f t="shared" si="116"/>
        <v>0.27507999999999999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128.18181818181816</v>
      </c>
      <c r="BN582" s="64">
        <f t="shared" si="118"/>
        <v>129.72</v>
      </c>
      <c r="BO582" s="64">
        <f t="shared" si="119"/>
        <v>0.21853146853146854</v>
      </c>
      <c r="BP582" s="64">
        <f t="shared" si="120"/>
        <v>0.22115384615384617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54</v>
      </c>
      <c r="Y583" s="798">
        <f t="shared" si="115"/>
        <v>54</v>
      </c>
      <c r="Z583" s="36">
        <f>IFERROR(IF(Y583=0,"",ROUNDUP(Y583/H583,0)*0.00902),"")</f>
        <v>0.1353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57.15</v>
      </c>
      <c r="BN583" s="64">
        <f t="shared" si="118"/>
        <v>57.15</v>
      </c>
      <c r="BO583" s="64">
        <f t="shared" si="119"/>
        <v>0.11363636363636365</v>
      </c>
      <c r="BP583" s="64">
        <f t="shared" si="120"/>
        <v>0.11363636363636365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12</v>
      </c>
      <c r="Y586" s="798">
        <f t="shared" si="115"/>
        <v>14.4</v>
      </c>
      <c r="Z586" s="36">
        <f>IFERROR(IF(Y586=0,"",ROUNDUP(Y586/H586,0)*0.00902),"")</f>
        <v>3.6080000000000001E-2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12.7</v>
      </c>
      <c r="BN586" s="64">
        <f t="shared" si="118"/>
        <v>15.24</v>
      </c>
      <c r="BO586" s="64">
        <f t="shared" si="119"/>
        <v>2.5252525252525252E-2</v>
      </c>
      <c r="BP586" s="64">
        <f t="shared" si="120"/>
        <v>3.0303030303030304E-2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78</v>
      </c>
      <c r="Y589" s="798">
        <f t="shared" si="115"/>
        <v>79.2</v>
      </c>
      <c r="Z589" s="36">
        <f>IFERROR(IF(Y589=0,"",ROUNDUP(Y589/H589,0)*0.00902),"")</f>
        <v>0.19844000000000001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82.55</v>
      </c>
      <c r="BN589" s="64">
        <f t="shared" si="118"/>
        <v>83.820000000000007</v>
      </c>
      <c r="BO589" s="64">
        <f t="shared" si="119"/>
        <v>0.16414141414141414</v>
      </c>
      <c r="BP589" s="64">
        <f t="shared" si="120"/>
        <v>0.16666666666666669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83.560606060606062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86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0.90802000000000005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374</v>
      </c>
      <c r="Y593" s="799">
        <f>IFERROR(SUM(Y577:Y591),"0")</f>
        <v>385.2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205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163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1000</v>
      </c>
      <c r="Y649" s="798">
        <f t="shared" ref="Y649:Y656" si="131">IFERROR(IF(X649="",0,CEILING((X649/$H649),1)*$H649),"")</f>
        <v>1006.1999999999999</v>
      </c>
      <c r="Z649" s="36">
        <f>IFERROR(IF(Y649=0,"",ROUNDUP(Y649/H649,0)*0.02175),"")</f>
        <v>2.8057499999999997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1072.3076923076924</v>
      </c>
      <c r="BN649" s="64">
        <f t="shared" ref="BN649:BN656" si="133">IFERROR(Y649*I649/H649,"0")</f>
        <v>1078.9559999999999</v>
      </c>
      <c r="BO649" s="64">
        <f t="shared" ref="BO649:BO656" si="134">IFERROR(1/J649*(X649/H649),"0")</f>
        <v>2.2893772893772892</v>
      </c>
      <c r="BP649" s="64">
        <f t="shared" ref="BP649:BP656" si="135">IFERROR(1/J649*(Y649/H649),"0")</f>
        <v>2.3035714285714284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128.2051282051282</v>
      </c>
      <c r="Y657" s="799">
        <f>IFERROR(Y649/H649,"0")+IFERROR(Y650/H650,"0")+IFERROR(Y651/H651,"0")+IFERROR(Y652/H652,"0")+IFERROR(Y653/H653,"0")+IFERROR(Y654/H654,"0")+IFERROR(Y655/H655,"0")+IFERROR(Y656/H656,"0")</f>
        <v>129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2.8057499999999997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1000</v>
      </c>
      <c r="Y658" s="799">
        <f>IFERROR(SUM(Y649:Y656),"0")</f>
        <v>1006.1999999999999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205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163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17070.900000000001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17300.77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18232.679058362486</v>
      </c>
      <c r="Y685" s="799">
        <f>IFERROR(SUM(BN22:BN681),"0")</f>
        <v>18476.731000000007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33</v>
      </c>
      <c r="Y686" s="38">
        <f>ROUNDUP(SUM(BP22:BP681),0)</f>
        <v>34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19057.679058362486</v>
      </c>
      <c r="Y687" s="799">
        <f>GrossWeightTotalR+PalletQtyTotalR*25</f>
        <v>19326.731000000007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4216.6438074763846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4255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38.738119999999995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321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213</v>
      </c>
      <c r="F692" s="801" t="s">
        <v>235</v>
      </c>
      <c r="G692" s="801" t="s">
        <v>279</v>
      </c>
      <c r="H692" s="801" t="s">
        <v>111</v>
      </c>
      <c r="I692" s="801" t="s">
        <v>322</v>
      </c>
      <c r="J692" s="801" t="s">
        <v>346</v>
      </c>
      <c r="K692" s="801" t="s">
        <v>424</v>
      </c>
      <c r="L692" s="801" t="s">
        <v>443</v>
      </c>
      <c r="M692" s="801" t="s">
        <v>467</v>
      </c>
      <c r="N692" s="795"/>
      <c r="O692" s="801" t="s">
        <v>496</v>
      </c>
      <c r="P692" s="801" t="s">
        <v>499</v>
      </c>
      <c r="Q692" s="801" t="s">
        <v>508</v>
      </c>
      <c r="R692" s="801" t="s">
        <v>524</v>
      </c>
      <c r="S692" s="801" t="s">
        <v>534</v>
      </c>
      <c r="T692" s="801" t="s">
        <v>547</v>
      </c>
      <c r="U692" s="801" t="s">
        <v>558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409.6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910.80000000000007</v>
      </c>
      <c r="E694" s="46">
        <f>IFERROR(Y105*1,"0")+IFERROR(Y106*1,"0")+IFERROR(Y107*1,"0")+IFERROR(Y111*1,"0")+IFERROR(Y112*1,"0")+IFERROR(Y113*1,"0")+IFERROR(Y114*1,"0")+IFERROR(Y115*1,"0")+IFERROR(Y116*1,"0")</f>
        <v>1465.5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1869.12</v>
      </c>
      <c r="G694" s="46">
        <f>IFERROR(Y152*1,"0")+IFERROR(Y153*1,"0")+IFERROR(Y154*1,"0")+IFERROR(Y158*1,"0")+IFERROR(Y159*1,"0")+IFERROR(Y163*1,"0")+IFERROR(Y164*1,"0")+IFERROR(Y165*1,"0")</f>
        <v>246.8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594.29999999999995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2022.6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181.2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609.6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281.40000000000003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1061.6300000000001</v>
      </c>
      <c r="V694" s="46">
        <f>IFERROR(Y404*1,"0")+IFERROR(Y408*1,"0")+IFERROR(Y409*1,"0")+IFERROR(Y410*1,"0")</f>
        <v>1388.7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3995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96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124.2</v>
      </c>
      <c r="Z694" s="46">
        <f>IFERROR(Y514*1,"0")+IFERROR(Y518*1,"0")+IFERROR(Y519*1,"0")+IFERROR(Y520*1,"0")+IFERROR(Y521*1,"0")+IFERROR(Y522*1,"0")+IFERROR(Y526*1,"0")+IFERROR(Y530*1,"0")</f>
        <v>11.4</v>
      </c>
      <c r="AA694" s="46">
        <f>IFERROR(Y535*1,"0")+IFERROR(Y536*1,"0")+IFERROR(Y537*1,"0")+IFERROR(Y538*1,"0")+IFERROR(Y539*1,"0")+IFERROR(Y540*1,"0")</f>
        <v>39.36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987.36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1006.1999999999999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5,00"/>
        <filter val="1 141,00"/>
        <filter val="1 290,00"/>
        <filter val="1 365,00"/>
        <filter val="1,00"/>
        <filter val="1,11"/>
        <filter val="10,00"/>
        <filter val="100,00"/>
        <filter val="105,00"/>
        <filter val="11,67"/>
        <filter val="110,00"/>
        <filter val="113,15"/>
        <filter val="12,00"/>
        <filter val="120,00"/>
        <filter val="121,00"/>
        <filter val="122,50"/>
        <filter val="123,26"/>
        <filter val="128,00"/>
        <filter val="128,21"/>
        <filter val="128,93"/>
        <filter val="13,33"/>
        <filter val="130,00"/>
        <filter val="133,33"/>
        <filter val="135,00"/>
        <filter val="138,52"/>
        <filter val="150,00"/>
        <filter val="156,00"/>
        <filter val="17 070,90"/>
        <filter val="17,50"/>
        <filter val="170,00"/>
        <filter val="175,00"/>
        <filter val="176,85"/>
        <filter val="18 232,68"/>
        <filter val="180,00"/>
        <filter val="19 057,68"/>
        <filter val="197,33"/>
        <filter val="2 920,00"/>
        <filter val="2,22"/>
        <filter val="2,38"/>
        <filter val="20,00"/>
        <filter val="200,00"/>
        <filter val="206,58"/>
        <filter val="21,00"/>
        <filter val="215,00"/>
        <filter val="220,00"/>
        <filter val="232,14"/>
        <filter val="234,52"/>
        <filter val="25,00"/>
        <filter val="250,00"/>
        <filter val="253,33"/>
        <filter val="26,40"/>
        <filter val="28,00"/>
        <filter val="28,75"/>
        <filter val="280,00"/>
        <filter val="290,00"/>
        <filter val="293,81"/>
        <filter val="3,00"/>
        <filter val="3,33"/>
        <filter val="30,00"/>
        <filter val="31,03"/>
        <filter val="32,50"/>
        <filter val="320,00"/>
        <filter val="33"/>
        <filter val="340,00"/>
        <filter val="35,00"/>
        <filter val="350,00"/>
        <filter val="36,00"/>
        <filter val="36,81"/>
        <filter val="360,00"/>
        <filter val="374,00"/>
        <filter val="38,00"/>
        <filter val="39,00"/>
        <filter val="4 216,64"/>
        <filter val="4,00"/>
        <filter val="4,17"/>
        <filter val="4,63"/>
        <filter val="40,00"/>
        <filter val="400,00"/>
        <filter val="405,00"/>
        <filter val="44,00"/>
        <filter val="442,00"/>
        <filter val="480,00"/>
        <filter val="49,95"/>
        <filter val="492,24"/>
        <filter val="50,00"/>
        <filter val="500,00"/>
        <filter val="51,00"/>
        <filter val="52,50"/>
        <filter val="530,00"/>
        <filter val="536,00"/>
        <filter val="54,00"/>
        <filter val="540,00"/>
        <filter val="550,00"/>
        <filter val="56,00"/>
        <filter val="57,41"/>
        <filter val="582,50"/>
        <filter val="585,00"/>
        <filter val="6,00"/>
        <filter val="60,00"/>
        <filter val="608,00"/>
        <filter val="625,00"/>
        <filter val="64,00"/>
        <filter val="640,00"/>
        <filter val="650,00"/>
        <filter val="655,00"/>
        <filter val="66,00"/>
        <filter val="66,67"/>
        <filter val="68,00"/>
        <filter val="7,00"/>
        <filter val="70,00"/>
        <filter val="715,00"/>
        <filter val="740,00"/>
        <filter val="78,00"/>
        <filter val="80,00"/>
        <filter val="81,11"/>
        <filter val="83,56"/>
        <filter val="84,00"/>
        <filter val="9,47"/>
        <filter val="90,00"/>
        <filter val="92,00"/>
        <filter val="96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2025-01-17T11:08:49Z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