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7AC71B-28DE-4CA9-8681-38CC638059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O654" i="1"/>
  <c r="BM654" i="1"/>
  <c r="Y654" i="1"/>
  <c r="BP654" i="1" s="1"/>
  <c r="BP653" i="1"/>
  <c r="BO653" i="1"/>
  <c r="BM653" i="1"/>
  <c r="Y653" i="1"/>
  <c r="BO652" i="1"/>
  <c r="BM652" i="1"/>
  <c r="Y652" i="1"/>
  <c r="BP652" i="1" s="1"/>
  <c r="BO651" i="1"/>
  <c r="BM651" i="1"/>
  <c r="Y651" i="1"/>
  <c r="BO650" i="1"/>
  <c r="BM650" i="1"/>
  <c r="Y650" i="1"/>
  <c r="BP650" i="1" s="1"/>
  <c r="BO649" i="1"/>
  <c r="BM649" i="1"/>
  <c r="Y649" i="1"/>
  <c r="X647" i="1"/>
  <c r="X646" i="1"/>
  <c r="BO645" i="1"/>
  <c r="BM645" i="1"/>
  <c r="Y645" i="1"/>
  <c r="BO644" i="1"/>
  <c r="BM644" i="1"/>
  <c r="Z644" i="1"/>
  <c r="Y644" i="1"/>
  <c r="BP644" i="1" s="1"/>
  <c r="BO643" i="1"/>
  <c r="BM643" i="1"/>
  <c r="Y643" i="1"/>
  <c r="BO642" i="1"/>
  <c r="BM642" i="1"/>
  <c r="Y642" i="1"/>
  <c r="BO641" i="1"/>
  <c r="BM641" i="1"/>
  <c r="Y641" i="1"/>
  <c r="BO640" i="1"/>
  <c r="BM640" i="1"/>
  <c r="Z640" i="1"/>
  <c r="Y640" i="1"/>
  <c r="BN640" i="1" s="1"/>
  <c r="BO639" i="1"/>
  <c r="BM639" i="1"/>
  <c r="Y639" i="1"/>
  <c r="X637" i="1"/>
  <c r="X636" i="1"/>
  <c r="BO635" i="1"/>
  <c r="BM635" i="1"/>
  <c r="Y635" i="1"/>
  <c r="BO634" i="1"/>
  <c r="BM634" i="1"/>
  <c r="Y634" i="1"/>
  <c r="BP634" i="1" s="1"/>
  <c r="BO633" i="1"/>
  <c r="BM633" i="1"/>
  <c r="Y633" i="1"/>
  <c r="BO632" i="1"/>
  <c r="BM632" i="1"/>
  <c r="Z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Z625" i="1"/>
  <c r="Y625" i="1"/>
  <c r="BN625" i="1" s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BP608" i="1" s="1"/>
  <c r="X604" i="1"/>
  <c r="X603" i="1"/>
  <c r="BO602" i="1"/>
  <c r="BM602" i="1"/>
  <c r="Y602" i="1"/>
  <c r="BO601" i="1"/>
  <c r="BM601" i="1"/>
  <c r="Y601" i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P539" i="1" s="1"/>
  <c r="BO538" i="1"/>
  <c r="BM538" i="1"/>
  <c r="Y538" i="1"/>
  <c r="BO537" i="1"/>
  <c r="BM537" i="1"/>
  <c r="Y537" i="1"/>
  <c r="BP537" i="1" s="1"/>
  <c r="P537" i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BN514" i="1" s="1"/>
  <c r="P514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O498" i="1"/>
  <c r="BM498" i="1"/>
  <c r="Y498" i="1"/>
  <c r="BP498" i="1" s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Z480" i="1" s="1"/>
  <c r="BO479" i="1"/>
  <c r="BM479" i="1"/>
  <c r="Y479" i="1"/>
  <c r="X477" i="1"/>
  <c r="X476" i="1"/>
  <c r="BO475" i="1"/>
  <c r="BM475" i="1"/>
  <c r="Y475" i="1"/>
  <c r="BP475" i="1" s="1"/>
  <c r="P475" i="1"/>
  <c r="X471" i="1"/>
  <c r="X470" i="1"/>
  <c r="BO469" i="1"/>
  <c r="BM469" i="1"/>
  <c r="Y469" i="1"/>
  <c r="BP469" i="1" s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P462" i="1" s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Y454" i="1" s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BN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N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Z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BN419" i="1" s="1"/>
  <c r="P419" i="1"/>
  <c r="BO418" i="1"/>
  <c r="BM418" i="1"/>
  <c r="Y418" i="1"/>
  <c r="BP418" i="1" s="1"/>
  <c r="P418" i="1"/>
  <c r="BO417" i="1"/>
  <c r="BM417" i="1"/>
  <c r="Y417" i="1"/>
  <c r="BN417" i="1" s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BP374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Y325" i="1" s="1"/>
  <c r="P323" i="1"/>
  <c r="Y321" i="1"/>
  <c r="X321" i="1"/>
  <c r="Y320" i="1"/>
  <c r="X320" i="1"/>
  <c r="BP319" i="1"/>
  <c r="BO319" i="1"/>
  <c r="BN319" i="1"/>
  <c r="BM319" i="1"/>
  <c r="Z319" i="1"/>
  <c r="Z320" i="1" s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N298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Y289" i="1" s="1"/>
  <c r="P279" i="1"/>
  <c r="Y276" i="1"/>
  <c r="X276" i="1"/>
  <c r="Y275" i="1"/>
  <c r="X275" i="1"/>
  <c r="BP274" i="1"/>
  <c r="BO274" i="1"/>
  <c r="BN274" i="1"/>
  <c r="BM274" i="1"/>
  <c r="Z274" i="1"/>
  <c r="Z275" i="1" s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Z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Z170" i="1" s="1"/>
  <c r="Z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N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94" i="1" s="1"/>
  <c r="P62" i="1"/>
  <c r="X59" i="1"/>
  <c r="X58" i="1"/>
  <c r="BO57" i="1"/>
  <c r="BM57" i="1"/>
  <c r="Y57" i="1"/>
  <c r="BN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BN47" i="1" s="1"/>
  <c r="P47" i="1"/>
  <c r="Y43" i="1"/>
  <c r="X43" i="1"/>
  <c r="X42" i="1"/>
  <c r="BO41" i="1"/>
  <c r="BM41" i="1"/>
  <c r="Y41" i="1"/>
  <c r="BP41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X24" i="1"/>
  <c r="X684" i="1" s="1"/>
  <c r="X23" i="1"/>
  <c r="BO22" i="1"/>
  <c r="X686" i="1" s="1"/>
  <c r="BM22" i="1"/>
  <c r="Y22" i="1"/>
  <c r="B694" i="1" s="1"/>
  <c r="P22" i="1"/>
  <c r="H10" i="1"/>
  <c r="A9" i="1"/>
  <c r="J9" i="1" s="1"/>
  <c r="D7" i="1"/>
  <c r="Q6" i="1"/>
  <c r="P2" i="1"/>
  <c r="BP235" i="1" l="1"/>
  <c r="BN235" i="1"/>
  <c r="Z235" i="1"/>
  <c r="BP257" i="1"/>
  <c r="BN257" i="1"/>
  <c r="Z257" i="1"/>
  <c r="BP281" i="1"/>
  <c r="BN281" i="1"/>
  <c r="Z281" i="1"/>
  <c r="BP310" i="1"/>
  <c r="BN310" i="1"/>
  <c r="Z310" i="1"/>
  <c r="BP376" i="1"/>
  <c r="BN376" i="1"/>
  <c r="Z376" i="1"/>
  <c r="Y406" i="1"/>
  <c r="Y405" i="1"/>
  <c r="BP404" i="1"/>
  <c r="BN404" i="1"/>
  <c r="Z404" i="1"/>
  <c r="Z405" i="1" s="1"/>
  <c r="BN425" i="1"/>
  <c r="Z425" i="1"/>
  <c r="Y437" i="1"/>
  <c r="BP447" i="1"/>
  <c r="BN447" i="1"/>
  <c r="Z447" i="1"/>
  <c r="BP483" i="1"/>
  <c r="BN483" i="1"/>
  <c r="Z483" i="1"/>
  <c r="BP558" i="1"/>
  <c r="BN558" i="1"/>
  <c r="Z558" i="1"/>
  <c r="BP586" i="1"/>
  <c r="BN586" i="1"/>
  <c r="Z586" i="1"/>
  <c r="BN596" i="1"/>
  <c r="Z596" i="1"/>
  <c r="BP612" i="1"/>
  <c r="Z612" i="1"/>
  <c r="Z613" i="1" s="1"/>
  <c r="BN627" i="1"/>
  <c r="Z627" i="1"/>
  <c r="BP635" i="1"/>
  <c r="BN635" i="1"/>
  <c r="Z635" i="1"/>
  <c r="BN651" i="1"/>
  <c r="Z651" i="1"/>
  <c r="Z27" i="1"/>
  <c r="BN27" i="1"/>
  <c r="Z32" i="1"/>
  <c r="BN32" i="1"/>
  <c r="Z50" i="1"/>
  <c r="BN50" i="1"/>
  <c r="Z65" i="1"/>
  <c r="BN65" i="1"/>
  <c r="Z75" i="1"/>
  <c r="BN75" i="1"/>
  <c r="Z89" i="1"/>
  <c r="BN89" i="1"/>
  <c r="Z106" i="1"/>
  <c r="BN106" i="1"/>
  <c r="Z130" i="1"/>
  <c r="BN130" i="1"/>
  <c r="Z140" i="1"/>
  <c r="BN140" i="1"/>
  <c r="Z219" i="1"/>
  <c r="BN219" i="1"/>
  <c r="Y237" i="1"/>
  <c r="BP227" i="1"/>
  <c r="BN227" i="1"/>
  <c r="Z227" i="1"/>
  <c r="BP244" i="1"/>
  <c r="BN244" i="1"/>
  <c r="Z244" i="1"/>
  <c r="BP268" i="1"/>
  <c r="BN268" i="1"/>
  <c r="Z268" i="1"/>
  <c r="O694" i="1"/>
  <c r="Y295" i="1"/>
  <c r="Y330" i="1"/>
  <c r="Y329" i="1"/>
  <c r="BP328" i="1"/>
  <c r="BN328" i="1"/>
  <c r="Z328" i="1"/>
  <c r="Z329" i="1" s="1"/>
  <c r="BP362" i="1"/>
  <c r="BN362" i="1"/>
  <c r="Z362" i="1"/>
  <c r="BP393" i="1"/>
  <c r="BN393" i="1"/>
  <c r="Z393" i="1"/>
  <c r="Y428" i="1"/>
  <c r="Z416" i="1"/>
  <c r="BN435" i="1"/>
  <c r="Z435" i="1"/>
  <c r="Y476" i="1"/>
  <c r="Y477" i="1"/>
  <c r="Y515" i="1"/>
  <c r="Y532" i="1"/>
  <c r="Y531" i="1"/>
  <c r="BP530" i="1"/>
  <c r="BN530" i="1"/>
  <c r="Z530" i="1"/>
  <c r="Z531" i="1" s="1"/>
  <c r="BP561" i="1"/>
  <c r="BN561" i="1"/>
  <c r="Z561" i="1"/>
  <c r="BP587" i="1"/>
  <c r="BN587" i="1"/>
  <c r="Z587" i="1"/>
  <c r="BN623" i="1"/>
  <c r="Z623" i="1"/>
  <c r="BN642" i="1"/>
  <c r="Z642" i="1"/>
  <c r="BN655" i="1"/>
  <c r="Z655" i="1"/>
  <c r="Y272" i="1"/>
  <c r="R694" i="1"/>
  <c r="Y339" i="1"/>
  <c r="Y395" i="1"/>
  <c r="Y39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Z112" i="1"/>
  <c r="BN112" i="1"/>
  <c r="Z124" i="1"/>
  <c r="BN124" i="1"/>
  <c r="Z132" i="1"/>
  <c r="BN132" i="1"/>
  <c r="Y144" i="1"/>
  <c r="Z138" i="1"/>
  <c r="BN138" i="1"/>
  <c r="Z142" i="1"/>
  <c r="BN142" i="1"/>
  <c r="Y148" i="1"/>
  <c r="Y149" i="1"/>
  <c r="Z152" i="1"/>
  <c r="BN152" i="1"/>
  <c r="Z158" i="1"/>
  <c r="BN158" i="1"/>
  <c r="BP158" i="1"/>
  <c r="Y167" i="1"/>
  <c r="Z165" i="1"/>
  <c r="BN165" i="1"/>
  <c r="Y172" i="1"/>
  <c r="Y171" i="1"/>
  <c r="BP170" i="1"/>
  <c r="Y161" i="1"/>
  <c r="BN170" i="1"/>
  <c r="Z174" i="1"/>
  <c r="BN174" i="1"/>
  <c r="BP174" i="1"/>
  <c r="Z178" i="1"/>
  <c r="BN178" i="1"/>
  <c r="Y185" i="1"/>
  <c r="Z194" i="1"/>
  <c r="BN194" i="1"/>
  <c r="Z198" i="1"/>
  <c r="BN198" i="1"/>
  <c r="Z205" i="1"/>
  <c r="BN205" i="1"/>
  <c r="BP205" i="1"/>
  <c r="Z211" i="1"/>
  <c r="BN211" i="1"/>
  <c r="Y212" i="1"/>
  <c r="BN215" i="1"/>
  <c r="Y290" i="1"/>
  <c r="Y394" i="1"/>
  <c r="Y411" i="1"/>
  <c r="BP417" i="1"/>
  <c r="BN418" i="1"/>
  <c r="BN445" i="1"/>
  <c r="BN448" i="1"/>
  <c r="BN457" i="1"/>
  <c r="BN462" i="1"/>
  <c r="BN469" i="1"/>
  <c r="BP503" i="1"/>
  <c r="BN503" i="1"/>
  <c r="Z503" i="1"/>
  <c r="Y505" i="1"/>
  <c r="Y506" i="1"/>
  <c r="BN508" i="1"/>
  <c r="BP519" i="1"/>
  <c r="BN519" i="1"/>
  <c r="Z519" i="1"/>
  <c r="Y542" i="1"/>
  <c r="BP535" i="1"/>
  <c r="BN535" i="1"/>
  <c r="Z535" i="1"/>
  <c r="BN537" i="1"/>
  <c r="BP538" i="1"/>
  <c r="BN538" i="1"/>
  <c r="Z538" i="1"/>
  <c r="BN556" i="1"/>
  <c r="BP571" i="1"/>
  <c r="BN571" i="1"/>
  <c r="Z571" i="1"/>
  <c r="BP579" i="1"/>
  <c r="BN579" i="1"/>
  <c r="Z579" i="1"/>
  <c r="BP583" i="1"/>
  <c r="BN583" i="1"/>
  <c r="Z583" i="1"/>
  <c r="BP589" i="1"/>
  <c r="BN589" i="1"/>
  <c r="Z589" i="1"/>
  <c r="Y604" i="1"/>
  <c r="Z601" i="1"/>
  <c r="BP633" i="1"/>
  <c r="BN633" i="1"/>
  <c r="Z633" i="1"/>
  <c r="Y636" i="1"/>
  <c r="Y658" i="1"/>
  <c r="Y657" i="1"/>
  <c r="Z649" i="1"/>
  <c r="BN656" i="1"/>
  <c r="BP673" i="1"/>
  <c r="Y675" i="1"/>
  <c r="Z176" i="1"/>
  <c r="BN176" i="1"/>
  <c r="Z182" i="1"/>
  <c r="BN182" i="1"/>
  <c r="BP182" i="1"/>
  <c r="Y191" i="1"/>
  <c r="Z196" i="1"/>
  <c r="BN196" i="1"/>
  <c r="Z200" i="1"/>
  <c r="BN200" i="1"/>
  <c r="Y208" i="1"/>
  <c r="Z217" i="1"/>
  <c r="BN217" i="1"/>
  <c r="Z221" i="1"/>
  <c r="BN221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BP262" i="1"/>
  <c r="Z266" i="1"/>
  <c r="BN266" i="1"/>
  <c r="Z270" i="1"/>
  <c r="BN270" i="1"/>
  <c r="Z279" i="1"/>
  <c r="BN279" i="1"/>
  <c r="BP279" i="1"/>
  <c r="Z283" i="1"/>
  <c r="BN283" i="1"/>
  <c r="Z287" i="1"/>
  <c r="BN287" i="1"/>
  <c r="Z299" i="1"/>
  <c r="BN299" i="1"/>
  <c r="Z308" i="1"/>
  <c r="BN308" i="1"/>
  <c r="Z315" i="1"/>
  <c r="Z316" i="1" s="1"/>
  <c r="BN315" i="1"/>
  <c r="BP315" i="1"/>
  <c r="Y316" i="1"/>
  <c r="Y317" i="1"/>
  <c r="Z323" i="1"/>
  <c r="Z324" i="1" s="1"/>
  <c r="BN323" i="1"/>
  <c r="BP323" i="1"/>
  <c r="Y324" i="1"/>
  <c r="Z332" i="1"/>
  <c r="Z333" i="1" s="1"/>
  <c r="BN332" i="1"/>
  <c r="BP332" i="1"/>
  <c r="Y333" i="1"/>
  <c r="T694" i="1"/>
  <c r="Z347" i="1"/>
  <c r="BN347" i="1"/>
  <c r="Y348" i="1"/>
  <c r="Z351" i="1"/>
  <c r="Z352" i="1" s="1"/>
  <c r="BN351" i="1"/>
  <c r="BP351" i="1"/>
  <c r="Y352" i="1"/>
  <c r="Z356" i="1"/>
  <c r="BN356" i="1"/>
  <c r="Z360" i="1"/>
  <c r="BN360" i="1"/>
  <c r="Z368" i="1"/>
  <c r="BN368" i="1"/>
  <c r="Z374" i="1"/>
  <c r="BN374" i="1"/>
  <c r="Z378" i="1"/>
  <c r="BN378" i="1"/>
  <c r="Y388" i="1"/>
  <c r="Z390" i="1"/>
  <c r="BN390" i="1"/>
  <c r="BP390" i="1"/>
  <c r="Z391" i="1"/>
  <c r="BN391" i="1"/>
  <c r="Y401" i="1"/>
  <c r="Z399" i="1"/>
  <c r="BN399" i="1"/>
  <c r="Z408" i="1"/>
  <c r="BN408" i="1"/>
  <c r="BP408" i="1"/>
  <c r="Z417" i="1"/>
  <c r="Z420" i="1"/>
  <c r="BP421" i="1"/>
  <c r="BN422" i="1"/>
  <c r="Z424" i="1"/>
  <c r="BP425" i="1"/>
  <c r="BN426" i="1"/>
  <c r="Y433" i="1"/>
  <c r="BN430" i="1"/>
  <c r="Y432" i="1"/>
  <c r="BN436" i="1"/>
  <c r="BN449" i="1"/>
  <c r="Z451" i="1"/>
  <c r="BN451" i="1"/>
  <c r="BN452" i="1"/>
  <c r="Y459" i="1"/>
  <c r="BN456" i="1"/>
  <c r="Y458" i="1"/>
  <c r="BN463" i="1"/>
  <c r="Z465" i="1"/>
  <c r="BN465" i="1"/>
  <c r="Y470" i="1"/>
  <c r="Y471" i="1"/>
  <c r="BN475" i="1"/>
  <c r="Y500" i="1"/>
  <c r="BN479" i="1"/>
  <c r="BP480" i="1"/>
  <c r="BN480" i="1"/>
  <c r="BN481" i="1"/>
  <c r="BN484" i="1"/>
  <c r="BP486" i="1"/>
  <c r="BN486" i="1"/>
  <c r="Z486" i="1"/>
  <c r="BN490" i="1"/>
  <c r="BN494" i="1"/>
  <c r="BN497" i="1"/>
  <c r="Y510" i="1"/>
  <c r="BN520" i="1"/>
  <c r="Y528" i="1"/>
  <c r="Y527" i="1"/>
  <c r="BP526" i="1"/>
  <c r="BN526" i="1"/>
  <c r="Z526" i="1"/>
  <c r="Z527" i="1" s="1"/>
  <c r="BN539" i="1"/>
  <c r="BN553" i="1"/>
  <c r="BP572" i="1"/>
  <c r="BN572" i="1"/>
  <c r="Z572" i="1"/>
  <c r="BP580" i="1"/>
  <c r="BN580" i="1"/>
  <c r="Z580" i="1"/>
  <c r="BP584" i="1"/>
  <c r="BN584" i="1"/>
  <c r="Z584" i="1"/>
  <c r="BN590" i="1"/>
  <c r="BP601" i="1"/>
  <c r="Y609" i="1"/>
  <c r="Z608" i="1"/>
  <c r="Z609" i="1" s="1"/>
  <c r="Y618" i="1"/>
  <c r="Y617" i="1"/>
  <c r="BP616" i="1"/>
  <c r="BN616" i="1"/>
  <c r="Z616" i="1"/>
  <c r="Z617" i="1" s="1"/>
  <c r="BN634" i="1"/>
  <c r="Z634" i="1"/>
  <c r="BP649" i="1"/>
  <c r="BN652" i="1"/>
  <c r="BN653" i="1"/>
  <c r="Z653" i="1"/>
  <c r="BN663" i="1"/>
  <c r="BP669" i="1"/>
  <c r="BN669" i="1"/>
  <c r="Z669" i="1"/>
  <c r="Y679" i="1"/>
  <c r="Y678" i="1"/>
  <c r="BN677" i="1"/>
  <c r="BN487" i="1"/>
  <c r="BN491" i="1"/>
  <c r="BN493" i="1"/>
  <c r="BN498" i="1"/>
  <c r="BN504" i="1"/>
  <c r="BN509" i="1"/>
  <c r="BN536" i="1"/>
  <c r="BN554" i="1"/>
  <c r="BP596" i="1"/>
  <c r="Y614" i="1"/>
  <c r="BP623" i="1"/>
  <c r="BP625" i="1"/>
  <c r="BP627" i="1"/>
  <c r="Y637" i="1"/>
  <c r="BP632" i="1"/>
  <c r="BP640" i="1"/>
  <c r="BP642" i="1"/>
  <c r="BN650" i="1"/>
  <c r="BP651" i="1"/>
  <c r="BN654" i="1"/>
  <c r="BP655" i="1"/>
  <c r="Y665" i="1"/>
  <c r="Y35" i="1"/>
  <c r="Y53" i="1"/>
  <c r="Y70" i="1"/>
  <c r="Y78" i="1"/>
  <c r="Y86" i="1"/>
  <c r="BN100" i="1"/>
  <c r="BP100" i="1"/>
  <c r="Z100" i="1"/>
  <c r="E694" i="1"/>
  <c r="BN105" i="1"/>
  <c r="Y108" i="1"/>
  <c r="BP105" i="1"/>
  <c r="Z105" i="1"/>
  <c r="BN116" i="1"/>
  <c r="BP116" i="1"/>
  <c r="Z116" i="1"/>
  <c r="F694" i="1"/>
  <c r="Y126" i="1"/>
  <c r="BN121" i="1"/>
  <c r="Y127" i="1"/>
  <c r="BP121" i="1"/>
  <c r="Z121" i="1"/>
  <c r="BN153" i="1"/>
  <c r="Y155" i="1"/>
  <c r="BP153" i="1"/>
  <c r="Z153" i="1"/>
  <c r="Z155" i="1" s="1"/>
  <c r="BN195" i="1"/>
  <c r="BP195" i="1"/>
  <c r="Z195" i="1"/>
  <c r="BN220" i="1"/>
  <c r="BP220" i="1"/>
  <c r="Z220" i="1"/>
  <c r="Y224" i="1"/>
  <c r="BN240" i="1"/>
  <c r="Y246" i="1"/>
  <c r="BP240" i="1"/>
  <c r="Z240" i="1"/>
  <c r="BN256" i="1"/>
  <c r="BP256" i="1"/>
  <c r="Z256" i="1"/>
  <c r="Q694" i="1"/>
  <c r="BN305" i="1"/>
  <c r="Y311" i="1"/>
  <c r="Y312" i="1"/>
  <c r="BP305" i="1"/>
  <c r="Z305" i="1"/>
  <c r="BN361" i="1"/>
  <c r="BP361" i="1"/>
  <c r="Z361" i="1"/>
  <c r="Y365" i="1"/>
  <c r="BN377" i="1"/>
  <c r="BP377" i="1"/>
  <c r="Z377" i="1"/>
  <c r="Y381" i="1"/>
  <c r="BN518" i="1"/>
  <c r="Y523" i="1"/>
  <c r="Y524" i="1"/>
  <c r="BP518" i="1"/>
  <c r="Z518" i="1"/>
  <c r="A10" i="1"/>
  <c r="F9" i="1"/>
  <c r="F10" i="1"/>
  <c r="Z22" i="1"/>
  <c r="Z23" i="1" s="1"/>
  <c r="BP22" i="1"/>
  <c r="Z26" i="1"/>
  <c r="BP26" i="1"/>
  <c r="BN28" i="1"/>
  <c r="Z29" i="1"/>
  <c r="BP29" i="1"/>
  <c r="BN30" i="1"/>
  <c r="Z31" i="1"/>
  <c r="BP31" i="1"/>
  <c r="BN33" i="1"/>
  <c r="Y34" i="1"/>
  <c r="BN37" i="1"/>
  <c r="Y38" i="1"/>
  <c r="BN41" i="1"/>
  <c r="Y42" i="1"/>
  <c r="Z49" i="1"/>
  <c r="BP49" i="1"/>
  <c r="BN51" i="1"/>
  <c r="Z57" i="1"/>
  <c r="Z58" i="1" s="1"/>
  <c r="BP57" i="1"/>
  <c r="Z62" i="1"/>
  <c r="BP62" i="1"/>
  <c r="BN64" i="1"/>
  <c r="Z66" i="1"/>
  <c r="BP66" i="1"/>
  <c r="BN68" i="1"/>
  <c r="Z74" i="1"/>
  <c r="BP74" i="1"/>
  <c r="BN76" i="1"/>
  <c r="BN80" i="1"/>
  <c r="Z82" i="1"/>
  <c r="BP82" i="1"/>
  <c r="BN84" i="1"/>
  <c r="BP94" i="1"/>
  <c r="Z94" i="1"/>
  <c r="BN94" i="1"/>
  <c r="Y101" i="1"/>
  <c r="BP98" i="1"/>
  <c r="Z98" i="1"/>
  <c r="Z101" i="1" s="1"/>
  <c r="BN98" i="1"/>
  <c r="Y109" i="1"/>
  <c r="BP115" i="1"/>
  <c r="Z115" i="1"/>
  <c r="BN115" i="1"/>
  <c r="Y134" i="1"/>
  <c r="BN129" i="1"/>
  <c r="BP129" i="1"/>
  <c r="Z129" i="1"/>
  <c r="BN137" i="1"/>
  <c r="Y143" i="1"/>
  <c r="BP137" i="1"/>
  <c r="Z137" i="1"/>
  <c r="BN164" i="1"/>
  <c r="Y166" i="1"/>
  <c r="BP164" i="1"/>
  <c r="Z164" i="1"/>
  <c r="BN228" i="1"/>
  <c r="BP228" i="1"/>
  <c r="Z228" i="1"/>
  <c r="BN236" i="1"/>
  <c r="BP236" i="1"/>
  <c r="Z236" i="1"/>
  <c r="BN243" i="1"/>
  <c r="BP243" i="1"/>
  <c r="Z243" i="1"/>
  <c r="Y247" i="1"/>
  <c r="BN269" i="1"/>
  <c r="BP269" i="1"/>
  <c r="Z269" i="1"/>
  <c r="BN286" i="1"/>
  <c r="BP286" i="1"/>
  <c r="Z286" i="1"/>
  <c r="BN300" i="1"/>
  <c r="BP300" i="1"/>
  <c r="Z300" i="1"/>
  <c r="BN369" i="1"/>
  <c r="BP369" i="1"/>
  <c r="Z369" i="1"/>
  <c r="BP423" i="1"/>
  <c r="Z423" i="1"/>
  <c r="BN423" i="1"/>
  <c r="H9" i="1"/>
  <c r="X685" i="1"/>
  <c r="X687" i="1" s="1"/>
  <c r="X688" i="1"/>
  <c r="Y24" i="1"/>
  <c r="C694" i="1"/>
  <c r="Y59" i="1"/>
  <c r="Y87" i="1"/>
  <c r="BN92" i="1"/>
  <c r="BP92" i="1"/>
  <c r="Z92" i="1"/>
  <c r="Y102" i="1"/>
  <c r="BN113" i="1"/>
  <c r="BP113" i="1"/>
  <c r="Z113" i="1"/>
  <c r="Y118" i="1"/>
  <c r="BN125" i="1"/>
  <c r="BP125" i="1"/>
  <c r="Z125" i="1"/>
  <c r="BN199" i="1"/>
  <c r="BP199" i="1"/>
  <c r="Z199" i="1"/>
  <c r="BN216" i="1"/>
  <c r="BP216" i="1"/>
  <c r="Z216" i="1"/>
  <c r="BN252" i="1"/>
  <c r="BP252" i="1"/>
  <c r="Z252" i="1"/>
  <c r="BN309" i="1"/>
  <c r="BP309" i="1"/>
  <c r="Z309" i="1"/>
  <c r="BN357" i="1"/>
  <c r="BP357" i="1"/>
  <c r="Z357" i="1"/>
  <c r="Y682" i="1"/>
  <c r="BN681" i="1"/>
  <c r="Y683" i="1"/>
  <c r="BP681" i="1"/>
  <c r="Z681" i="1"/>
  <c r="Z682" i="1" s="1"/>
  <c r="BN22" i="1"/>
  <c r="Y23" i="1"/>
  <c r="Z28" i="1"/>
  <c r="Z30" i="1"/>
  <c r="Z33" i="1"/>
  <c r="Z37" i="1"/>
  <c r="Z38" i="1" s="1"/>
  <c r="Z41" i="1"/>
  <c r="Z42" i="1" s="1"/>
  <c r="Z47" i="1"/>
  <c r="BP47" i="1"/>
  <c r="Z51" i="1"/>
  <c r="Y54" i="1"/>
  <c r="BN62" i="1"/>
  <c r="Z64" i="1"/>
  <c r="Z68" i="1"/>
  <c r="Y71" i="1"/>
  <c r="Z76" i="1"/>
  <c r="Z80" i="1"/>
  <c r="Z84" i="1"/>
  <c r="BP90" i="1"/>
  <c r="Z90" i="1"/>
  <c r="BN90" i="1"/>
  <c r="Y96" i="1"/>
  <c r="BP107" i="1"/>
  <c r="Z107" i="1"/>
  <c r="BN107" i="1"/>
  <c r="Y117" i="1"/>
  <c r="BP111" i="1"/>
  <c r="Z111" i="1"/>
  <c r="BN111" i="1"/>
  <c r="BP123" i="1"/>
  <c r="Z123" i="1"/>
  <c r="BN123" i="1"/>
  <c r="Y133" i="1"/>
  <c r="BN141" i="1"/>
  <c r="BP141" i="1"/>
  <c r="Z141" i="1"/>
  <c r="Z166" i="1"/>
  <c r="BN177" i="1"/>
  <c r="BP177" i="1"/>
  <c r="Z177" i="1"/>
  <c r="Y223" i="1"/>
  <c r="BN232" i="1"/>
  <c r="BP232" i="1"/>
  <c r="Z232" i="1"/>
  <c r="Y259" i="1"/>
  <c r="BN265" i="1"/>
  <c r="BP265" i="1"/>
  <c r="Z265" i="1"/>
  <c r="BN282" i="1"/>
  <c r="BP282" i="1"/>
  <c r="Z282" i="1"/>
  <c r="BN398" i="1"/>
  <c r="Y400" i="1"/>
  <c r="BP398" i="1"/>
  <c r="Z398" i="1"/>
  <c r="Z400" i="1" s="1"/>
  <c r="Y442" i="1"/>
  <c r="BP440" i="1"/>
  <c r="Z440" i="1"/>
  <c r="Z441" i="1" s="1"/>
  <c r="BN440" i="1"/>
  <c r="Y441" i="1"/>
  <c r="AB694" i="1"/>
  <c r="Y546" i="1"/>
  <c r="BN545" i="1"/>
  <c r="Y547" i="1"/>
  <c r="BP545" i="1"/>
  <c r="Z545" i="1"/>
  <c r="Z546" i="1" s="1"/>
  <c r="BP555" i="1"/>
  <c r="BN555" i="1"/>
  <c r="Z555" i="1"/>
  <c r="BN559" i="1"/>
  <c r="BP559" i="1"/>
  <c r="Z559" i="1"/>
  <c r="BN564" i="1"/>
  <c r="BP564" i="1"/>
  <c r="Z564" i="1"/>
  <c r="BN131" i="1"/>
  <c r="BN139" i="1"/>
  <c r="BN147" i="1"/>
  <c r="G694" i="1"/>
  <c r="Y156" i="1"/>
  <c r="BN159" i="1"/>
  <c r="BN175" i="1"/>
  <c r="BN183" i="1"/>
  <c r="BN189" i="1"/>
  <c r="BN193" i="1"/>
  <c r="BN197" i="1"/>
  <c r="Y202" i="1"/>
  <c r="BN206" i="1"/>
  <c r="BN210" i="1"/>
  <c r="BN218" i="1"/>
  <c r="BN222" i="1"/>
  <c r="BN226" i="1"/>
  <c r="BN230" i="1"/>
  <c r="BN234" i="1"/>
  <c r="BN245" i="1"/>
  <c r="BN250" i="1"/>
  <c r="BN254" i="1"/>
  <c r="BN263" i="1"/>
  <c r="BN267" i="1"/>
  <c r="BN280" i="1"/>
  <c r="BN284" i="1"/>
  <c r="BN288" i="1"/>
  <c r="BN293" i="1"/>
  <c r="Y294" i="1"/>
  <c r="BN307" i="1"/>
  <c r="BN337" i="1"/>
  <c r="Y338" i="1"/>
  <c r="BN342" i="1"/>
  <c r="Y343" i="1"/>
  <c r="BN346" i="1"/>
  <c r="U694" i="1"/>
  <c r="BN359" i="1"/>
  <c r="BN363" i="1"/>
  <c r="Y364" i="1"/>
  <c r="BN367" i="1"/>
  <c r="Y372" i="1"/>
  <c r="BN375" i="1"/>
  <c r="BN379" i="1"/>
  <c r="Y380" i="1"/>
  <c r="BN383" i="1"/>
  <c r="BN386" i="1"/>
  <c r="Y387" i="1"/>
  <c r="BN392" i="1"/>
  <c r="BN409" i="1"/>
  <c r="W694" i="1"/>
  <c r="BN416" i="1"/>
  <c r="BP416" i="1"/>
  <c r="BP424" i="1"/>
  <c r="BN488" i="1"/>
  <c r="BP488" i="1"/>
  <c r="Z488" i="1"/>
  <c r="BN540" i="1"/>
  <c r="BP540" i="1"/>
  <c r="Z540" i="1"/>
  <c r="Y179" i="1"/>
  <c r="I694" i="1"/>
  <c r="Y201" i="1"/>
  <c r="Y238" i="1"/>
  <c r="K694" i="1"/>
  <c r="Y258" i="1"/>
  <c r="Y271" i="1"/>
  <c r="P694" i="1"/>
  <c r="Y302" i="1"/>
  <c r="Y371" i="1"/>
  <c r="BP419" i="1"/>
  <c r="Z419" i="1"/>
  <c r="Y427" i="1"/>
  <c r="BN446" i="1"/>
  <c r="BP446" i="1"/>
  <c r="Z446" i="1"/>
  <c r="BN461" i="1"/>
  <c r="Y466" i="1"/>
  <c r="Y467" i="1"/>
  <c r="BP461" i="1"/>
  <c r="Z461" i="1"/>
  <c r="BN485" i="1"/>
  <c r="BP485" i="1"/>
  <c r="Z485" i="1"/>
  <c r="BN492" i="1"/>
  <c r="BP492" i="1"/>
  <c r="Z492" i="1"/>
  <c r="Y629" i="1"/>
  <c r="BN622" i="1"/>
  <c r="AE694" i="1"/>
  <c r="Y630" i="1"/>
  <c r="BP622" i="1"/>
  <c r="Z622" i="1"/>
  <c r="BN624" i="1"/>
  <c r="BP624" i="1"/>
  <c r="Z624" i="1"/>
  <c r="BN626" i="1"/>
  <c r="BP626" i="1"/>
  <c r="Z626" i="1"/>
  <c r="BN628" i="1"/>
  <c r="BP628" i="1"/>
  <c r="Z628" i="1"/>
  <c r="Z131" i="1"/>
  <c r="Z139" i="1"/>
  <c r="Z143" i="1" s="1"/>
  <c r="Z147" i="1"/>
  <c r="Z148" i="1" s="1"/>
  <c r="Z159" i="1"/>
  <c r="Z160" i="1" s="1"/>
  <c r="H694" i="1"/>
  <c r="Z175" i="1"/>
  <c r="Z183" i="1"/>
  <c r="Z184" i="1" s="1"/>
  <c r="Z189" i="1"/>
  <c r="Z190" i="1" s="1"/>
  <c r="BP189" i="1"/>
  <c r="Z193" i="1"/>
  <c r="Z197" i="1"/>
  <c r="J694" i="1"/>
  <c r="Z206" i="1"/>
  <c r="Z207" i="1" s="1"/>
  <c r="Z210" i="1"/>
  <c r="Z212" i="1" s="1"/>
  <c r="BP210" i="1"/>
  <c r="Z218" i="1"/>
  <c r="Z222" i="1"/>
  <c r="Z226" i="1"/>
  <c r="BP226" i="1"/>
  <c r="Z230" i="1"/>
  <c r="Z234" i="1"/>
  <c r="Z245" i="1"/>
  <c r="Z250" i="1"/>
  <c r="BP250" i="1"/>
  <c r="Z254" i="1"/>
  <c r="L694" i="1"/>
  <c r="Z263" i="1"/>
  <c r="Z267" i="1"/>
  <c r="M694" i="1"/>
  <c r="Z280" i="1"/>
  <c r="Z284" i="1"/>
  <c r="Z288" i="1"/>
  <c r="Z293" i="1"/>
  <c r="Z294" i="1" s="1"/>
  <c r="BP293" i="1"/>
  <c r="Z298" i="1"/>
  <c r="Z301" i="1" s="1"/>
  <c r="BP298" i="1"/>
  <c r="Y301" i="1"/>
  <c r="Z307" i="1"/>
  <c r="S694" i="1"/>
  <c r="Z337" i="1"/>
  <c r="Z338" i="1" s="1"/>
  <c r="Z342" i="1"/>
  <c r="Z343" i="1" s="1"/>
  <c r="BP342" i="1"/>
  <c r="Z346" i="1"/>
  <c r="Z348" i="1" s="1"/>
  <c r="BP346" i="1"/>
  <c r="Z359" i="1"/>
  <c r="Z363" i="1"/>
  <c r="Z367" i="1"/>
  <c r="Z371" i="1" s="1"/>
  <c r="Z375" i="1"/>
  <c r="Z379" i="1"/>
  <c r="Z383" i="1"/>
  <c r="Z386" i="1"/>
  <c r="Z392" i="1"/>
  <c r="V694" i="1"/>
  <c r="Z409" i="1"/>
  <c r="BP420" i="1"/>
  <c r="BP431" i="1"/>
  <c r="Z431" i="1"/>
  <c r="BP435" i="1"/>
  <c r="Y438" i="1"/>
  <c r="BN450" i="1"/>
  <c r="BP450" i="1"/>
  <c r="Z450" i="1"/>
  <c r="BN464" i="1"/>
  <c r="BP464" i="1"/>
  <c r="Z464" i="1"/>
  <c r="BN482" i="1"/>
  <c r="BP482" i="1"/>
  <c r="Z482" i="1"/>
  <c r="BN495" i="1"/>
  <c r="BP495" i="1"/>
  <c r="Z495" i="1"/>
  <c r="BN521" i="1"/>
  <c r="BP521" i="1"/>
  <c r="Z521" i="1"/>
  <c r="Y566" i="1"/>
  <c r="AC694" i="1"/>
  <c r="BN551" i="1"/>
  <c r="Y567" i="1"/>
  <c r="BP551" i="1"/>
  <c r="Z551" i="1"/>
  <c r="X694" i="1"/>
  <c r="Y453" i="1"/>
  <c r="Y501" i="1"/>
  <c r="Z694" i="1"/>
  <c r="BP557" i="1"/>
  <c r="Z557" i="1"/>
  <c r="BN557" i="1"/>
  <c r="BP563" i="1"/>
  <c r="Z563" i="1"/>
  <c r="BN563" i="1"/>
  <c r="BN582" i="1"/>
  <c r="BP582" i="1"/>
  <c r="Z582" i="1"/>
  <c r="BN595" i="1"/>
  <c r="Y598" i="1"/>
  <c r="BP595" i="1"/>
  <c r="Z595" i="1"/>
  <c r="Z598" i="1" s="1"/>
  <c r="BN662" i="1"/>
  <c r="BP662" i="1"/>
  <c r="Z662" i="1"/>
  <c r="Z445" i="1"/>
  <c r="BP445" i="1"/>
  <c r="Z449" i="1"/>
  <c r="Z457" i="1"/>
  <c r="Z463" i="1"/>
  <c r="Z479" i="1"/>
  <c r="BP479" i="1"/>
  <c r="Z481" i="1"/>
  <c r="Z491" i="1"/>
  <c r="Z494" i="1"/>
  <c r="Z498" i="1"/>
  <c r="Z509" i="1"/>
  <c r="Z514" i="1"/>
  <c r="Z515" i="1" s="1"/>
  <c r="BP514" i="1"/>
  <c r="Z520" i="1"/>
  <c r="Z537" i="1"/>
  <c r="Z539" i="1"/>
  <c r="Z554" i="1"/>
  <c r="BN562" i="1"/>
  <c r="BP562" i="1"/>
  <c r="Z562" i="1"/>
  <c r="BN570" i="1"/>
  <c r="BP570" i="1"/>
  <c r="Z570" i="1"/>
  <c r="Y592" i="1"/>
  <c r="BN577" i="1"/>
  <c r="Y593" i="1"/>
  <c r="BP577" i="1"/>
  <c r="Z577" i="1"/>
  <c r="BN585" i="1"/>
  <c r="BP585" i="1"/>
  <c r="Z585" i="1"/>
  <c r="BN591" i="1"/>
  <c r="BP591" i="1"/>
  <c r="Z591" i="1"/>
  <c r="Y603" i="1"/>
  <c r="BN602" i="1"/>
  <c r="BP602" i="1"/>
  <c r="Z602" i="1"/>
  <c r="Z603" i="1" s="1"/>
  <c r="BN645" i="1"/>
  <c r="BP645" i="1"/>
  <c r="Z645" i="1"/>
  <c r="Y694" i="1"/>
  <c r="Z418" i="1"/>
  <c r="Z422" i="1"/>
  <c r="Z426" i="1"/>
  <c r="Z430" i="1"/>
  <c r="Z432" i="1" s="1"/>
  <c r="BP430" i="1"/>
  <c r="Z436" i="1"/>
  <c r="Z437" i="1" s="1"/>
  <c r="Z448" i="1"/>
  <c r="Z452" i="1"/>
  <c r="Z456" i="1"/>
  <c r="Z458" i="1" s="1"/>
  <c r="BP456" i="1"/>
  <c r="Z462" i="1"/>
  <c r="Z469" i="1"/>
  <c r="Z470" i="1" s="1"/>
  <c r="Z475" i="1"/>
  <c r="Z476" i="1" s="1"/>
  <c r="Z484" i="1"/>
  <c r="Z487" i="1"/>
  <c r="Z490" i="1"/>
  <c r="Z493" i="1"/>
  <c r="Z497" i="1"/>
  <c r="Z504" i="1"/>
  <c r="Z505" i="1" s="1"/>
  <c r="Z508" i="1"/>
  <c r="Z510" i="1" s="1"/>
  <c r="BP508" i="1"/>
  <c r="Y516" i="1"/>
  <c r="AA694" i="1"/>
  <c r="Z536" i="1"/>
  <c r="Z541" i="1" s="1"/>
  <c r="Y541" i="1"/>
  <c r="Z553" i="1"/>
  <c r="Z556" i="1"/>
  <c r="BP560" i="1"/>
  <c r="Z560" i="1"/>
  <c r="BN560" i="1"/>
  <c r="BP565" i="1"/>
  <c r="Z565" i="1"/>
  <c r="BN565" i="1"/>
  <c r="Y574" i="1"/>
  <c r="BP569" i="1"/>
  <c r="Z569" i="1"/>
  <c r="Y575" i="1"/>
  <c r="BN569" i="1"/>
  <c r="BN573" i="1"/>
  <c r="BP573" i="1"/>
  <c r="Z573" i="1"/>
  <c r="BN588" i="1"/>
  <c r="BP588" i="1"/>
  <c r="Z588" i="1"/>
  <c r="Y599" i="1"/>
  <c r="Z636" i="1"/>
  <c r="Y646" i="1"/>
  <c r="BN639" i="1"/>
  <c r="Y647" i="1"/>
  <c r="BP639" i="1"/>
  <c r="Z639" i="1"/>
  <c r="BN641" i="1"/>
  <c r="BP641" i="1"/>
  <c r="Z641" i="1"/>
  <c r="BN643" i="1"/>
  <c r="BP643" i="1"/>
  <c r="Z643" i="1"/>
  <c r="BN660" i="1"/>
  <c r="Y664" i="1"/>
  <c r="BP660" i="1"/>
  <c r="Z660" i="1"/>
  <c r="AF694" i="1"/>
  <c r="BN578" i="1"/>
  <c r="BN581" i="1"/>
  <c r="BN601" i="1"/>
  <c r="Y610" i="1"/>
  <c r="BN612" i="1"/>
  <c r="Y613" i="1"/>
  <c r="BN644" i="1"/>
  <c r="BN661" i="1"/>
  <c r="Y671" i="1"/>
  <c r="BN673" i="1"/>
  <c r="Y674" i="1"/>
  <c r="AD694" i="1"/>
  <c r="Z590" i="1"/>
  <c r="BN608" i="1"/>
  <c r="BN632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Z578" i="1"/>
  <c r="Z581" i="1"/>
  <c r="Z661" i="1"/>
  <c r="Z663" i="1"/>
  <c r="Z673" i="1"/>
  <c r="Z674" i="1" s="1"/>
  <c r="Z657" i="1" l="1"/>
  <c r="Z411" i="1"/>
  <c r="Z394" i="1"/>
  <c r="Z380" i="1"/>
  <c r="Z201" i="1"/>
  <c r="Z179" i="1"/>
  <c r="Z95" i="1"/>
  <c r="Z664" i="1"/>
  <c r="Z427" i="1"/>
  <c r="Z289" i="1"/>
  <c r="Z223" i="1"/>
  <c r="Z271" i="1"/>
  <c r="Z364" i="1"/>
  <c r="Z77" i="1"/>
  <c r="Y688" i="1"/>
  <c r="Z126" i="1"/>
  <c r="Z574" i="1"/>
  <c r="Z566" i="1"/>
  <c r="Z86" i="1"/>
  <c r="Y685" i="1"/>
  <c r="Z34" i="1"/>
  <c r="Z108" i="1"/>
  <c r="Z646" i="1"/>
  <c r="Z500" i="1"/>
  <c r="Z258" i="1"/>
  <c r="Z629" i="1"/>
  <c r="Z466" i="1"/>
  <c r="Z117" i="1"/>
  <c r="Z53" i="1"/>
  <c r="Y684" i="1"/>
  <c r="Z70" i="1"/>
  <c r="Y686" i="1"/>
  <c r="Z311" i="1"/>
  <c r="Z592" i="1"/>
  <c r="Z453" i="1"/>
  <c r="Z387" i="1"/>
  <c r="Z237" i="1"/>
  <c r="Z133" i="1"/>
  <c r="Z523" i="1"/>
  <c r="Z246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<sst xmlns="http://schemas.openxmlformats.org/spreadsheetml/2006/main" count="3252" uniqueCount="1115">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</sst>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112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6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3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7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10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13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11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12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121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130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0" customWidth="1"/>
    <col min="19" max="19" width="6.140625" style="7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0" customWidth="1"/>
    <col min="25" max="25" width="11" style="790" customWidth="1"/>
    <col min="26" max="26" width="10" style="790" customWidth="1"/>
    <col min="27" max="27" width="11.5703125" style="790" customWidth="1"/>
    <col min="28" max="28" width="10.42578125" style="790" customWidth="1"/>
    <col min="29" max="29" width="30" style="79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0" customWidth="1"/>
    <col min="34" max="34" width="9.140625" style="790" customWidth="1"/>
    <col min="35" max="16384" width="9.140625" style="790"/>
  </cols>
  <sheetData>
    <row r="1" spans="1:32" s="794" customFormat="1" ht="45" customHeight="1" x14ac:dyDescent="0.2">
      <c r="A1" s="42"/>
      <c r="B1" s="42"/>
      <c r="C1" s="42"/>
      <c r="D1" s="1157" t="s">
        <v>0</v>
      </c>
      <c r="E1" s="835"/>
      <c r="F1" s="835"/>
      <c r="G1" s="13" t="s">
        <v>1</v>
      </c>
      <c r="H1" s="1157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1227" t="s">
        <v>3</v>
      </c>
      <c r="S1" s="835"/>
      <c r="T1" s="835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7"/>
      <c r="Y2" s="17"/>
      <c r="Z2" s="17"/>
      <c r="AA2" s="17"/>
      <c r="AB2" s="52"/>
      <c r="AC2" s="52"/>
      <c r="AD2" s="52"/>
      <c r="AE2" s="52"/>
    </row>
    <row r="3" spans="1:32" s="79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7"/>
      <c r="Q3" s="807"/>
      <c r="R3" s="807"/>
      <c r="S3" s="807"/>
      <c r="T3" s="807"/>
      <c r="U3" s="807"/>
      <c r="V3" s="807"/>
      <c r="W3" s="807"/>
      <c r="X3" s="17"/>
      <c r="Y3" s="17"/>
      <c r="Z3" s="17"/>
      <c r="AA3" s="17"/>
      <c r="AB3" s="52"/>
      <c r="AC3" s="52"/>
      <c r="AD3" s="52"/>
      <c r="AE3" s="52"/>
    </row>
    <row r="4" spans="1:32" s="79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4" customFormat="1" ht="23.45" customHeight="1" x14ac:dyDescent="0.2">
      <c r="A5" s="1118" t="s">
        <v>8</v>
      </c>
      <c r="B5" s="859"/>
      <c r="C5" s="860"/>
      <c r="D5" s="955"/>
      <c r="E5" s="957"/>
      <c r="F5" s="890" t="s">
        <v>9</v>
      </c>
      <c r="G5" s="860"/>
      <c r="H5" s="955" t="s">
        <v>1114</v>
      </c>
      <c r="I5" s="956"/>
      <c r="J5" s="956"/>
      <c r="K5" s="956"/>
      <c r="L5" s="956"/>
      <c r="M5" s="957"/>
      <c r="N5" s="58"/>
      <c r="P5" s="24" t="s">
        <v>10</v>
      </c>
      <c r="Q5" s="864">
        <v>45680</v>
      </c>
      <c r="R5" s="865"/>
      <c r="T5" s="1057" t="s">
        <v>11</v>
      </c>
      <c r="U5" s="1058"/>
      <c r="V5" s="1060" t="s">
        <v>12</v>
      </c>
      <c r="W5" s="865"/>
      <c r="AB5" s="52"/>
      <c r="AC5" s="52"/>
      <c r="AD5" s="52"/>
      <c r="AE5" s="52"/>
    </row>
    <row r="6" spans="1:32" s="794" customFormat="1" ht="24" customHeight="1" x14ac:dyDescent="0.2">
      <c r="A6" s="1118" t="s">
        <v>13</v>
      </c>
      <c r="B6" s="859"/>
      <c r="C6" s="860"/>
      <c r="D6" s="960" t="s">
        <v>14</v>
      </c>
      <c r="E6" s="961"/>
      <c r="F6" s="961"/>
      <c r="G6" s="961"/>
      <c r="H6" s="961"/>
      <c r="I6" s="961"/>
      <c r="J6" s="961"/>
      <c r="K6" s="961"/>
      <c r="L6" s="961"/>
      <c r="M6" s="865"/>
      <c r="N6" s="59"/>
      <c r="P6" s="24" t="s">
        <v>15</v>
      </c>
      <c r="Q6" s="867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71" t="s">
        <v>16</v>
      </c>
      <c r="U6" s="1058"/>
      <c r="V6" s="973" t="s">
        <v>17</v>
      </c>
      <c r="W6" s="974"/>
      <c r="AB6" s="52"/>
      <c r="AC6" s="52"/>
      <c r="AD6" s="52"/>
      <c r="AE6" s="52"/>
    </row>
    <row r="7" spans="1:32" s="794" customFormat="1" ht="21.75" hidden="1" customHeight="1" x14ac:dyDescent="0.2">
      <c r="A7" s="55"/>
      <c r="B7" s="55"/>
      <c r="C7" s="55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065"/>
      <c r="N7" s="60"/>
      <c r="P7" s="24"/>
      <c r="Q7" s="43"/>
      <c r="R7" s="43"/>
      <c r="T7" s="807"/>
      <c r="U7" s="1058"/>
      <c r="V7" s="975"/>
      <c r="W7" s="976"/>
      <c r="AB7" s="52"/>
      <c r="AC7" s="52"/>
      <c r="AD7" s="52"/>
      <c r="AE7" s="52"/>
    </row>
    <row r="8" spans="1:32" s="794" customFormat="1" ht="25.5" customHeight="1" x14ac:dyDescent="0.2">
      <c r="A8" s="872" t="s">
        <v>18</v>
      </c>
      <c r="B8" s="804"/>
      <c r="C8" s="805"/>
      <c r="D8" s="1182" t="s">
        <v>19</v>
      </c>
      <c r="E8" s="1183"/>
      <c r="F8" s="1183"/>
      <c r="G8" s="1183"/>
      <c r="H8" s="1183"/>
      <c r="I8" s="1183"/>
      <c r="J8" s="1183"/>
      <c r="K8" s="1183"/>
      <c r="L8" s="1183"/>
      <c r="M8" s="1184"/>
      <c r="N8" s="61"/>
      <c r="P8" s="24" t="s">
        <v>20</v>
      </c>
      <c r="Q8" s="1064">
        <v>0.45833333333333331</v>
      </c>
      <c r="R8" s="1065"/>
      <c r="T8" s="807"/>
      <c r="U8" s="1058"/>
      <c r="V8" s="975"/>
      <c r="W8" s="976"/>
      <c r="AB8" s="52"/>
      <c r="AC8" s="52"/>
      <c r="AD8" s="52"/>
      <c r="AE8" s="52"/>
    </row>
    <row r="9" spans="1:32" s="794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8"/>
      <c r="E9" s="909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22" t="str">
        <f>IF(AND($A$9="Тип доверенности/получателя при получении в адресе перегруза:",$D$9="Разовая доверенность"),"Введите ФИО","")</f>
        <v/>
      </c>
      <c r="I9" s="909"/>
      <c r="J9" s="10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9"/>
      <c r="L9" s="909"/>
      <c r="M9" s="909"/>
      <c r="N9" s="795"/>
      <c r="P9" s="27" t="s">
        <v>21</v>
      </c>
      <c r="Q9" s="1125"/>
      <c r="R9" s="896"/>
      <c r="T9" s="807"/>
      <c r="U9" s="1058"/>
      <c r="V9" s="977"/>
      <c r="W9" s="978"/>
      <c r="X9" s="44"/>
      <c r="Y9" s="44"/>
      <c r="Z9" s="44"/>
      <c r="AA9" s="44"/>
      <c r="AB9" s="52"/>
      <c r="AC9" s="52"/>
      <c r="AD9" s="52"/>
      <c r="AE9" s="52"/>
    </row>
    <row r="10" spans="1:32" s="794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8"/>
      <c r="E10" s="909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0" t="str">
        <f>IFERROR(VLOOKUP($D$10,Proxy,2,FALSE),"")</f>
        <v/>
      </c>
      <c r="I10" s="807"/>
      <c r="J10" s="807"/>
      <c r="K10" s="807"/>
      <c r="L10" s="807"/>
      <c r="M10" s="807"/>
      <c r="N10" s="793"/>
      <c r="P10" s="27" t="s">
        <v>22</v>
      </c>
      <c r="Q10" s="1046"/>
      <c r="R10" s="1047"/>
      <c r="U10" s="24" t="s">
        <v>23</v>
      </c>
      <c r="V10" s="1217" t="s">
        <v>24</v>
      </c>
      <c r="W10" s="974"/>
      <c r="X10" s="45"/>
      <c r="Y10" s="45"/>
      <c r="Z10" s="45"/>
      <c r="AA10" s="45"/>
      <c r="AB10" s="52"/>
      <c r="AC10" s="52"/>
      <c r="AD10" s="52"/>
      <c r="AE10" s="52"/>
    </row>
    <row r="11" spans="1:32" s="79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6"/>
      <c r="R11" s="865"/>
      <c r="U11" s="24" t="s">
        <v>27</v>
      </c>
      <c r="V11" s="895" t="s">
        <v>28</v>
      </c>
      <c r="W11" s="896"/>
      <c r="X11" s="46"/>
      <c r="Y11" s="46"/>
      <c r="Z11" s="46"/>
      <c r="AA11" s="46"/>
      <c r="AB11" s="52"/>
      <c r="AC11" s="52"/>
      <c r="AD11" s="52"/>
      <c r="AE11" s="52"/>
    </row>
    <row r="12" spans="1:32" s="794" customFormat="1" ht="18.600000000000001" customHeight="1" x14ac:dyDescent="0.2">
      <c r="A12" s="1035" t="s">
        <v>29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860"/>
      <c r="N12" s="62"/>
      <c r="P12" s="24" t="s">
        <v>30</v>
      </c>
      <c r="Q12" s="1064"/>
      <c r="R12" s="1065"/>
      <c r="S12" s="25"/>
      <c r="U12" s="24"/>
      <c r="V12" s="835"/>
      <c r="W12" s="807"/>
      <c r="AB12" s="52"/>
      <c r="AC12" s="52"/>
      <c r="AD12" s="52"/>
      <c r="AE12" s="52"/>
    </row>
    <row r="13" spans="1:32" s="794" customFormat="1" ht="23.25" customHeight="1" x14ac:dyDescent="0.2">
      <c r="A13" s="1035" t="s">
        <v>31</v>
      </c>
      <c r="B13" s="859"/>
      <c r="C13" s="859"/>
      <c r="D13" s="859"/>
      <c r="E13" s="859"/>
      <c r="F13" s="859"/>
      <c r="G13" s="859"/>
      <c r="H13" s="859"/>
      <c r="I13" s="859"/>
      <c r="J13" s="859"/>
      <c r="K13" s="859"/>
      <c r="L13" s="859"/>
      <c r="M13" s="860"/>
      <c r="N13" s="62"/>
      <c r="O13" s="27"/>
      <c r="P13" s="27" t="s">
        <v>32</v>
      </c>
      <c r="Q13" s="895"/>
      <c r="R13" s="89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4" customFormat="1" ht="18.600000000000001" customHeight="1" x14ac:dyDescent="0.2">
      <c r="A14" s="1035" t="s">
        <v>33</v>
      </c>
      <c r="B14" s="859"/>
      <c r="C14" s="859"/>
      <c r="D14" s="859"/>
      <c r="E14" s="859"/>
      <c r="F14" s="859"/>
      <c r="G14" s="859"/>
      <c r="H14" s="859"/>
      <c r="I14" s="859"/>
      <c r="J14" s="859"/>
      <c r="K14" s="859"/>
      <c r="L14" s="859"/>
      <c r="M14" s="86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4" customFormat="1" ht="22.5" customHeight="1" x14ac:dyDescent="0.2">
      <c r="A15" s="1038" t="s">
        <v>34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860"/>
      <c r="N15" s="63"/>
      <c r="P15" s="1096" t="s">
        <v>35</v>
      </c>
      <c r="Q15" s="835"/>
      <c r="R15" s="835"/>
      <c r="S15" s="835"/>
      <c r="T15" s="83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7"/>
      <c r="Q16" s="1097"/>
      <c r="R16" s="1097"/>
      <c r="S16" s="1097"/>
      <c r="T16" s="109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13" t="s">
        <v>36</v>
      </c>
      <c r="B17" s="813" t="s">
        <v>37</v>
      </c>
      <c r="C17" s="1120" t="s">
        <v>38</v>
      </c>
      <c r="D17" s="813" t="s">
        <v>39</v>
      </c>
      <c r="E17" s="814"/>
      <c r="F17" s="813" t="s">
        <v>40</v>
      </c>
      <c r="G17" s="813" t="s">
        <v>41</v>
      </c>
      <c r="H17" s="813" t="s">
        <v>42</v>
      </c>
      <c r="I17" s="813" t="s">
        <v>43</v>
      </c>
      <c r="J17" s="813" t="s">
        <v>44</v>
      </c>
      <c r="K17" s="813" t="s">
        <v>45</v>
      </c>
      <c r="L17" s="813" t="s">
        <v>46</v>
      </c>
      <c r="M17" s="813" t="s">
        <v>47</v>
      </c>
      <c r="N17" s="813" t="s">
        <v>48</v>
      </c>
      <c r="O17" s="813" t="s">
        <v>49</v>
      </c>
      <c r="P17" s="813" t="s">
        <v>50</v>
      </c>
      <c r="Q17" s="1163"/>
      <c r="R17" s="1163"/>
      <c r="S17" s="1163"/>
      <c r="T17" s="814"/>
      <c r="U17" s="869" t="s">
        <v>51</v>
      </c>
      <c r="V17" s="860"/>
      <c r="W17" s="813" t="s">
        <v>52</v>
      </c>
      <c r="X17" s="813" t="s">
        <v>53</v>
      </c>
      <c r="Y17" s="870" t="s">
        <v>54</v>
      </c>
      <c r="Z17" s="988" t="s">
        <v>55</v>
      </c>
      <c r="AA17" s="884" t="s">
        <v>56</v>
      </c>
      <c r="AB17" s="884" t="s">
        <v>57</v>
      </c>
      <c r="AC17" s="884" t="s">
        <v>58</v>
      </c>
      <c r="AD17" s="884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819"/>
      <c r="B18" s="819"/>
      <c r="C18" s="819"/>
      <c r="D18" s="815"/>
      <c r="E18" s="816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5"/>
      <c r="Q18" s="1164"/>
      <c r="R18" s="1164"/>
      <c r="S18" s="1164"/>
      <c r="T18" s="816"/>
      <c r="U18" s="67" t="s">
        <v>61</v>
      </c>
      <c r="V18" s="67" t="s">
        <v>62</v>
      </c>
      <c r="W18" s="819"/>
      <c r="X18" s="819"/>
      <c r="Y18" s="871"/>
      <c r="Z18" s="989"/>
      <c r="AA18" s="991"/>
      <c r="AB18" s="991"/>
      <c r="AC18" s="991"/>
      <c r="AD18" s="887"/>
      <c r="AE18" s="888"/>
      <c r="AF18" s="88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9"/>
      <c r="AB19" s="49"/>
      <c r="AC19" s="49"/>
    </row>
    <row r="20" spans="1:68" ht="16.5" hidden="1" customHeight="1" x14ac:dyDescent="0.25">
      <c r="A20" s="843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2"/>
      <c r="AB20" s="792"/>
      <c r="AC20" s="792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1"/>
      <c r="AB21" s="791"/>
      <c r="AC21" s="79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08">
        <v>4680115885004</v>
      </c>
      <c r="E22" s="809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1"/>
      <c r="R22" s="811"/>
      <c r="S22" s="811"/>
      <c r="T22" s="812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7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8"/>
      <c r="P23" s="803" t="s">
        <v>71</v>
      </c>
      <c r="Q23" s="804"/>
      <c r="R23" s="804"/>
      <c r="S23" s="804"/>
      <c r="T23" s="804"/>
      <c r="U23" s="804"/>
      <c r="V23" s="805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8"/>
      <c r="P24" s="803" t="s">
        <v>71</v>
      </c>
      <c r="Q24" s="804"/>
      <c r="R24" s="804"/>
      <c r="S24" s="804"/>
      <c r="T24" s="804"/>
      <c r="U24" s="804"/>
      <c r="V24" s="805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1"/>
      <c r="AB25" s="791"/>
      <c r="AC25" s="79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08">
        <v>4607091383881</v>
      </c>
      <c r="E26" s="809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8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1"/>
      <c r="R26" s="811"/>
      <c r="S26" s="811"/>
      <c r="T26" s="812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08">
        <v>4680115885912</v>
      </c>
      <c r="E27" s="809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0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1"/>
      <c r="R27" s="811"/>
      <c r="S27" s="811"/>
      <c r="T27" s="812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08">
        <v>4607091388237</v>
      </c>
      <c r="E28" s="809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1"/>
      <c r="R28" s="811"/>
      <c r="S28" s="811"/>
      <c r="T28" s="812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08">
        <v>4680115886230</v>
      </c>
      <c r="E29" s="809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206" t="s">
        <v>86</v>
      </c>
      <c r="Q29" s="811"/>
      <c r="R29" s="811"/>
      <c r="S29" s="811"/>
      <c r="T29" s="812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08">
        <v>4680115886278</v>
      </c>
      <c r="E30" s="809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36" t="s">
        <v>90</v>
      </c>
      <c r="Q30" s="811"/>
      <c r="R30" s="811"/>
      <c r="S30" s="811"/>
      <c r="T30" s="812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08">
        <v>4680115886247</v>
      </c>
      <c r="E31" s="809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87" t="s">
        <v>94</v>
      </c>
      <c r="Q31" s="811"/>
      <c r="R31" s="811"/>
      <c r="S31" s="811"/>
      <c r="T31" s="812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08">
        <v>4680115885905</v>
      </c>
      <c r="E32" s="809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1"/>
      <c r="R32" s="811"/>
      <c r="S32" s="811"/>
      <c r="T32" s="812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08">
        <v>4607091388244</v>
      </c>
      <c r="E33" s="809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1"/>
      <c r="R33" s="811"/>
      <c r="S33" s="811"/>
      <c r="T33" s="812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7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8"/>
      <c r="P34" s="803" t="s">
        <v>71</v>
      </c>
      <c r="Q34" s="804"/>
      <c r="R34" s="804"/>
      <c r="S34" s="804"/>
      <c r="T34" s="804"/>
      <c r="U34" s="804"/>
      <c r="V34" s="805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8"/>
      <c r="P35" s="803" t="s">
        <v>71</v>
      </c>
      <c r="Q35" s="804"/>
      <c r="R35" s="804"/>
      <c r="S35" s="804"/>
      <c r="T35" s="804"/>
      <c r="U35" s="804"/>
      <c r="V35" s="805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1"/>
      <c r="AB36" s="791"/>
      <c r="AC36" s="791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08">
        <v>4607091388503</v>
      </c>
      <c r="E37" s="809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1"/>
      <c r="R37" s="811"/>
      <c r="S37" s="811"/>
      <c r="T37" s="812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7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8"/>
      <c r="P38" s="803" t="s">
        <v>71</v>
      </c>
      <c r="Q38" s="804"/>
      <c r="R38" s="804"/>
      <c r="S38" s="804"/>
      <c r="T38" s="804"/>
      <c r="U38" s="804"/>
      <c r="V38" s="805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8"/>
      <c r="P39" s="803" t="s">
        <v>71</v>
      </c>
      <c r="Q39" s="804"/>
      <c r="R39" s="804"/>
      <c r="S39" s="804"/>
      <c r="T39" s="804"/>
      <c r="U39" s="804"/>
      <c r="V39" s="805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1"/>
      <c r="AB40" s="791"/>
      <c r="AC40" s="791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08">
        <v>4607091389111</v>
      </c>
      <c r="E41" s="809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9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1"/>
      <c r="R41" s="811"/>
      <c r="S41" s="811"/>
      <c r="T41" s="812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7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8"/>
      <c r="P42" s="803" t="s">
        <v>71</v>
      </c>
      <c r="Q42" s="804"/>
      <c r="R42" s="804"/>
      <c r="S42" s="804"/>
      <c r="T42" s="804"/>
      <c r="U42" s="804"/>
      <c r="V42" s="805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8"/>
      <c r="P43" s="803" t="s">
        <v>71</v>
      </c>
      <c r="Q43" s="804"/>
      <c r="R43" s="804"/>
      <c r="S43" s="804"/>
      <c r="T43" s="804"/>
      <c r="U43" s="804"/>
      <c r="V43" s="805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829" t="s">
        <v>111</v>
      </c>
      <c r="B44" s="830"/>
      <c r="C44" s="830"/>
      <c r="D44" s="830"/>
      <c r="E44" s="830"/>
      <c r="F44" s="830"/>
      <c r="G44" s="830"/>
      <c r="H44" s="830"/>
      <c r="I44" s="830"/>
      <c r="J44" s="830"/>
      <c r="K44" s="830"/>
      <c r="L44" s="830"/>
      <c r="M44" s="830"/>
      <c r="N44" s="830"/>
      <c r="O44" s="830"/>
      <c r="P44" s="830"/>
      <c r="Q44" s="830"/>
      <c r="R44" s="830"/>
      <c r="S44" s="830"/>
      <c r="T44" s="830"/>
      <c r="U44" s="830"/>
      <c r="V44" s="830"/>
      <c r="W44" s="830"/>
      <c r="X44" s="830"/>
      <c r="Y44" s="830"/>
      <c r="Z44" s="830"/>
      <c r="AA44" s="49"/>
      <c r="AB44" s="49"/>
      <c r="AC44" s="49"/>
    </row>
    <row r="45" spans="1:68" ht="16.5" hidden="1" customHeight="1" x14ac:dyDescent="0.25">
      <c r="A45" s="843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2"/>
      <c r="AB45" s="792"/>
      <c r="AC45" s="792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1"/>
      <c r="AB46" s="791"/>
      <c r="AC46" s="791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808">
        <v>4607091385670</v>
      </c>
      <c r="E47" s="809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1"/>
      <c r="R47" s="811"/>
      <c r="S47" s="811"/>
      <c r="T47" s="812"/>
      <c r="U47" s="35"/>
      <c r="V47" s="35"/>
      <c r="W47" s="36" t="s">
        <v>69</v>
      </c>
      <c r="X47" s="797">
        <v>200</v>
      </c>
      <c r="Y47" s="798">
        <f t="shared" ref="Y47:Y52" si="6">IFERROR(IF(X47="",0,CEILING((X47/$H47),1)*$H47),"")</f>
        <v>201.6</v>
      </c>
      <c r="Z47" s="37">
        <f>IFERROR(IF(Y47=0,"",ROUNDUP(Y47/H47,0)*0.02175),"")</f>
        <v>0.39149999999999996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208.57142857142858</v>
      </c>
      <c r="BN47" s="64">
        <f t="shared" ref="BN47:BN52" si="8">IFERROR(Y47*I47/H47,"0")</f>
        <v>210.24</v>
      </c>
      <c r="BO47" s="64">
        <f t="shared" ref="BO47:BO52" si="9">IFERROR(1/J47*(X47/H47),"0")</f>
        <v>0.31887755102040816</v>
      </c>
      <c r="BP47" s="64">
        <f t="shared" ref="BP47:BP52" si="10">IFERROR(1/J47*(Y47/H47),"0")</f>
        <v>0.3214285714285714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08">
        <v>4607091385670</v>
      </c>
      <c r="E48" s="809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1"/>
      <c r="R48" s="811"/>
      <c r="S48" s="811"/>
      <c r="T48" s="812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08">
        <v>4680115883956</v>
      </c>
      <c r="E49" s="809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1"/>
      <c r="R49" s="811"/>
      <c r="S49" s="811"/>
      <c r="T49" s="812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08">
        <v>4680115882539</v>
      </c>
      <c r="E50" s="809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2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1"/>
      <c r="R50" s="811"/>
      <c r="S50" s="811"/>
      <c r="T50" s="812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808">
        <v>4607091385687</v>
      </c>
      <c r="E51" s="809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1"/>
      <c r="R51" s="811"/>
      <c r="S51" s="811"/>
      <c r="T51" s="812"/>
      <c r="U51" s="35"/>
      <c r="V51" s="35"/>
      <c r="W51" s="36" t="s">
        <v>69</v>
      </c>
      <c r="X51" s="797">
        <v>144</v>
      </c>
      <c r="Y51" s="798">
        <f t="shared" si="6"/>
        <v>144</v>
      </c>
      <c r="Z51" s="37">
        <f>IFERROR(IF(Y51=0,"",ROUNDUP(Y51/H51,0)*0.00902),"")</f>
        <v>0.32472000000000001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151.56</v>
      </c>
      <c r="BN51" s="64">
        <f t="shared" si="8"/>
        <v>151.56</v>
      </c>
      <c r="BO51" s="64">
        <f t="shared" si="9"/>
        <v>0.27272727272727271</v>
      </c>
      <c r="BP51" s="64">
        <f t="shared" si="10"/>
        <v>0.27272727272727271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08">
        <v>4680115883949</v>
      </c>
      <c r="E52" s="809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4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1"/>
      <c r="R52" s="811"/>
      <c r="S52" s="811"/>
      <c r="T52" s="812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7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8"/>
      <c r="P53" s="803" t="s">
        <v>71</v>
      </c>
      <c r="Q53" s="804"/>
      <c r="R53" s="804"/>
      <c r="S53" s="804"/>
      <c r="T53" s="804"/>
      <c r="U53" s="804"/>
      <c r="V53" s="805"/>
      <c r="W53" s="38" t="s">
        <v>72</v>
      </c>
      <c r="X53" s="799">
        <f>IFERROR(X47/H47,"0")+IFERROR(X48/H48,"0")+IFERROR(X49/H49,"0")+IFERROR(X50/H50,"0")+IFERROR(X51/H51,"0")+IFERROR(X52/H52,"0")</f>
        <v>53.857142857142861</v>
      </c>
      <c r="Y53" s="799">
        <f>IFERROR(Y47/H47,"0")+IFERROR(Y48/H48,"0")+IFERROR(Y49/H49,"0")+IFERROR(Y50/H50,"0")+IFERROR(Y51/H51,"0")+IFERROR(Y52/H52,"0")</f>
        <v>54</v>
      </c>
      <c r="Z53" s="799">
        <f>IFERROR(IF(Z47="",0,Z47),"0")+IFERROR(IF(Z48="",0,Z48),"0")+IFERROR(IF(Z49="",0,Z49),"0")+IFERROR(IF(Z50="",0,Z50),"0")+IFERROR(IF(Z51="",0,Z51),"0")+IFERROR(IF(Z52="",0,Z52),"0")</f>
        <v>0.71621999999999997</v>
      </c>
      <c r="AA53" s="800"/>
      <c r="AB53" s="800"/>
      <c r="AC53" s="800"/>
    </row>
    <row r="54" spans="1:68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8"/>
      <c r="P54" s="803" t="s">
        <v>71</v>
      </c>
      <c r="Q54" s="804"/>
      <c r="R54" s="804"/>
      <c r="S54" s="804"/>
      <c r="T54" s="804"/>
      <c r="U54" s="804"/>
      <c r="V54" s="805"/>
      <c r="W54" s="38" t="s">
        <v>69</v>
      </c>
      <c r="X54" s="799">
        <f>IFERROR(SUM(X47:X52),"0")</f>
        <v>344</v>
      </c>
      <c r="Y54" s="799">
        <f>IFERROR(SUM(Y47:Y52),"0")</f>
        <v>345.6</v>
      </c>
      <c r="Z54" s="38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1"/>
      <c r="AB55" s="791"/>
      <c r="AC55" s="791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08">
        <v>4680115885233</v>
      </c>
      <c r="E56" s="809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1"/>
      <c r="R56" s="811"/>
      <c r="S56" s="811"/>
      <c r="T56" s="812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08">
        <v>4680115884915</v>
      </c>
      <c r="E57" s="809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1"/>
      <c r="R57" s="811"/>
      <c r="S57" s="811"/>
      <c r="T57" s="812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7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8"/>
      <c r="P58" s="803" t="s">
        <v>71</v>
      </c>
      <c r="Q58" s="804"/>
      <c r="R58" s="804"/>
      <c r="S58" s="804"/>
      <c r="T58" s="804"/>
      <c r="U58" s="804"/>
      <c r="V58" s="805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8"/>
      <c r="P59" s="803" t="s">
        <v>71</v>
      </c>
      <c r="Q59" s="804"/>
      <c r="R59" s="804"/>
      <c r="S59" s="804"/>
      <c r="T59" s="804"/>
      <c r="U59" s="804"/>
      <c r="V59" s="805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43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2"/>
      <c r="AB60" s="792"/>
      <c r="AC60" s="792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1"/>
      <c r="AB61" s="791"/>
      <c r="AC61" s="791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08">
        <v>4680115885882</v>
      </c>
      <c r="E62" s="809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1"/>
      <c r="R62" s="811"/>
      <c r="S62" s="811"/>
      <c r="T62" s="812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4301011948</v>
      </c>
      <c r="D63" s="808">
        <v>4680115881426</v>
      </c>
      <c r="E63" s="809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6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1"/>
      <c r="R63" s="811"/>
      <c r="S63" s="811"/>
      <c r="T63" s="812"/>
      <c r="U63" s="35"/>
      <c r="V63" s="35"/>
      <c r="W63" s="36" t="s">
        <v>69</v>
      </c>
      <c r="X63" s="797">
        <v>2350</v>
      </c>
      <c r="Y63" s="798">
        <f t="shared" si="11"/>
        <v>2354.4</v>
      </c>
      <c r="Z63" s="37">
        <f>IFERROR(IF(Y63=0,"",ROUNDUP(Y63/H63,0)*0.02039),"")</f>
        <v>4.4450199999999995</v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2454.4444444444443</v>
      </c>
      <c r="BN63" s="64">
        <f t="shared" si="13"/>
        <v>2459.0399999999995</v>
      </c>
      <c r="BO63" s="64">
        <f t="shared" si="14"/>
        <v>4.5331790123456788</v>
      </c>
      <c r="BP63" s="64">
        <f t="shared" si="15"/>
        <v>4.5416666666666661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08">
        <v>4680115881426</v>
      </c>
      <c r="E64" s="809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9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1"/>
      <c r="R64" s="811"/>
      <c r="S64" s="811"/>
      <c r="T64" s="812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08">
        <v>4680115880283</v>
      </c>
      <c r="E65" s="809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1"/>
      <c r="R65" s="811"/>
      <c r="S65" s="811"/>
      <c r="T65" s="812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08">
        <v>4680115882720</v>
      </c>
      <c r="E66" s="809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10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1"/>
      <c r="R66" s="811"/>
      <c r="S66" s="811"/>
      <c r="T66" s="812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08">
        <v>4680115881525</v>
      </c>
      <c r="E67" s="809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1"/>
      <c r="R67" s="811"/>
      <c r="S67" s="811"/>
      <c r="T67" s="812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08">
        <v>4680115885899</v>
      </c>
      <c r="E68" s="809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1"/>
      <c r="R68" s="811"/>
      <c r="S68" s="811"/>
      <c r="T68" s="812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808">
        <v>4680115881419</v>
      </c>
      <c r="E69" s="809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1"/>
      <c r="R69" s="811"/>
      <c r="S69" s="811"/>
      <c r="T69" s="812"/>
      <c r="U69" s="35"/>
      <c r="V69" s="35"/>
      <c r="W69" s="36" t="s">
        <v>69</v>
      </c>
      <c r="X69" s="797">
        <v>594</v>
      </c>
      <c r="Y69" s="798">
        <f t="shared" si="11"/>
        <v>594</v>
      </c>
      <c r="Z69" s="37">
        <f>IFERROR(IF(Y69=0,"",ROUNDUP(Y69/H69,0)*0.00902),"")</f>
        <v>1.1906400000000001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621.71999999999991</v>
      </c>
      <c r="BN69" s="64">
        <f t="shared" si="13"/>
        <v>621.71999999999991</v>
      </c>
      <c r="BO69" s="64">
        <f t="shared" si="14"/>
        <v>1</v>
      </c>
      <c r="BP69" s="64">
        <f t="shared" si="15"/>
        <v>1</v>
      </c>
    </row>
    <row r="70" spans="1:68" x14ac:dyDescent="0.2">
      <c r="A70" s="817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8"/>
      <c r="P70" s="803" t="s">
        <v>71</v>
      </c>
      <c r="Q70" s="804"/>
      <c r="R70" s="804"/>
      <c r="S70" s="804"/>
      <c r="T70" s="804"/>
      <c r="U70" s="804"/>
      <c r="V70" s="805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349.59259259259261</v>
      </c>
      <c r="Y70" s="799">
        <f>IFERROR(Y62/H62,"0")+IFERROR(Y63/H63,"0")+IFERROR(Y64/H64,"0")+IFERROR(Y65/H65,"0")+IFERROR(Y66/H66,"0")+IFERROR(Y67/H67,"0")+IFERROR(Y68/H68,"0")+IFERROR(Y69/H69,"0")</f>
        <v>350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5.6356599999999997</v>
      </c>
      <c r="AA70" s="800"/>
      <c r="AB70" s="800"/>
      <c r="AC70" s="800"/>
    </row>
    <row r="71" spans="1:68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8"/>
      <c r="P71" s="803" t="s">
        <v>71</v>
      </c>
      <c r="Q71" s="804"/>
      <c r="R71" s="804"/>
      <c r="S71" s="804"/>
      <c r="T71" s="804"/>
      <c r="U71" s="804"/>
      <c r="V71" s="805"/>
      <c r="W71" s="38" t="s">
        <v>69</v>
      </c>
      <c r="X71" s="799">
        <f>IFERROR(SUM(X62:X69),"0")</f>
        <v>2944</v>
      </c>
      <c r="Y71" s="799">
        <f>IFERROR(SUM(Y62:Y69),"0")</f>
        <v>2948.4</v>
      </c>
      <c r="Z71" s="38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1"/>
      <c r="AB72" s="791"/>
      <c r="AC72" s="791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08">
        <v>4680115881440</v>
      </c>
      <c r="E73" s="809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1"/>
      <c r="R73" s="811"/>
      <c r="S73" s="811"/>
      <c r="T73" s="812"/>
      <c r="U73" s="35"/>
      <c r="V73" s="35"/>
      <c r="W73" s="36" t="s">
        <v>69</v>
      </c>
      <c r="X73" s="797">
        <v>1200</v>
      </c>
      <c r="Y73" s="798">
        <f>IFERROR(IF(X73="",0,CEILING((X73/$H73),1)*$H73),"")</f>
        <v>1209.6000000000001</v>
      </c>
      <c r="Z73" s="37">
        <f>IFERROR(IF(Y73=0,"",ROUNDUP(Y73/H73,0)*0.02175),"")</f>
        <v>2.4359999999999999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1253.3333333333333</v>
      </c>
      <c r="BN73" s="64">
        <f>IFERROR(Y73*I73/H73,"0")</f>
        <v>1263.3599999999999</v>
      </c>
      <c r="BO73" s="64">
        <f>IFERROR(1/J73*(X73/H73),"0")</f>
        <v>1.9841269841269837</v>
      </c>
      <c r="BP73" s="64">
        <f>IFERROR(1/J73*(Y73/H73),"0")</f>
        <v>2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08">
        <v>4680115882751</v>
      </c>
      <c r="E74" s="809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1"/>
      <c r="R74" s="811"/>
      <c r="S74" s="811"/>
      <c r="T74" s="812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08">
        <v>4680115885950</v>
      </c>
      <c r="E75" s="809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1"/>
      <c r="R75" s="811"/>
      <c r="S75" s="811"/>
      <c r="T75" s="812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808">
        <v>4680115881433</v>
      </c>
      <c r="E76" s="809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0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1"/>
      <c r="R76" s="811"/>
      <c r="S76" s="811"/>
      <c r="T76" s="812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7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8"/>
      <c r="P77" s="803" t="s">
        <v>71</v>
      </c>
      <c r="Q77" s="804"/>
      <c r="R77" s="804"/>
      <c r="S77" s="804"/>
      <c r="T77" s="804"/>
      <c r="U77" s="804"/>
      <c r="V77" s="805"/>
      <c r="W77" s="38" t="s">
        <v>72</v>
      </c>
      <c r="X77" s="799">
        <f>IFERROR(X73/H73,"0")+IFERROR(X74/H74,"0")+IFERROR(X75/H75,"0")+IFERROR(X76/H76,"0")</f>
        <v>111.1111111111111</v>
      </c>
      <c r="Y77" s="799">
        <f>IFERROR(Y73/H73,"0")+IFERROR(Y74/H74,"0")+IFERROR(Y75/H75,"0")+IFERROR(Y76/H76,"0")</f>
        <v>112</v>
      </c>
      <c r="Z77" s="799">
        <f>IFERROR(IF(Z73="",0,Z73),"0")+IFERROR(IF(Z74="",0,Z74),"0")+IFERROR(IF(Z75="",0,Z75),"0")+IFERROR(IF(Z76="",0,Z76),"0")</f>
        <v>2.4359999999999999</v>
      </c>
      <c r="AA77" s="800"/>
      <c r="AB77" s="800"/>
      <c r="AC77" s="800"/>
    </row>
    <row r="78" spans="1:68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8"/>
      <c r="P78" s="803" t="s">
        <v>71</v>
      </c>
      <c r="Q78" s="804"/>
      <c r="R78" s="804"/>
      <c r="S78" s="804"/>
      <c r="T78" s="804"/>
      <c r="U78" s="804"/>
      <c r="V78" s="805"/>
      <c r="W78" s="38" t="s">
        <v>69</v>
      </c>
      <c r="X78" s="799">
        <f>IFERROR(SUM(X73:X76),"0")</f>
        <v>1200</v>
      </c>
      <c r="Y78" s="799">
        <f>IFERROR(SUM(Y73:Y76),"0")</f>
        <v>1209.6000000000001</v>
      </c>
      <c r="Z78" s="38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1"/>
      <c r="AB79" s="791"/>
      <c r="AC79" s="791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08">
        <v>4680115885066</v>
      </c>
      <c r="E80" s="809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1"/>
      <c r="R80" s="811"/>
      <c r="S80" s="811"/>
      <c r="T80" s="812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08">
        <v>4680115885042</v>
      </c>
      <c r="E81" s="809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2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1"/>
      <c r="R81" s="811"/>
      <c r="S81" s="811"/>
      <c r="T81" s="812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08">
        <v>4680115885080</v>
      </c>
      <c r="E82" s="809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1"/>
      <c r="R82" s="811"/>
      <c r="S82" s="811"/>
      <c r="T82" s="812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08">
        <v>4680115885073</v>
      </c>
      <c r="E83" s="809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1"/>
      <c r="R83" s="811"/>
      <c r="S83" s="811"/>
      <c r="T83" s="812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08">
        <v>4680115885059</v>
      </c>
      <c r="E84" s="809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1"/>
      <c r="R84" s="811"/>
      <c r="S84" s="811"/>
      <c r="T84" s="812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08">
        <v>4680115885097</v>
      </c>
      <c r="E85" s="809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1"/>
      <c r="R85" s="811"/>
      <c r="S85" s="811"/>
      <c r="T85" s="812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7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8"/>
      <c r="P86" s="803" t="s">
        <v>71</v>
      </c>
      <c r="Q86" s="804"/>
      <c r="R86" s="804"/>
      <c r="S86" s="804"/>
      <c r="T86" s="804"/>
      <c r="U86" s="804"/>
      <c r="V86" s="805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8"/>
      <c r="P87" s="803" t="s">
        <v>71</v>
      </c>
      <c r="Q87" s="804"/>
      <c r="R87" s="804"/>
      <c r="S87" s="804"/>
      <c r="T87" s="804"/>
      <c r="U87" s="804"/>
      <c r="V87" s="805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1"/>
      <c r="AB88" s="791"/>
      <c r="AC88" s="791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808">
        <v>4680115881891</v>
      </c>
      <c r="E89" s="809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1"/>
      <c r="R89" s="811"/>
      <c r="S89" s="811"/>
      <c r="T89" s="812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808">
        <v>4680115885769</v>
      </c>
      <c r="E90" s="809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1"/>
      <c r="R90" s="811"/>
      <c r="S90" s="811"/>
      <c r="T90" s="812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808">
        <v>4680115884410</v>
      </c>
      <c r="E91" s="809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1"/>
      <c r="R91" s="811"/>
      <c r="S91" s="811"/>
      <c r="T91" s="812"/>
      <c r="U91" s="35"/>
      <c r="V91" s="35"/>
      <c r="W91" s="36" t="s">
        <v>69</v>
      </c>
      <c r="X91" s="797">
        <v>250</v>
      </c>
      <c r="Y91" s="798">
        <f t="shared" si="21"/>
        <v>252</v>
      </c>
      <c r="Z91" s="37">
        <f>IFERROR(IF(Y91=0,"",ROUNDUP(Y91/H91,0)*0.02175),"")</f>
        <v>0.65249999999999997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266.42857142857144</v>
      </c>
      <c r="BN91" s="64">
        <f t="shared" si="23"/>
        <v>268.56</v>
      </c>
      <c r="BO91" s="64">
        <f t="shared" si="24"/>
        <v>0.53146258503401356</v>
      </c>
      <c r="BP91" s="64">
        <f t="shared" si="25"/>
        <v>0.5357142857142857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08">
        <v>4680115884311</v>
      </c>
      <c r="E92" s="809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2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1"/>
      <c r="R92" s="811"/>
      <c r="S92" s="811"/>
      <c r="T92" s="812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08">
        <v>4680115885929</v>
      </c>
      <c r="E93" s="809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9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1"/>
      <c r="R93" s="811"/>
      <c r="S93" s="811"/>
      <c r="T93" s="812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08">
        <v>4680115884403</v>
      </c>
      <c r="E94" s="809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2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1"/>
      <c r="R94" s="811"/>
      <c r="S94" s="811"/>
      <c r="T94" s="812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7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8"/>
      <c r="P95" s="803" t="s">
        <v>71</v>
      </c>
      <c r="Q95" s="804"/>
      <c r="R95" s="804"/>
      <c r="S95" s="804"/>
      <c r="T95" s="804"/>
      <c r="U95" s="804"/>
      <c r="V95" s="805"/>
      <c r="W95" s="38" t="s">
        <v>72</v>
      </c>
      <c r="X95" s="799">
        <f>IFERROR(X89/H89,"0")+IFERROR(X90/H90,"0")+IFERROR(X91/H91,"0")+IFERROR(X92/H92,"0")+IFERROR(X93/H93,"0")+IFERROR(X94/H94,"0")</f>
        <v>29.761904761904759</v>
      </c>
      <c r="Y95" s="799">
        <f>IFERROR(Y89/H89,"0")+IFERROR(Y90/H90,"0")+IFERROR(Y91/H91,"0")+IFERROR(Y92/H92,"0")+IFERROR(Y93/H93,"0")+IFERROR(Y94/H94,"0")</f>
        <v>30</v>
      </c>
      <c r="Z95" s="799">
        <f>IFERROR(IF(Z89="",0,Z89),"0")+IFERROR(IF(Z90="",0,Z90),"0")+IFERROR(IF(Z91="",0,Z91),"0")+IFERROR(IF(Z92="",0,Z92),"0")+IFERROR(IF(Z93="",0,Z93),"0")+IFERROR(IF(Z94="",0,Z94),"0")</f>
        <v>0.65249999999999997</v>
      </c>
      <c r="AA95" s="800"/>
      <c r="AB95" s="800"/>
      <c r="AC95" s="800"/>
    </row>
    <row r="96" spans="1:68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8"/>
      <c r="P96" s="803" t="s">
        <v>71</v>
      </c>
      <c r="Q96" s="804"/>
      <c r="R96" s="804"/>
      <c r="S96" s="804"/>
      <c r="T96" s="804"/>
      <c r="U96" s="804"/>
      <c r="V96" s="805"/>
      <c r="W96" s="38" t="s">
        <v>69</v>
      </c>
      <c r="X96" s="799">
        <f>IFERROR(SUM(X89:X94),"0")</f>
        <v>250</v>
      </c>
      <c r="Y96" s="799">
        <f>IFERROR(SUM(Y89:Y94),"0")</f>
        <v>252</v>
      </c>
      <c r="Z96" s="38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1"/>
      <c r="AB97" s="791"/>
      <c r="AC97" s="791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808">
        <v>4680115881532</v>
      </c>
      <c r="E98" s="809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1"/>
      <c r="R98" s="811"/>
      <c r="S98" s="811"/>
      <c r="T98" s="812"/>
      <c r="U98" s="35"/>
      <c r="V98" s="35"/>
      <c r="W98" s="36" t="s">
        <v>69</v>
      </c>
      <c r="X98" s="797">
        <v>40</v>
      </c>
      <c r="Y98" s="798">
        <f>IFERROR(IF(X98="",0,CEILING((X98/$H98),1)*$H98),"")</f>
        <v>46.8</v>
      </c>
      <c r="Z98" s="37">
        <f>IFERROR(IF(Y98=0,"",ROUNDUP(Y98/H98,0)*0.02175),"")</f>
        <v>0.1305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42.46153846153846</v>
      </c>
      <c r="BN98" s="64">
        <f>IFERROR(Y98*I98/H98,"0")</f>
        <v>49.68</v>
      </c>
      <c r="BO98" s="64">
        <f>IFERROR(1/J98*(X98/H98),"0")</f>
        <v>9.1575091575091583E-2</v>
      </c>
      <c r="BP98" s="64">
        <f>IFERROR(1/J98*(Y98/H98),"0")</f>
        <v>0.10714285714285714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08">
        <v>4680115881532</v>
      </c>
      <c r="E99" s="809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1"/>
      <c r="R99" s="811"/>
      <c r="S99" s="811"/>
      <c r="T99" s="812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08">
        <v>4680115881464</v>
      </c>
      <c r="E100" s="809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2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1"/>
      <c r="R100" s="811"/>
      <c r="S100" s="811"/>
      <c r="T100" s="812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7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8"/>
      <c r="P101" s="803" t="s">
        <v>71</v>
      </c>
      <c r="Q101" s="804"/>
      <c r="R101" s="804"/>
      <c r="S101" s="804"/>
      <c r="T101" s="804"/>
      <c r="U101" s="804"/>
      <c r="V101" s="805"/>
      <c r="W101" s="38" t="s">
        <v>72</v>
      </c>
      <c r="X101" s="799">
        <f>IFERROR(X98/H98,"0")+IFERROR(X99/H99,"0")+IFERROR(X100/H100,"0")</f>
        <v>5.1282051282051286</v>
      </c>
      <c r="Y101" s="799">
        <f>IFERROR(Y98/H98,"0")+IFERROR(Y99/H99,"0")+IFERROR(Y100/H100,"0")</f>
        <v>6</v>
      </c>
      <c r="Z101" s="799">
        <f>IFERROR(IF(Z98="",0,Z98),"0")+IFERROR(IF(Z99="",0,Z99),"0")+IFERROR(IF(Z100="",0,Z100),"0")</f>
        <v>0.1305</v>
      </c>
      <c r="AA101" s="800"/>
      <c r="AB101" s="800"/>
      <c r="AC101" s="800"/>
    </row>
    <row r="102" spans="1:68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8"/>
      <c r="P102" s="803" t="s">
        <v>71</v>
      </c>
      <c r="Q102" s="804"/>
      <c r="R102" s="804"/>
      <c r="S102" s="804"/>
      <c r="T102" s="804"/>
      <c r="U102" s="804"/>
      <c r="V102" s="805"/>
      <c r="W102" s="38" t="s">
        <v>69</v>
      </c>
      <c r="X102" s="799">
        <f>IFERROR(SUM(X98:X100),"0")</f>
        <v>40</v>
      </c>
      <c r="Y102" s="799">
        <f>IFERROR(SUM(Y98:Y100),"0")</f>
        <v>46.8</v>
      </c>
      <c r="Z102" s="38"/>
      <c r="AA102" s="800"/>
      <c r="AB102" s="800"/>
      <c r="AC102" s="800"/>
    </row>
    <row r="103" spans="1:68" ht="16.5" hidden="1" customHeight="1" x14ac:dyDescent="0.25">
      <c r="A103" s="843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2"/>
      <c r="AB103" s="792"/>
      <c r="AC103" s="792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1"/>
      <c r="AB104" s="791"/>
      <c r="AC104" s="791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808">
        <v>4680115881327</v>
      </c>
      <c r="E105" s="809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1"/>
      <c r="R105" s="811"/>
      <c r="S105" s="811"/>
      <c r="T105" s="812"/>
      <c r="U105" s="35"/>
      <c r="V105" s="35"/>
      <c r="W105" s="36" t="s">
        <v>69</v>
      </c>
      <c r="X105" s="797">
        <v>100</v>
      </c>
      <c r="Y105" s="798">
        <f>IFERROR(IF(X105="",0,CEILING((X105/$H105),1)*$H105),"")</f>
        <v>108</v>
      </c>
      <c r="Z105" s="37">
        <f>IFERROR(IF(Y105=0,"",ROUNDUP(Y105/H105,0)*0.02175),"")</f>
        <v>0.21749999999999997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808">
        <v>4680115881518</v>
      </c>
      <c r="E106" s="809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1"/>
      <c r="R106" s="811"/>
      <c r="S106" s="811"/>
      <c r="T106" s="812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808">
        <v>4680115881303</v>
      </c>
      <c r="E107" s="809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1"/>
      <c r="R107" s="811"/>
      <c r="S107" s="811"/>
      <c r="T107" s="812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7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8"/>
      <c r="P108" s="803" t="s">
        <v>71</v>
      </c>
      <c r="Q108" s="804"/>
      <c r="R108" s="804"/>
      <c r="S108" s="804"/>
      <c r="T108" s="804"/>
      <c r="U108" s="804"/>
      <c r="V108" s="805"/>
      <c r="W108" s="38" t="s">
        <v>72</v>
      </c>
      <c r="X108" s="799">
        <f>IFERROR(X105/H105,"0")+IFERROR(X106/H106,"0")+IFERROR(X107/H107,"0")</f>
        <v>9.2592592592592595</v>
      </c>
      <c r="Y108" s="799">
        <f>IFERROR(Y105/H105,"0")+IFERROR(Y106/H106,"0")+IFERROR(Y107/H107,"0")</f>
        <v>10</v>
      </c>
      <c r="Z108" s="799">
        <f>IFERROR(IF(Z105="",0,Z105),"0")+IFERROR(IF(Z106="",0,Z106),"0")+IFERROR(IF(Z107="",0,Z107),"0")</f>
        <v>0.21749999999999997</v>
      </c>
      <c r="AA108" s="800"/>
      <c r="AB108" s="800"/>
      <c r="AC108" s="800"/>
    </row>
    <row r="109" spans="1:68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8"/>
      <c r="P109" s="803" t="s">
        <v>71</v>
      </c>
      <c r="Q109" s="804"/>
      <c r="R109" s="804"/>
      <c r="S109" s="804"/>
      <c r="T109" s="804"/>
      <c r="U109" s="804"/>
      <c r="V109" s="805"/>
      <c r="W109" s="38" t="s">
        <v>69</v>
      </c>
      <c r="X109" s="799">
        <f>IFERROR(SUM(X105:X107),"0")</f>
        <v>100</v>
      </c>
      <c r="Y109" s="799">
        <f>IFERROR(SUM(Y105:Y107),"0")</f>
        <v>108</v>
      </c>
      <c r="Z109" s="38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1"/>
      <c r="AB110" s="791"/>
      <c r="AC110" s="791"/>
    </row>
    <row r="111" spans="1:68" ht="27" customHeight="1" x14ac:dyDescent="0.25">
      <c r="A111" s="54" t="s">
        <v>224</v>
      </c>
      <c r="B111" s="54" t="s">
        <v>225</v>
      </c>
      <c r="C111" s="32">
        <v>4301051546</v>
      </c>
      <c r="D111" s="808">
        <v>4607091386967</v>
      </c>
      <c r="E111" s="809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1"/>
      <c r="R111" s="811"/>
      <c r="S111" s="811"/>
      <c r="T111" s="812"/>
      <c r="U111" s="35"/>
      <c r="V111" s="35"/>
      <c r="W111" s="36" t="s">
        <v>69</v>
      </c>
      <c r="X111" s="797">
        <v>150</v>
      </c>
      <c r="Y111" s="798">
        <f t="shared" ref="Y111:Y116" si="26">IFERROR(IF(X111="",0,CEILING((X111/$H111),1)*$H111),"")</f>
        <v>151.20000000000002</v>
      </c>
      <c r="Z111" s="37">
        <f>IFERROR(IF(Y111=0,"",ROUNDUP(Y111/H111,0)*0.02175),"")</f>
        <v>0.39149999999999996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160.07142857142858</v>
      </c>
      <c r="BN111" s="64">
        <f t="shared" ref="BN111:BN116" si="28">IFERROR(Y111*I111/H111,"0")</f>
        <v>161.35200000000003</v>
      </c>
      <c r="BO111" s="64">
        <f t="shared" ref="BO111:BO116" si="29">IFERROR(1/J111*(X111/H111),"0")</f>
        <v>0.31887755102040816</v>
      </c>
      <c r="BP111" s="64">
        <f t="shared" ref="BP111:BP116" si="30">IFERROR(1/J111*(Y111/H111),"0")</f>
        <v>0.3214285714285714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08">
        <v>4607091386967</v>
      </c>
      <c r="E112" s="809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4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1"/>
      <c r="R112" s="811"/>
      <c r="S112" s="811"/>
      <c r="T112" s="812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08">
        <v>4607091385731</v>
      </c>
      <c r="E113" s="809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6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1"/>
      <c r="R113" s="811"/>
      <c r="S113" s="811"/>
      <c r="T113" s="812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08">
        <v>4680115880894</v>
      </c>
      <c r="E114" s="809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1"/>
      <c r="R114" s="811"/>
      <c r="S114" s="811"/>
      <c r="T114" s="812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808">
        <v>4680115880214</v>
      </c>
      <c r="E115" s="809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3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1"/>
      <c r="R115" s="811"/>
      <c r="S115" s="811"/>
      <c r="T115" s="812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808">
        <v>4680115880214</v>
      </c>
      <c r="E116" s="809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94" t="s">
        <v>236</v>
      </c>
      <c r="Q116" s="811"/>
      <c r="R116" s="811"/>
      <c r="S116" s="811"/>
      <c r="T116" s="812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7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8"/>
      <c r="P117" s="803" t="s">
        <v>71</v>
      </c>
      <c r="Q117" s="804"/>
      <c r="R117" s="804"/>
      <c r="S117" s="804"/>
      <c r="T117" s="804"/>
      <c r="U117" s="804"/>
      <c r="V117" s="805"/>
      <c r="W117" s="38" t="s">
        <v>72</v>
      </c>
      <c r="X117" s="799">
        <f>IFERROR(X111/H111,"0")+IFERROR(X112/H112,"0")+IFERROR(X113/H113,"0")+IFERROR(X114/H114,"0")+IFERROR(X115/H115,"0")+IFERROR(X116/H116,"0")</f>
        <v>17.857142857142858</v>
      </c>
      <c r="Y117" s="799">
        <f>IFERROR(Y111/H111,"0")+IFERROR(Y112/H112,"0")+IFERROR(Y113/H113,"0")+IFERROR(Y114/H114,"0")+IFERROR(Y115/H115,"0")+IFERROR(Y116/H116,"0")</f>
        <v>18</v>
      </c>
      <c r="Z117" s="799">
        <f>IFERROR(IF(Z111="",0,Z111),"0")+IFERROR(IF(Z112="",0,Z112),"0")+IFERROR(IF(Z113="",0,Z113),"0")+IFERROR(IF(Z114="",0,Z114),"0")+IFERROR(IF(Z115="",0,Z115),"0")+IFERROR(IF(Z116="",0,Z116),"0")</f>
        <v>0.39149999999999996</v>
      </c>
      <c r="AA117" s="800"/>
      <c r="AB117" s="800"/>
      <c r="AC117" s="800"/>
    </row>
    <row r="118" spans="1:68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8"/>
      <c r="P118" s="803" t="s">
        <v>71</v>
      </c>
      <c r="Q118" s="804"/>
      <c r="R118" s="804"/>
      <c r="S118" s="804"/>
      <c r="T118" s="804"/>
      <c r="U118" s="804"/>
      <c r="V118" s="805"/>
      <c r="W118" s="38" t="s">
        <v>69</v>
      </c>
      <c r="X118" s="799">
        <f>IFERROR(SUM(X111:X116),"0")</f>
        <v>150</v>
      </c>
      <c r="Y118" s="799">
        <f>IFERROR(SUM(Y111:Y116),"0")</f>
        <v>151.20000000000002</v>
      </c>
      <c r="Z118" s="38"/>
      <c r="AA118" s="800"/>
      <c r="AB118" s="800"/>
      <c r="AC118" s="800"/>
    </row>
    <row r="119" spans="1:68" ht="16.5" hidden="1" customHeight="1" x14ac:dyDescent="0.25">
      <c r="A119" s="843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2"/>
      <c r="AB119" s="792"/>
      <c r="AC119" s="792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1"/>
      <c r="AB120" s="791"/>
      <c r="AC120" s="791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08">
        <v>4680115882133</v>
      </c>
      <c r="E121" s="809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8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1"/>
      <c r="R121" s="811"/>
      <c r="S121" s="811"/>
      <c r="T121" s="812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08">
        <v>4680115882133</v>
      </c>
      <c r="E122" s="809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1"/>
      <c r="R122" s="811"/>
      <c r="S122" s="811"/>
      <c r="T122" s="812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08">
        <v>4680115880269</v>
      </c>
      <c r="E123" s="809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1"/>
      <c r="R123" s="811"/>
      <c r="S123" s="811"/>
      <c r="T123" s="812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08">
        <v>4680115880429</v>
      </c>
      <c r="E124" s="809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1"/>
      <c r="R124" s="811"/>
      <c r="S124" s="811"/>
      <c r="T124" s="812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08">
        <v>4680115881457</v>
      </c>
      <c r="E125" s="809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1"/>
      <c r="R125" s="811"/>
      <c r="S125" s="811"/>
      <c r="T125" s="812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7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8"/>
      <c r="P126" s="803" t="s">
        <v>71</v>
      </c>
      <c r="Q126" s="804"/>
      <c r="R126" s="804"/>
      <c r="S126" s="804"/>
      <c r="T126" s="804"/>
      <c r="U126" s="804"/>
      <c r="V126" s="805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8"/>
      <c r="P127" s="803" t="s">
        <v>71</v>
      </c>
      <c r="Q127" s="804"/>
      <c r="R127" s="804"/>
      <c r="S127" s="804"/>
      <c r="T127" s="804"/>
      <c r="U127" s="804"/>
      <c r="V127" s="805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1"/>
      <c r="AB128" s="791"/>
      <c r="AC128" s="791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808">
        <v>4680115881488</v>
      </c>
      <c r="E129" s="809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1"/>
      <c r="R129" s="811"/>
      <c r="S129" s="811"/>
      <c r="T129" s="812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08">
        <v>4680115882775</v>
      </c>
      <c r="E130" s="809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4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1"/>
      <c r="R130" s="811"/>
      <c r="S130" s="811"/>
      <c r="T130" s="812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08">
        <v>4680115882775</v>
      </c>
      <c r="E131" s="809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1"/>
      <c r="R131" s="811"/>
      <c r="S131" s="811"/>
      <c r="T131" s="812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808">
        <v>4680115880658</v>
      </c>
      <c r="E132" s="809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1"/>
      <c r="R132" s="811"/>
      <c r="S132" s="811"/>
      <c r="T132" s="812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17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8"/>
      <c r="P133" s="803" t="s">
        <v>71</v>
      </c>
      <c r="Q133" s="804"/>
      <c r="R133" s="804"/>
      <c r="S133" s="804"/>
      <c r="T133" s="804"/>
      <c r="U133" s="804"/>
      <c r="V133" s="805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8"/>
      <c r="P134" s="803" t="s">
        <v>71</v>
      </c>
      <c r="Q134" s="804"/>
      <c r="R134" s="804"/>
      <c r="S134" s="804"/>
      <c r="T134" s="804"/>
      <c r="U134" s="804"/>
      <c r="V134" s="805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1"/>
      <c r="AB135" s="791"/>
      <c r="AC135" s="791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808">
        <v>4607091385168</v>
      </c>
      <c r="E136" s="809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1"/>
      <c r="R136" s="811"/>
      <c r="S136" s="811"/>
      <c r="T136" s="812"/>
      <c r="U136" s="35"/>
      <c r="V136" s="35"/>
      <c r="W136" s="36" t="s">
        <v>69</v>
      </c>
      <c r="X136" s="797">
        <v>200</v>
      </c>
      <c r="Y136" s="798">
        <f t="shared" ref="Y136:Y142" si="31">IFERROR(IF(X136="",0,CEILING((X136/$H136),1)*$H136),"")</f>
        <v>201.60000000000002</v>
      </c>
      <c r="Z136" s="37">
        <f>IFERROR(IF(Y136=0,"",ROUNDUP(Y136/H136,0)*0.02175),"")</f>
        <v>0.52200000000000002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213.28571428571431</v>
      </c>
      <c r="BN136" s="64">
        <f t="shared" ref="BN136:BN142" si="33">IFERROR(Y136*I136/H136,"0")</f>
        <v>214.99200000000002</v>
      </c>
      <c r="BO136" s="64">
        <f t="shared" ref="BO136:BO142" si="34">IFERROR(1/J136*(X136/H136),"0")</f>
        <v>0.42517006802721086</v>
      </c>
      <c r="BP136" s="64">
        <f t="shared" ref="BP136:BP142" si="35">IFERROR(1/J136*(Y136/H136),"0")</f>
        <v>0.42857142857142855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808">
        <v>4607091385168</v>
      </c>
      <c r="E137" s="809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1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1"/>
      <c r="R137" s="811"/>
      <c r="S137" s="811"/>
      <c r="T137" s="812"/>
      <c r="U137" s="35"/>
      <c r="V137" s="35"/>
      <c r="W137" s="36" t="s">
        <v>69</v>
      </c>
      <c r="X137" s="797">
        <v>0</v>
      </c>
      <c r="Y137" s="798">
        <f t="shared" si="31"/>
        <v>0</v>
      </c>
      <c r="Z137" s="37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808">
        <v>4680115884540</v>
      </c>
      <c r="E138" s="809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0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1"/>
      <c r="R138" s="811"/>
      <c r="S138" s="811"/>
      <c r="T138" s="812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08">
        <v>4607091383256</v>
      </c>
      <c r="E139" s="809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4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1"/>
      <c r="R139" s="811"/>
      <c r="S139" s="811"/>
      <c r="T139" s="812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08">
        <v>4607091385748</v>
      </c>
      <c r="E140" s="809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1"/>
      <c r="R140" s="811"/>
      <c r="S140" s="811"/>
      <c r="T140" s="812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08">
        <v>4680115884533</v>
      </c>
      <c r="E141" s="809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1"/>
      <c r="R141" s="811"/>
      <c r="S141" s="811"/>
      <c r="T141" s="812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08">
        <v>4680115882645</v>
      </c>
      <c r="E142" s="809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1"/>
      <c r="R142" s="811"/>
      <c r="S142" s="811"/>
      <c r="T142" s="812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7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8"/>
      <c r="P143" s="803" t="s">
        <v>71</v>
      </c>
      <c r="Q143" s="804"/>
      <c r="R143" s="804"/>
      <c r="S143" s="804"/>
      <c r="T143" s="804"/>
      <c r="U143" s="804"/>
      <c r="V143" s="805"/>
      <c r="W143" s="38" t="s">
        <v>72</v>
      </c>
      <c r="X143" s="799">
        <f>IFERROR(X136/H136,"0")+IFERROR(X137/H137,"0")+IFERROR(X138/H138,"0")+IFERROR(X139/H139,"0")+IFERROR(X140/H140,"0")+IFERROR(X141/H141,"0")+IFERROR(X142/H142,"0")</f>
        <v>23.80952380952381</v>
      </c>
      <c r="Y143" s="799">
        <f>IFERROR(Y136/H136,"0")+IFERROR(Y137/H137,"0")+IFERROR(Y138/H138,"0")+IFERROR(Y139/H139,"0")+IFERROR(Y140/H140,"0")+IFERROR(Y141/H141,"0")+IFERROR(Y142/H142,"0")</f>
        <v>24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0.52200000000000002</v>
      </c>
      <c r="AA143" s="800"/>
      <c r="AB143" s="800"/>
      <c r="AC143" s="800"/>
    </row>
    <row r="144" spans="1:68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8"/>
      <c r="P144" s="803" t="s">
        <v>71</v>
      </c>
      <c r="Q144" s="804"/>
      <c r="R144" s="804"/>
      <c r="S144" s="804"/>
      <c r="T144" s="804"/>
      <c r="U144" s="804"/>
      <c r="V144" s="805"/>
      <c r="W144" s="38" t="s">
        <v>69</v>
      </c>
      <c r="X144" s="799">
        <f>IFERROR(SUM(X136:X142),"0")</f>
        <v>200</v>
      </c>
      <c r="Y144" s="799">
        <f>IFERROR(SUM(Y136:Y142),"0")</f>
        <v>201.60000000000002</v>
      </c>
      <c r="Z144" s="38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1"/>
      <c r="AB145" s="791"/>
      <c r="AC145" s="791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08">
        <v>4680115882652</v>
      </c>
      <c r="E146" s="809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1"/>
      <c r="R146" s="811"/>
      <c r="S146" s="811"/>
      <c r="T146" s="812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08">
        <v>4680115880238</v>
      </c>
      <c r="E147" s="809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1"/>
      <c r="R147" s="811"/>
      <c r="S147" s="811"/>
      <c r="T147" s="812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7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8"/>
      <c r="P148" s="803" t="s">
        <v>71</v>
      </c>
      <c r="Q148" s="804"/>
      <c r="R148" s="804"/>
      <c r="S148" s="804"/>
      <c r="T148" s="804"/>
      <c r="U148" s="804"/>
      <c r="V148" s="805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8"/>
      <c r="P149" s="803" t="s">
        <v>71</v>
      </c>
      <c r="Q149" s="804"/>
      <c r="R149" s="804"/>
      <c r="S149" s="804"/>
      <c r="T149" s="804"/>
      <c r="U149" s="804"/>
      <c r="V149" s="805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43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2"/>
      <c r="AB150" s="792"/>
      <c r="AC150" s="792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1"/>
      <c r="AB151" s="791"/>
      <c r="AC151" s="791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08">
        <v>4680115885561</v>
      </c>
      <c r="E152" s="809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37" t="s">
        <v>285</v>
      </c>
      <c r="Q152" s="811"/>
      <c r="R152" s="811"/>
      <c r="S152" s="811"/>
      <c r="T152" s="812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2">
        <v>4301011564</v>
      </c>
      <c r="D153" s="808">
        <v>4680115882577</v>
      </c>
      <c r="E153" s="809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1"/>
      <c r="R153" s="811"/>
      <c r="S153" s="811"/>
      <c r="T153" s="812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2">
        <v>4301011562</v>
      </c>
      <c r="D154" s="808">
        <v>4680115882577</v>
      </c>
      <c r="E154" s="809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1"/>
      <c r="R154" s="811"/>
      <c r="S154" s="811"/>
      <c r="T154" s="812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17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8"/>
      <c r="P155" s="803" t="s">
        <v>71</v>
      </c>
      <c r="Q155" s="804"/>
      <c r="R155" s="804"/>
      <c r="S155" s="804"/>
      <c r="T155" s="804"/>
      <c r="U155" s="804"/>
      <c r="V155" s="805"/>
      <c r="W155" s="38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8"/>
      <c r="P156" s="803" t="s">
        <v>71</v>
      </c>
      <c r="Q156" s="804"/>
      <c r="R156" s="804"/>
      <c r="S156" s="804"/>
      <c r="T156" s="804"/>
      <c r="U156" s="804"/>
      <c r="V156" s="805"/>
      <c r="W156" s="38" t="s">
        <v>69</v>
      </c>
      <c r="X156" s="799">
        <f>IFERROR(SUM(X152:X154),"0")</f>
        <v>0</v>
      </c>
      <c r="Y156" s="799">
        <f>IFERROR(SUM(Y152:Y154),"0")</f>
        <v>0</v>
      </c>
      <c r="Z156" s="38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1"/>
      <c r="AB157" s="791"/>
      <c r="AC157" s="791"/>
    </row>
    <row r="158" spans="1:68" ht="27" hidden="1" customHeight="1" x14ac:dyDescent="0.25">
      <c r="A158" s="54" t="s">
        <v>291</v>
      </c>
      <c r="B158" s="54" t="s">
        <v>292</v>
      </c>
      <c r="C158" s="32">
        <v>4301031235</v>
      </c>
      <c r="D158" s="808">
        <v>4680115883444</v>
      </c>
      <c r="E158" s="809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1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1"/>
      <c r="R158" s="811"/>
      <c r="S158" s="811"/>
      <c r="T158" s="812"/>
      <c r="U158" s="35"/>
      <c r="V158" s="35"/>
      <c r="W158" s="36" t="s">
        <v>69</v>
      </c>
      <c r="X158" s="797">
        <v>0</v>
      </c>
      <c r="Y158" s="798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08">
        <v>4680115883444</v>
      </c>
      <c r="E159" s="809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1"/>
      <c r="R159" s="811"/>
      <c r="S159" s="811"/>
      <c r="T159" s="812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17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8"/>
      <c r="P160" s="803" t="s">
        <v>71</v>
      </c>
      <c r="Q160" s="804"/>
      <c r="R160" s="804"/>
      <c r="S160" s="804"/>
      <c r="T160" s="804"/>
      <c r="U160" s="804"/>
      <c r="V160" s="805"/>
      <c r="W160" s="38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8"/>
      <c r="P161" s="803" t="s">
        <v>71</v>
      </c>
      <c r="Q161" s="804"/>
      <c r="R161" s="804"/>
      <c r="S161" s="804"/>
      <c r="T161" s="804"/>
      <c r="U161" s="804"/>
      <c r="V161" s="805"/>
      <c r="W161" s="38" t="s">
        <v>69</v>
      </c>
      <c r="X161" s="799">
        <f>IFERROR(SUM(X158:X159),"0")</f>
        <v>0</v>
      </c>
      <c r="Y161" s="799">
        <f>IFERROR(SUM(Y158:Y159),"0")</f>
        <v>0</v>
      </c>
      <c r="Z161" s="38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1"/>
      <c r="AB162" s="791"/>
      <c r="AC162" s="791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08">
        <v>4680115885585</v>
      </c>
      <c r="E163" s="809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77" t="s">
        <v>297</v>
      </c>
      <c r="Q163" s="811"/>
      <c r="R163" s="811"/>
      <c r="S163" s="811"/>
      <c r="T163" s="812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2">
        <v>4301051477</v>
      </c>
      <c r="D164" s="808">
        <v>4680115882584</v>
      </c>
      <c r="E164" s="809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1"/>
      <c r="R164" s="811"/>
      <c r="S164" s="811"/>
      <c r="T164" s="812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08">
        <v>4680115882584</v>
      </c>
      <c r="E165" s="809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1"/>
      <c r="R165" s="811"/>
      <c r="S165" s="811"/>
      <c r="T165" s="812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17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8"/>
      <c r="P166" s="803" t="s">
        <v>71</v>
      </c>
      <c r="Q166" s="804"/>
      <c r="R166" s="804"/>
      <c r="S166" s="804"/>
      <c r="T166" s="804"/>
      <c r="U166" s="804"/>
      <c r="V166" s="805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8"/>
      <c r="P167" s="803" t="s">
        <v>71</v>
      </c>
      <c r="Q167" s="804"/>
      <c r="R167" s="804"/>
      <c r="S167" s="804"/>
      <c r="T167" s="804"/>
      <c r="U167" s="804"/>
      <c r="V167" s="805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hidden="1" customHeight="1" x14ac:dyDescent="0.25">
      <c r="A168" s="843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2"/>
      <c r="AB168" s="792"/>
      <c r="AC168" s="792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1"/>
      <c r="AB169" s="791"/>
      <c r="AC169" s="791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08">
        <v>4607091384604</v>
      </c>
      <c r="E170" s="809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1"/>
      <c r="R170" s="811"/>
      <c r="S170" s="811"/>
      <c r="T170" s="812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7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8"/>
      <c r="P171" s="803" t="s">
        <v>71</v>
      </c>
      <c r="Q171" s="804"/>
      <c r="R171" s="804"/>
      <c r="S171" s="804"/>
      <c r="T171" s="804"/>
      <c r="U171" s="804"/>
      <c r="V171" s="805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8"/>
      <c r="P172" s="803" t="s">
        <v>71</v>
      </c>
      <c r="Q172" s="804"/>
      <c r="R172" s="804"/>
      <c r="S172" s="804"/>
      <c r="T172" s="804"/>
      <c r="U172" s="804"/>
      <c r="V172" s="805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1"/>
      <c r="AB173" s="791"/>
      <c r="AC173" s="791"/>
    </row>
    <row r="174" spans="1:68" ht="16.5" customHeight="1" x14ac:dyDescent="0.25">
      <c r="A174" s="54" t="s">
        <v>305</v>
      </c>
      <c r="B174" s="54" t="s">
        <v>306</v>
      </c>
      <c r="C174" s="32">
        <v>4301030895</v>
      </c>
      <c r="D174" s="808">
        <v>4607091387667</v>
      </c>
      <c r="E174" s="809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1"/>
      <c r="R174" s="811"/>
      <c r="S174" s="811"/>
      <c r="T174" s="812"/>
      <c r="U174" s="35"/>
      <c r="V174" s="35"/>
      <c r="W174" s="36" t="s">
        <v>69</v>
      </c>
      <c r="X174" s="797">
        <v>80</v>
      </c>
      <c r="Y174" s="798">
        <f>IFERROR(IF(X174="",0,CEILING((X174/$H174),1)*$H174),"")</f>
        <v>81</v>
      </c>
      <c r="Z174" s="37">
        <f>IFERROR(IF(Y174=0,"",ROUNDUP(Y174/H174,0)*0.02175),"")</f>
        <v>0.19574999999999998</v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85.600000000000009</v>
      </c>
      <c r="BN174" s="64">
        <f>IFERROR(Y174*I174/H174,"0")</f>
        <v>86.670000000000016</v>
      </c>
      <c r="BO174" s="64">
        <f>IFERROR(1/J174*(X174/H174),"0")</f>
        <v>0.15873015873015872</v>
      </c>
      <c r="BP174" s="64">
        <f>IFERROR(1/J174*(Y174/H174),"0")</f>
        <v>0.1607142857142857</v>
      </c>
    </row>
    <row r="175" spans="1:68" ht="27" hidden="1" customHeight="1" x14ac:dyDescent="0.25">
      <c r="A175" s="54" t="s">
        <v>308</v>
      </c>
      <c r="B175" s="54" t="s">
        <v>309</v>
      </c>
      <c r="C175" s="32">
        <v>4301030961</v>
      </c>
      <c r="D175" s="808">
        <v>4607091387636</v>
      </c>
      <c r="E175" s="809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1"/>
      <c r="R175" s="811"/>
      <c r="S175" s="811"/>
      <c r="T175" s="812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2">
        <v>4301030963</v>
      </c>
      <c r="D176" s="808">
        <v>4607091382426</v>
      </c>
      <c r="E176" s="809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1"/>
      <c r="R176" s="811"/>
      <c r="S176" s="811"/>
      <c r="T176" s="812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08">
        <v>4607091386547</v>
      </c>
      <c r="E177" s="809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1"/>
      <c r="R177" s="811"/>
      <c r="S177" s="811"/>
      <c r="T177" s="812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08">
        <v>4607091382464</v>
      </c>
      <c r="E178" s="809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1"/>
      <c r="R178" s="811"/>
      <c r="S178" s="811"/>
      <c r="T178" s="812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7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8"/>
      <c r="P179" s="803" t="s">
        <v>71</v>
      </c>
      <c r="Q179" s="804"/>
      <c r="R179" s="804"/>
      <c r="S179" s="804"/>
      <c r="T179" s="804"/>
      <c r="U179" s="804"/>
      <c r="V179" s="805"/>
      <c r="W179" s="38" t="s">
        <v>72</v>
      </c>
      <c r="X179" s="799">
        <f>IFERROR(X174/H174,"0")+IFERROR(X175/H175,"0")+IFERROR(X176/H176,"0")+IFERROR(X177/H177,"0")+IFERROR(X178/H178,"0")</f>
        <v>8.8888888888888893</v>
      </c>
      <c r="Y179" s="799">
        <f>IFERROR(Y174/H174,"0")+IFERROR(Y175/H175,"0")+IFERROR(Y176/H176,"0")+IFERROR(Y177/H177,"0")+IFERROR(Y178/H178,"0")</f>
        <v>9</v>
      </c>
      <c r="Z179" s="799">
        <f>IFERROR(IF(Z174="",0,Z174),"0")+IFERROR(IF(Z175="",0,Z175),"0")+IFERROR(IF(Z176="",0,Z176),"0")+IFERROR(IF(Z177="",0,Z177),"0")+IFERROR(IF(Z178="",0,Z178),"0")</f>
        <v>0.19574999999999998</v>
      </c>
      <c r="AA179" s="800"/>
      <c r="AB179" s="800"/>
      <c r="AC179" s="800"/>
    </row>
    <row r="180" spans="1:68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8"/>
      <c r="P180" s="803" t="s">
        <v>71</v>
      </c>
      <c r="Q180" s="804"/>
      <c r="R180" s="804"/>
      <c r="S180" s="804"/>
      <c r="T180" s="804"/>
      <c r="U180" s="804"/>
      <c r="V180" s="805"/>
      <c r="W180" s="38" t="s">
        <v>69</v>
      </c>
      <c r="X180" s="799">
        <f>IFERROR(SUM(X174:X178),"0")</f>
        <v>80</v>
      </c>
      <c r="Y180" s="799">
        <f>IFERROR(SUM(Y174:Y178),"0")</f>
        <v>81</v>
      </c>
      <c r="Z180" s="38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1"/>
      <c r="AB181" s="791"/>
      <c r="AC181" s="791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08">
        <v>4607091386264</v>
      </c>
      <c r="E182" s="809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1"/>
      <c r="R182" s="811"/>
      <c r="S182" s="811"/>
      <c r="T182" s="812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08">
        <v>4607091385427</v>
      </c>
      <c r="E183" s="809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1"/>
      <c r="R183" s="811"/>
      <c r="S183" s="811"/>
      <c r="T183" s="812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7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8"/>
      <c r="P184" s="803" t="s">
        <v>71</v>
      </c>
      <c r="Q184" s="804"/>
      <c r="R184" s="804"/>
      <c r="S184" s="804"/>
      <c r="T184" s="804"/>
      <c r="U184" s="804"/>
      <c r="V184" s="805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8"/>
      <c r="P185" s="803" t="s">
        <v>71</v>
      </c>
      <c r="Q185" s="804"/>
      <c r="R185" s="804"/>
      <c r="S185" s="804"/>
      <c r="T185" s="804"/>
      <c r="U185" s="804"/>
      <c r="V185" s="805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829" t="s">
        <v>324</v>
      </c>
      <c r="B186" s="830"/>
      <c r="C186" s="830"/>
      <c r="D186" s="830"/>
      <c r="E186" s="830"/>
      <c r="F186" s="830"/>
      <c r="G186" s="830"/>
      <c r="H186" s="830"/>
      <c r="I186" s="830"/>
      <c r="J186" s="830"/>
      <c r="K186" s="830"/>
      <c r="L186" s="830"/>
      <c r="M186" s="830"/>
      <c r="N186" s="830"/>
      <c r="O186" s="830"/>
      <c r="P186" s="830"/>
      <c r="Q186" s="830"/>
      <c r="R186" s="830"/>
      <c r="S186" s="830"/>
      <c r="T186" s="830"/>
      <c r="U186" s="830"/>
      <c r="V186" s="830"/>
      <c r="W186" s="830"/>
      <c r="X186" s="830"/>
      <c r="Y186" s="830"/>
      <c r="Z186" s="830"/>
      <c r="AA186" s="49"/>
      <c r="AB186" s="49"/>
      <c r="AC186" s="49"/>
    </row>
    <row r="187" spans="1:68" ht="16.5" hidden="1" customHeight="1" x14ac:dyDescent="0.25">
      <c r="A187" s="843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2"/>
      <c r="AB187" s="792"/>
      <c r="AC187" s="792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1"/>
      <c r="AB188" s="791"/>
      <c r="AC188" s="791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08">
        <v>4680115886223</v>
      </c>
      <c r="E189" s="809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1"/>
      <c r="R189" s="811"/>
      <c r="S189" s="811"/>
      <c r="T189" s="812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7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8"/>
      <c r="P190" s="803" t="s">
        <v>71</v>
      </c>
      <c r="Q190" s="804"/>
      <c r="R190" s="804"/>
      <c r="S190" s="804"/>
      <c r="T190" s="804"/>
      <c r="U190" s="804"/>
      <c r="V190" s="805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8"/>
      <c r="P191" s="803" t="s">
        <v>71</v>
      </c>
      <c r="Q191" s="804"/>
      <c r="R191" s="804"/>
      <c r="S191" s="804"/>
      <c r="T191" s="804"/>
      <c r="U191" s="804"/>
      <c r="V191" s="805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1"/>
      <c r="AB192" s="791"/>
      <c r="AC192" s="791"/>
    </row>
    <row r="193" spans="1:68" ht="27" hidden="1" customHeight="1" x14ac:dyDescent="0.25">
      <c r="A193" s="54" t="s">
        <v>329</v>
      </c>
      <c r="B193" s="54" t="s">
        <v>330</v>
      </c>
      <c r="C193" s="32">
        <v>4301031191</v>
      </c>
      <c r="D193" s="808">
        <v>4680115880993</v>
      </c>
      <c r="E193" s="809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1"/>
      <c r="R193" s="811"/>
      <c r="S193" s="811"/>
      <c r="T193" s="812"/>
      <c r="U193" s="35"/>
      <c r="V193" s="35"/>
      <c r="W193" s="36" t="s">
        <v>69</v>
      </c>
      <c r="X193" s="797">
        <v>0</v>
      </c>
      <c r="Y193" s="79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08">
        <v>4680115881761</v>
      </c>
      <c r="E194" s="809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1"/>
      <c r="R194" s="811"/>
      <c r="S194" s="811"/>
      <c r="T194" s="812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2">
        <v>4301031201</v>
      </c>
      <c r="D195" s="808">
        <v>4680115881563</v>
      </c>
      <c r="E195" s="809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1"/>
      <c r="R195" s="811"/>
      <c r="S195" s="811"/>
      <c r="T195" s="812"/>
      <c r="U195" s="35"/>
      <c r="V195" s="35"/>
      <c r="W195" s="36" t="s">
        <v>69</v>
      </c>
      <c r="X195" s="797">
        <v>0</v>
      </c>
      <c r="Y195" s="79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08">
        <v>4680115880986</v>
      </c>
      <c r="E196" s="809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1"/>
      <c r="R196" s="811"/>
      <c r="S196" s="811"/>
      <c r="T196" s="812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08">
        <v>4680115881785</v>
      </c>
      <c r="E197" s="809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1"/>
      <c r="R197" s="811"/>
      <c r="S197" s="811"/>
      <c r="T197" s="812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08">
        <v>4680115881679</v>
      </c>
      <c r="E198" s="809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1"/>
      <c r="R198" s="811"/>
      <c r="S198" s="811"/>
      <c r="T198" s="812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08">
        <v>4680115880191</v>
      </c>
      <c r="E199" s="809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1"/>
      <c r="R199" s="811"/>
      <c r="S199" s="811"/>
      <c r="T199" s="812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08">
        <v>4680115883963</v>
      </c>
      <c r="E200" s="809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1"/>
      <c r="R200" s="811"/>
      <c r="S200" s="811"/>
      <c r="T200" s="812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17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8"/>
      <c r="P201" s="803" t="s">
        <v>71</v>
      </c>
      <c r="Q201" s="804"/>
      <c r="R201" s="804"/>
      <c r="S201" s="804"/>
      <c r="T201" s="804"/>
      <c r="U201" s="804"/>
      <c r="V201" s="805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8"/>
      <c r="P202" s="803" t="s">
        <v>71</v>
      </c>
      <c r="Q202" s="804"/>
      <c r="R202" s="804"/>
      <c r="S202" s="804"/>
      <c r="T202" s="804"/>
      <c r="U202" s="804"/>
      <c r="V202" s="805"/>
      <c r="W202" s="38" t="s">
        <v>69</v>
      </c>
      <c r="X202" s="799">
        <f>IFERROR(SUM(X193:X200),"0")</f>
        <v>0</v>
      </c>
      <c r="Y202" s="799">
        <f>IFERROR(SUM(Y193:Y200),"0")</f>
        <v>0</v>
      </c>
      <c r="Z202" s="38"/>
      <c r="AA202" s="800"/>
      <c r="AB202" s="800"/>
      <c r="AC202" s="800"/>
    </row>
    <row r="203" spans="1:68" ht="16.5" hidden="1" customHeight="1" x14ac:dyDescent="0.25">
      <c r="A203" s="843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2"/>
      <c r="AB203" s="792"/>
      <c r="AC203" s="792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1"/>
      <c r="AB204" s="791"/>
      <c r="AC204" s="791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08">
        <v>4680115881402</v>
      </c>
      <c r="E205" s="809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1"/>
      <c r="R205" s="811"/>
      <c r="S205" s="811"/>
      <c r="T205" s="812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2">
        <v>4301011767</v>
      </c>
      <c r="D206" s="808">
        <v>4680115881396</v>
      </c>
      <c r="E206" s="809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1"/>
      <c r="R206" s="811"/>
      <c r="S206" s="811"/>
      <c r="T206" s="812"/>
      <c r="U206" s="35"/>
      <c r="V206" s="35"/>
      <c r="W206" s="36" t="s">
        <v>69</v>
      </c>
      <c r="X206" s="797">
        <v>0</v>
      </c>
      <c r="Y206" s="79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17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8"/>
      <c r="P207" s="803" t="s">
        <v>71</v>
      </c>
      <c r="Q207" s="804"/>
      <c r="R207" s="804"/>
      <c r="S207" s="804"/>
      <c r="T207" s="804"/>
      <c r="U207" s="804"/>
      <c r="V207" s="805"/>
      <c r="W207" s="38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8"/>
      <c r="P208" s="803" t="s">
        <v>71</v>
      </c>
      <c r="Q208" s="804"/>
      <c r="R208" s="804"/>
      <c r="S208" s="804"/>
      <c r="T208" s="804"/>
      <c r="U208" s="804"/>
      <c r="V208" s="805"/>
      <c r="W208" s="38" t="s">
        <v>69</v>
      </c>
      <c r="X208" s="799">
        <f>IFERROR(SUM(X205:X206),"0")</f>
        <v>0</v>
      </c>
      <c r="Y208" s="799">
        <f>IFERROR(SUM(Y205:Y206),"0")</f>
        <v>0</v>
      </c>
      <c r="Z208" s="38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1"/>
      <c r="AB209" s="791"/>
      <c r="AC209" s="791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08">
        <v>4680115882935</v>
      </c>
      <c r="E210" s="809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1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1"/>
      <c r="R210" s="811"/>
      <c r="S210" s="811"/>
      <c r="T210" s="812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08">
        <v>4680115880764</v>
      </c>
      <c r="E211" s="809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1"/>
      <c r="R211" s="811"/>
      <c r="S211" s="811"/>
      <c r="T211" s="812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7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8"/>
      <c r="P212" s="803" t="s">
        <v>71</v>
      </c>
      <c r="Q212" s="804"/>
      <c r="R212" s="804"/>
      <c r="S212" s="804"/>
      <c r="T212" s="804"/>
      <c r="U212" s="804"/>
      <c r="V212" s="805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8"/>
      <c r="P213" s="803" t="s">
        <v>71</v>
      </c>
      <c r="Q213" s="804"/>
      <c r="R213" s="804"/>
      <c r="S213" s="804"/>
      <c r="T213" s="804"/>
      <c r="U213" s="804"/>
      <c r="V213" s="805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1"/>
      <c r="AB214" s="791"/>
      <c r="AC214" s="791"/>
    </row>
    <row r="215" spans="1:68" ht="27" customHeight="1" x14ac:dyDescent="0.25">
      <c r="A215" s="54" t="s">
        <v>361</v>
      </c>
      <c r="B215" s="54" t="s">
        <v>362</v>
      </c>
      <c r="C215" s="32">
        <v>4301031224</v>
      </c>
      <c r="D215" s="808">
        <v>4680115882683</v>
      </c>
      <c r="E215" s="809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1"/>
      <c r="R215" s="811"/>
      <c r="S215" s="811"/>
      <c r="T215" s="812"/>
      <c r="U215" s="35"/>
      <c r="V215" s="35"/>
      <c r="W215" s="36" t="s">
        <v>69</v>
      </c>
      <c r="X215" s="797">
        <v>200</v>
      </c>
      <c r="Y215" s="798">
        <f t="shared" ref="Y215:Y222" si="41">IFERROR(IF(X215="",0,CEILING((X215/$H215),1)*$H215),"")</f>
        <v>205.20000000000002</v>
      </c>
      <c r="Z215" s="37">
        <f>IFERROR(IF(Y215=0,"",ROUNDUP(Y215/H215,0)*0.00902),"")</f>
        <v>0.34276000000000001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customHeight="1" x14ac:dyDescent="0.25">
      <c r="A216" s="54" t="s">
        <v>364</v>
      </c>
      <c r="B216" s="54" t="s">
        <v>365</v>
      </c>
      <c r="C216" s="32">
        <v>4301031230</v>
      </c>
      <c r="D216" s="808">
        <v>4680115882690</v>
      </c>
      <c r="E216" s="809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1"/>
      <c r="R216" s="811"/>
      <c r="S216" s="811"/>
      <c r="T216" s="812"/>
      <c r="U216" s="35"/>
      <c r="V216" s="35"/>
      <c r="W216" s="36" t="s">
        <v>69</v>
      </c>
      <c r="X216" s="797">
        <v>100</v>
      </c>
      <c r="Y216" s="798">
        <f t="shared" si="41"/>
        <v>102.60000000000001</v>
      </c>
      <c r="Z216" s="37">
        <f>IFERROR(IF(Y216=0,"",ROUNDUP(Y216/H216,0)*0.00902),"")</f>
        <v>0.17138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367</v>
      </c>
      <c r="B217" s="54" t="s">
        <v>368</v>
      </c>
      <c r="C217" s="32">
        <v>4301031220</v>
      </c>
      <c r="D217" s="808">
        <v>4680115882669</v>
      </c>
      <c r="E217" s="809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1"/>
      <c r="R217" s="811"/>
      <c r="S217" s="811"/>
      <c r="T217" s="812"/>
      <c r="U217" s="35"/>
      <c r="V217" s="35"/>
      <c r="W217" s="36" t="s">
        <v>69</v>
      </c>
      <c r="X217" s="797">
        <v>200</v>
      </c>
      <c r="Y217" s="798">
        <f t="shared" si="41"/>
        <v>205.20000000000002</v>
      </c>
      <c r="Z217" s="37">
        <f>IFERROR(IF(Y217=0,"",ROUNDUP(Y217/H217,0)*0.00902),"")</f>
        <v>0.34276000000000001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customHeight="1" x14ac:dyDescent="0.25">
      <c r="A218" s="54" t="s">
        <v>370</v>
      </c>
      <c r="B218" s="54" t="s">
        <v>371</v>
      </c>
      <c r="C218" s="32">
        <v>4301031221</v>
      </c>
      <c r="D218" s="808">
        <v>4680115882676</v>
      </c>
      <c r="E218" s="809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1"/>
      <c r="R218" s="811"/>
      <c r="S218" s="811"/>
      <c r="T218" s="812"/>
      <c r="U218" s="35"/>
      <c r="V218" s="35"/>
      <c r="W218" s="36" t="s">
        <v>69</v>
      </c>
      <c r="X218" s="797">
        <v>100</v>
      </c>
      <c r="Y218" s="798">
        <f t="shared" si="41"/>
        <v>102.60000000000001</v>
      </c>
      <c r="Z218" s="37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08">
        <v>4680115884014</v>
      </c>
      <c r="E219" s="809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1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1"/>
      <c r="R219" s="811"/>
      <c r="S219" s="811"/>
      <c r="T219" s="812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08">
        <v>4680115884007</v>
      </c>
      <c r="E220" s="809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1"/>
      <c r="R220" s="811"/>
      <c r="S220" s="811"/>
      <c r="T220" s="812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08">
        <v>4680115884038</v>
      </c>
      <c r="E221" s="809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1"/>
      <c r="R221" s="811"/>
      <c r="S221" s="811"/>
      <c r="T221" s="812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08">
        <v>4680115884021</v>
      </c>
      <c r="E222" s="809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1"/>
      <c r="R222" s="811"/>
      <c r="S222" s="811"/>
      <c r="T222" s="812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7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8"/>
      <c r="P223" s="803" t="s">
        <v>71</v>
      </c>
      <c r="Q223" s="804"/>
      <c r="R223" s="804"/>
      <c r="S223" s="804"/>
      <c r="T223" s="804"/>
      <c r="U223" s="804"/>
      <c r="V223" s="805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111.11111111111111</v>
      </c>
      <c r="Y223" s="799">
        <f>IFERROR(Y215/H215,"0")+IFERROR(Y216/H216,"0")+IFERROR(Y217/H217,"0")+IFERROR(Y218/H218,"0")+IFERROR(Y219/H219,"0")+IFERROR(Y220/H220,"0")+IFERROR(Y221/H221,"0")+IFERROR(Y222/H222,"0")</f>
        <v>114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1.0282800000000001</v>
      </c>
      <c r="AA223" s="800"/>
      <c r="AB223" s="800"/>
      <c r="AC223" s="800"/>
    </row>
    <row r="224" spans="1:68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8"/>
      <c r="P224" s="803" t="s">
        <v>71</v>
      </c>
      <c r="Q224" s="804"/>
      <c r="R224" s="804"/>
      <c r="S224" s="804"/>
      <c r="T224" s="804"/>
      <c r="U224" s="804"/>
      <c r="V224" s="805"/>
      <c r="W224" s="38" t="s">
        <v>69</v>
      </c>
      <c r="X224" s="799">
        <f>IFERROR(SUM(X215:X222),"0")</f>
        <v>600</v>
      </c>
      <c r="Y224" s="799">
        <f>IFERROR(SUM(Y215:Y222),"0")</f>
        <v>615.6</v>
      </c>
      <c r="Z224" s="38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1"/>
      <c r="AB225" s="791"/>
      <c r="AC225" s="791"/>
    </row>
    <row r="226" spans="1:68" ht="37.5" hidden="1" customHeight="1" x14ac:dyDescent="0.25">
      <c r="A226" s="54" t="s">
        <v>381</v>
      </c>
      <c r="B226" s="54" t="s">
        <v>382</v>
      </c>
      <c r="C226" s="32">
        <v>4301051408</v>
      </c>
      <c r="D226" s="808">
        <v>4680115881594</v>
      </c>
      <c r="E226" s="809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1"/>
      <c r="R226" s="811"/>
      <c r="S226" s="811"/>
      <c r="T226" s="812"/>
      <c r="U226" s="35"/>
      <c r="V226" s="35"/>
      <c r="W226" s="36" t="s">
        <v>69</v>
      </c>
      <c r="X226" s="797">
        <v>0</v>
      </c>
      <c r="Y226" s="79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2">
        <v>4301051754</v>
      </c>
      <c r="D227" s="808">
        <v>4680115880962</v>
      </c>
      <c r="E227" s="809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1"/>
      <c r="R227" s="811"/>
      <c r="S227" s="811"/>
      <c r="T227" s="812"/>
      <c r="U227" s="35"/>
      <c r="V227" s="35"/>
      <c r="W227" s="36" t="s">
        <v>69</v>
      </c>
      <c r="X227" s="797">
        <v>0</v>
      </c>
      <c r="Y227" s="79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2">
        <v>4301051411</v>
      </c>
      <c r="D228" s="808">
        <v>4680115881617</v>
      </c>
      <c r="E228" s="809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1"/>
      <c r="R228" s="811"/>
      <c r="S228" s="811"/>
      <c r="T228" s="812"/>
      <c r="U228" s="35"/>
      <c r="V228" s="35"/>
      <c r="W228" s="36" t="s">
        <v>69</v>
      </c>
      <c r="X228" s="797">
        <v>0</v>
      </c>
      <c r="Y228" s="79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2">
        <v>4301051632</v>
      </c>
      <c r="D229" s="808">
        <v>4680115880573</v>
      </c>
      <c r="E229" s="809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1"/>
      <c r="R229" s="811"/>
      <c r="S229" s="811"/>
      <c r="T229" s="812"/>
      <c r="U229" s="35"/>
      <c r="V229" s="35"/>
      <c r="W229" s="36" t="s">
        <v>69</v>
      </c>
      <c r="X229" s="797">
        <v>0</v>
      </c>
      <c r="Y229" s="79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2">
        <v>4301051407</v>
      </c>
      <c r="D230" s="808">
        <v>4680115882195</v>
      </c>
      <c r="E230" s="809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2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1"/>
      <c r="R230" s="811"/>
      <c r="S230" s="811"/>
      <c r="T230" s="812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08">
        <v>4680115882607</v>
      </c>
      <c r="E231" s="809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1"/>
      <c r="R231" s="811"/>
      <c r="S231" s="811"/>
      <c r="T231" s="812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2">
        <v>4301051630</v>
      </c>
      <c r="D232" s="808">
        <v>4680115880092</v>
      </c>
      <c r="E232" s="809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1"/>
      <c r="R232" s="811"/>
      <c r="S232" s="811"/>
      <c r="T232" s="812"/>
      <c r="U232" s="35"/>
      <c r="V232" s="35"/>
      <c r="W232" s="36" t="s">
        <v>69</v>
      </c>
      <c r="X232" s="797">
        <v>0</v>
      </c>
      <c r="Y232" s="798">
        <f t="shared" si="46"/>
        <v>0</v>
      </c>
      <c r="Z232" s="37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08">
        <v>4680115880221</v>
      </c>
      <c r="E233" s="809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1"/>
      <c r="R233" s="811"/>
      <c r="S233" s="811"/>
      <c r="T233" s="812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08">
        <v>4680115882942</v>
      </c>
      <c r="E234" s="809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1"/>
      <c r="R234" s="811"/>
      <c r="S234" s="811"/>
      <c r="T234" s="812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2">
        <v>4301051753</v>
      </c>
      <c r="D235" s="808">
        <v>4680115880504</v>
      </c>
      <c r="E235" s="809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1"/>
      <c r="R235" s="811"/>
      <c r="S235" s="811"/>
      <c r="T235" s="812"/>
      <c r="U235" s="35"/>
      <c r="V235" s="35"/>
      <c r="W235" s="36" t="s">
        <v>69</v>
      </c>
      <c r="X235" s="797">
        <v>0</v>
      </c>
      <c r="Y235" s="798">
        <f t="shared" si="46"/>
        <v>0</v>
      </c>
      <c r="Z235" s="37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2">
        <v>4301051410</v>
      </c>
      <c r="D236" s="808">
        <v>4680115882164</v>
      </c>
      <c r="E236" s="809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2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1"/>
      <c r="R236" s="811"/>
      <c r="S236" s="811"/>
      <c r="T236" s="812"/>
      <c r="U236" s="35"/>
      <c r="V236" s="35"/>
      <c r="W236" s="36" t="s">
        <v>69</v>
      </c>
      <c r="X236" s="797">
        <v>0</v>
      </c>
      <c r="Y236" s="798">
        <f t="shared" si="46"/>
        <v>0</v>
      </c>
      <c r="Z236" s="37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17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8"/>
      <c r="P237" s="803" t="s">
        <v>71</v>
      </c>
      <c r="Q237" s="804"/>
      <c r="R237" s="804"/>
      <c r="S237" s="804"/>
      <c r="T237" s="804"/>
      <c r="U237" s="804"/>
      <c r="V237" s="805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8"/>
      <c r="P238" s="803" t="s">
        <v>71</v>
      </c>
      <c r="Q238" s="804"/>
      <c r="R238" s="804"/>
      <c r="S238" s="804"/>
      <c r="T238" s="804"/>
      <c r="U238" s="804"/>
      <c r="V238" s="805"/>
      <c r="W238" s="38" t="s">
        <v>69</v>
      </c>
      <c r="X238" s="799">
        <f>IFERROR(SUM(X226:X236),"0")</f>
        <v>0</v>
      </c>
      <c r="Y238" s="799">
        <f>IFERROR(SUM(Y226:Y236),"0")</f>
        <v>0</v>
      </c>
      <c r="Z238" s="38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1"/>
      <c r="AB239" s="791"/>
      <c r="AC239" s="791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08">
        <v>4680115882874</v>
      </c>
      <c r="E240" s="809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1"/>
      <c r="R240" s="811"/>
      <c r="S240" s="811"/>
      <c r="T240" s="812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08">
        <v>4680115882874</v>
      </c>
      <c r="E241" s="809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1"/>
      <c r="R241" s="811"/>
      <c r="S241" s="811"/>
      <c r="T241" s="812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08">
        <v>4680115882874</v>
      </c>
      <c r="E242" s="809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79" t="s">
        <v>416</v>
      </c>
      <c r="Q242" s="811"/>
      <c r="R242" s="811"/>
      <c r="S242" s="811"/>
      <c r="T242" s="812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08">
        <v>4680115884434</v>
      </c>
      <c r="E243" s="809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1"/>
      <c r="R243" s="811"/>
      <c r="S243" s="811"/>
      <c r="T243" s="812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2">
        <v>4301060375</v>
      </c>
      <c r="D244" s="808">
        <v>4680115880818</v>
      </c>
      <c r="E244" s="809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1"/>
      <c r="R244" s="811"/>
      <c r="S244" s="811"/>
      <c r="T244" s="812"/>
      <c r="U244" s="35"/>
      <c r="V244" s="35"/>
      <c r="W244" s="36" t="s">
        <v>69</v>
      </c>
      <c r="X244" s="797">
        <v>0</v>
      </c>
      <c r="Y244" s="79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08">
        <v>4680115880801</v>
      </c>
      <c r="E245" s="809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1"/>
      <c r="R245" s="811"/>
      <c r="S245" s="811"/>
      <c r="T245" s="812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17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8"/>
      <c r="P246" s="803" t="s">
        <v>71</v>
      </c>
      <c r="Q246" s="804"/>
      <c r="R246" s="804"/>
      <c r="S246" s="804"/>
      <c r="T246" s="804"/>
      <c r="U246" s="804"/>
      <c r="V246" s="805"/>
      <c r="W246" s="38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8"/>
      <c r="P247" s="803" t="s">
        <v>71</v>
      </c>
      <c r="Q247" s="804"/>
      <c r="R247" s="804"/>
      <c r="S247" s="804"/>
      <c r="T247" s="804"/>
      <c r="U247" s="804"/>
      <c r="V247" s="805"/>
      <c r="W247" s="38" t="s">
        <v>69</v>
      </c>
      <c r="X247" s="799">
        <f>IFERROR(SUM(X240:X245),"0")</f>
        <v>0</v>
      </c>
      <c r="Y247" s="799">
        <f>IFERROR(SUM(Y240:Y245),"0")</f>
        <v>0</v>
      </c>
      <c r="Z247" s="38"/>
      <c r="AA247" s="800"/>
      <c r="AB247" s="800"/>
      <c r="AC247" s="800"/>
    </row>
    <row r="248" spans="1:68" ht="16.5" hidden="1" customHeight="1" x14ac:dyDescent="0.25">
      <c r="A248" s="843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2"/>
      <c r="AB248" s="792"/>
      <c r="AC248" s="792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1"/>
      <c r="AB249" s="791"/>
      <c r="AC249" s="791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08">
        <v>4680115884274</v>
      </c>
      <c r="E250" s="809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1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1"/>
      <c r="R250" s="811"/>
      <c r="S250" s="811"/>
      <c r="T250" s="812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08">
        <v>4680115884274</v>
      </c>
      <c r="E251" s="809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1"/>
      <c r="R251" s="811"/>
      <c r="S251" s="811"/>
      <c r="T251" s="812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08">
        <v>4680115884298</v>
      </c>
      <c r="E252" s="809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1"/>
      <c r="R252" s="811"/>
      <c r="S252" s="811"/>
      <c r="T252" s="812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08">
        <v>4680115884250</v>
      </c>
      <c r="E253" s="809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1"/>
      <c r="R253" s="811"/>
      <c r="S253" s="811"/>
      <c r="T253" s="812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08">
        <v>4680115884250</v>
      </c>
      <c r="E254" s="809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1"/>
      <c r="R254" s="811"/>
      <c r="S254" s="811"/>
      <c r="T254" s="812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08">
        <v>4680115884281</v>
      </c>
      <c r="E255" s="809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1"/>
      <c r="R255" s="811"/>
      <c r="S255" s="811"/>
      <c r="T255" s="812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08">
        <v>4680115884199</v>
      </c>
      <c r="E256" s="809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1"/>
      <c r="R256" s="811"/>
      <c r="S256" s="811"/>
      <c r="T256" s="812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08">
        <v>4680115884267</v>
      </c>
      <c r="E257" s="809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1"/>
      <c r="R257" s="811"/>
      <c r="S257" s="811"/>
      <c r="T257" s="812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7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8"/>
      <c r="P258" s="803" t="s">
        <v>71</v>
      </c>
      <c r="Q258" s="804"/>
      <c r="R258" s="804"/>
      <c r="S258" s="804"/>
      <c r="T258" s="804"/>
      <c r="U258" s="804"/>
      <c r="V258" s="805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8"/>
      <c r="P259" s="803" t="s">
        <v>71</v>
      </c>
      <c r="Q259" s="804"/>
      <c r="R259" s="804"/>
      <c r="S259" s="804"/>
      <c r="T259" s="804"/>
      <c r="U259" s="804"/>
      <c r="V259" s="805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43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2"/>
      <c r="AB260" s="792"/>
      <c r="AC260" s="792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1"/>
      <c r="AB261" s="791"/>
      <c r="AC261" s="791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08">
        <v>4680115884137</v>
      </c>
      <c r="E262" s="809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1"/>
      <c r="R262" s="811"/>
      <c r="S262" s="811"/>
      <c r="T262" s="812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08">
        <v>4680115884137</v>
      </c>
      <c r="E263" s="809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1"/>
      <c r="R263" s="811"/>
      <c r="S263" s="811"/>
      <c r="T263" s="812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08">
        <v>4680115884236</v>
      </c>
      <c r="E264" s="809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1"/>
      <c r="R264" s="811"/>
      <c r="S264" s="811"/>
      <c r="T264" s="812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08">
        <v>4680115884175</v>
      </c>
      <c r="E265" s="809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2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1"/>
      <c r="R265" s="811"/>
      <c r="S265" s="811"/>
      <c r="T265" s="812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08">
        <v>4680115884175</v>
      </c>
      <c r="E266" s="809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1"/>
      <c r="R266" s="811"/>
      <c r="S266" s="811"/>
      <c r="T266" s="812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08">
        <v>4680115884144</v>
      </c>
      <c r="E267" s="809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1"/>
      <c r="R267" s="811"/>
      <c r="S267" s="811"/>
      <c r="T267" s="812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08">
        <v>4680115885288</v>
      </c>
      <c r="E268" s="809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2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1"/>
      <c r="R268" s="811"/>
      <c r="S268" s="811"/>
      <c r="T268" s="812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08">
        <v>4680115884182</v>
      </c>
      <c r="E269" s="809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1"/>
      <c r="R269" s="811"/>
      <c r="S269" s="811"/>
      <c r="T269" s="812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08">
        <v>4680115884205</v>
      </c>
      <c r="E270" s="809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1"/>
      <c r="R270" s="811"/>
      <c r="S270" s="811"/>
      <c r="T270" s="812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7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8"/>
      <c r="P271" s="803" t="s">
        <v>71</v>
      </c>
      <c r="Q271" s="804"/>
      <c r="R271" s="804"/>
      <c r="S271" s="804"/>
      <c r="T271" s="804"/>
      <c r="U271" s="804"/>
      <c r="V271" s="805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8"/>
      <c r="P272" s="803" t="s">
        <v>71</v>
      </c>
      <c r="Q272" s="804"/>
      <c r="R272" s="804"/>
      <c r="S272" s="804"/>
      <c r="T272" s="804"/>
      <c r="U272" s="804"/>
      <c r="V272" s="805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1"/>
      <c r="AB273" s="791"/>
      <c r="AC273" s="791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08">
        <v>4680115885721</v>
      </c>
      <c r="E274" s="809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1"/>
      <c r="R274" s="811"/>
      <c r="S274" s="811"/>
      <c r="T274" s="812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7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8"/>
      <c r="P275" s="803" t="s">
        <v>71</v>
      </c>
      <c r="Q275" s="804"/>
      <c r="R275" s="804"/>
      <c r="S275" s="804"/>
      <c r="T275" s="804"/>
      <c r="U275" s="804"/>
      <c r="V275" s="805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8"/>
      <c r="P276" s="803" t="s">
        <v>71</v>
      </c>
      <c r="Q276" s="804"/>
      <c r="R276" s="804"/>
      <c r="S276" s="804"/>
      <c r="T276" s="804"/>
      <c r="U276" s="804"/>
      <c r="V276" s="805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43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2"/>
      <c r="AB277" s="792"/>
      <c r="AC277" s="792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1"/>
      <c r="AB278" s="791"/>
      <c r="AC278" s="791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08">
        <v>4680115885837</v>
      </c>
      <c r="E279" s="809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1"/>
      <c r="R279" s="811"/>
      <c r="S279" s="811"/>
      <c r="T279" s="812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08">
        <v>4607091387452</v>
      </c>
      <c r="E280" s="809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1"/>
      <c r="R280" s="811"/>
      <c r="S280" s="811"/>
      <c r="T280" s="812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08">
        <v>4680115885806</v>
      </c>
      <c r="E281" s="809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1"/>
      <c r="R281" s="811"/>
      <c r="S281" s="811"/>
      <c r="T281" s="812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08">
        <v>4680115885806</v>
      </c>
      <c r="E282" s="809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1"/>
      <c r="R282" s="811"/>
      <c r="S282" s="811"/>
      <c r="T282" s="812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08">
        <v>4680115885851</v>
      </c>
      <c r="E283" s="809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1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1"/>
      <c r="R283" s="811"/>
      <c r="S283" s="811"/>
      <c r="T283" s="812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08">
        <v>4607091385984</v>
      </c>
      <c r="E284" s="809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6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1"/>
      <c r="R284" s="811"/>
      <c r="S284" s="811"/>
      <c r="T284" s="812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08">
        <v>4680115885844</v>
      </c>
      <c r="E285" s="809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1"/>
      <c r="R285" s="811"/>
      <c r="S285" s="811"/>
      <c r="T285" s="812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08">
        <v>4607091387469</v>
      </c>
      <c r="E286" s="809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2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1"/>
      <c r="R286" s="811"/>
      <c r="S286" s="811"/>
      <c r="T286" s="812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08">
        <v>4680115885820</v>
      </c>
      <c r="E287" s="809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1"/>
      <c r="R287" s="811"/>
      <c r="S287" s="811"/>
      <c r="T287" s="812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08">
        <v>4607091387438</v>
      </c>
      <c r="E288" s="809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4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1"/>
      <c r="R288" s="811"/>
      <c r="S288" s="811"/>
      <c r="T288" s="812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17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8"/>
      <c r="P289" s="803" t="s">
        <v>71</v>
      </c>
      <c r="Q289" s="804"/>
      <c r="R289" s="804"/>
      <c r="S289" s="804"/>
      <c r="T289" s="804"/>
      <c r="U289" s="804"/>
      <c r="V289" s="805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8"/>
      <c r="P290" s="803" t="s">
        <v>71</v>
      </c>
      <c r="Q290" s="804"/>
      <c r="R290" s="804"/>
      <c r="S290" s="804"/>
      <c r="T290" s="804"/>
      <c r="U290" s="804"/>
      <c r="V290" s="805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43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2"/>
      <c r="AB291" s="792"/>
      <c r="AC291" s="792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1"/>
      <c r="AB292" s="791"/>
      <c r="AC292" s="791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08">
        <v>4680115885707</v>
      </c>
      <c r="E293" s="809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1"/>
      <c r="R293" s="811"/>
      <c r="S293" s="811"/>
      <c r="T293" s="812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7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8"/>
      <c r="P294" s="803" t="s">
        <v>71</v>
      </c>
      <c r="Q294" s="804"/>
      <c r="R294" s="804"/>
      <c r="S294" s="804"/>
      <c r="T294" s="804"/>
      <c r="U294" s="804"/>
      <c r="V294" s="805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8"/>
      <c r="P295" s="803" t="s">
        <v>71</v>
      </c>
      <c r="Q295" s="804"/>
      <c r="R295" s="804"/>
      <c r="S295" s="804"/>
      <c r="T295" s="804"/>
      <c r="U295" s="804"/>
      <c r="V295" s="805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43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2"/>
      <c r="AB296" s="792"/>
      <c r="AC296" s="792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1"/>
      <c r="AB297" s="791"/>
      <c r="AC297" s="791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08">
        <v>4607091383423</v>
      </c>
      <c r="E298" s="809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0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1"/>
      <c r="R298" s="811"/>
      <c r="S298" s="811"/>
      <c r="T298" s="812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08">
        <v>4680115885691</v>
      </c>
      <c r="E299" s="809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1"/>
      <c r="R299" s="811"/>
      <c r="S299" s="811"/>
      <c r="T299" s="812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08">
        <v>4680115885660</v>
      </c>
      <c r="E300" s="809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1"/>
      <c r="R300" s="811"/>
      <c r="S300" s="811"/>
      <c r="T300" s="812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7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8"/>
      <c r="P301" s="803" t="s">
        <v>71</v>
      </c>
      <c r="Q301" s="804"/>
      <c r="R301" s="804"/>
      <c r="S301" s="804"/>
      <c r="T301" s="804"/>
      <c r="U301" s="804"/>
      <c r="V301" s="805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8"/>
      <c r="P302" s="803" t="s">
        <v>71</v>
      </c>
      <c r="Q302" s="804"/>
      <c r="R302" s="804"/>
      <c r="S302" s="804"/>
      <c r="T302" s="804"/>
      <c r="U302" s="804"/>
      <c r="V302" s="805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43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2"/>
      <c r="AB303" s="792"/>
      <c r="AC303" s="792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1"/>
      <c r="AB304" s="791"/>
      <c r="AC304" s="791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08">
        <v>4680115881556</v>
      </c>
      <c r="E305" s="809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11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1"/>
      <c r="R305" s="811"/>
      <c r="S305" s="811"/>
      <c r="T305" s="812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08">
        <v>4680115881037</v>
      </c>
      <c r="E306" s="809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1"/>
      <c r="R306" s="811"/>
      <c r="S306" s="811"/>
      <c r="T306" s="812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08">
        <v>4680115886186</v>
      </c>
      <c r="E307" s="809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1"/>
      <c r="R307" s="811"/>
      <c r="S307" s="811"/>
      <c r="T307" s="812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08">
        <v>4680115881228</v>
      </c>
      <c r="E308" s="809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1"/>
      <c r="R308" s="811"/>
      <c r="S308" s="811"/>
      <c r="T308" s="812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08">
        <v>4680115881211</v>
      </c>
      <c r="E309" s="809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1"/>
      <c r="R309" s="811"/>
      <c r="S309" s="811"/>
      <c r="T309" s="812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08">
        <v>4680115881020</v>
      </c>
      <c r="E310" s="809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1"/>
      <c r="R310" s="811"/>
      <c r="S310" s="811"/>
      <c r="T310" s="812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17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8"/>
      <c r="P311" s="803" t="s">
        <v>71</v>
      </c>
      <c r="Q311" s="804"/>
      <c r="R311" s="804"/>
      <c r="S311" s="804"/>
      <c r="T311" s="804"/>
      <c r="U311" s="804"/>
      <c r="V311" s="805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8"/>
      <c r="P312" s="803" t="s">
        <v>71</v>
      </c>
      <c r="Q312" s="804"/>
      <c r="R312" s="804"/>
      <c r="S312" s="804"/>
      <c r="T312" s="804"/>
      <c r="U312" s="804"/>
      <c r="V312" s="805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43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2"/>
      <c r="AB313" s="792"/>
      <c r="AC313" s="792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1"/>
      <c r="AB314" s="791"/>
      <c r="AC314" s="791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08">
        <v>4607091389296</v>
      </c>
      <c r="E315" s="809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1"/>
      <c r="R315" s="811"/>
      <c r="S315" s="811"/>
      <c r="T315" s="812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7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8"/>
      <c r="P316" s="803" t="s">
        <v>71</v>
      </c>
      <c r="Q316" s="804"/>
      <c r="R316" s="804"/>
      <c r="S316" s="804"/>
      <c r="T316" s="804"/>
      <c r="U316" s="804"/>
      <c r="V316" s="805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8"/>
      <c r="P317" s="803" t="s">
        <v>71</v>
      </c>
      <c r="Q317" s="804"/>
      <c r="R317" s="804"/>
      <c r="S317" s="804"/>
      <c r="T317" s="804"/>
      <c r="U317" s="804"/>
      <c r="V317" s="805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1"/>
      <c r="AB318" s="791"/>
      <c r="AC318" s="791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08">
        <v>4680115880344</v>
      </c>
      <c r="E319" s="809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1"/>
      <c r="R319" s="811"/>
      <c r="S319" s="811"/>
      <c r="T319" s="812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7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8"/>
      <c r="P320" s="803" t="s">
        <v>71</v>
      </c>
      <c r="Q320" s="804"/>
      <c r="R320" s="804"/>
      <c r="S320" s="804"/>
      <c r="T320" s="804"/>
      <c r="U320" s="804"/>
      <c r="V320" s="805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8"/>
      <c r="P321" s="803" t="s">
        <v>71</v>
      </c>
      <c r="Q321" s="804"/>
      <c r="R321" s="804"/>
      <c r="S321" s="804"/>
      <c r="T321" s="804"/>
      <c r="U321" s="804"/>
      <c r="V321" s="805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1"/>
      <c r="AB322" s="791"/>
      <c r="AC322" s="791"/>
    </row>
    <row r="323" spans="1:68" ht="37.5" customHeight="1" x14ac:dyDescent="0.25">
      <c r="A323" s="54" t="s">
        <v>534</v>
      </c>
      <c r="B323" s="54" t="s">
        <v>535</v>
      </c>
      <c r="C323" s="32">
        <v>4301051731</v>
      </c>
      <c r="D323" s="808">
        <v>4680115884618</v>
      </c>
      <c r="E323" s="809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1"/>
      <c r="R323" s="811"/>
      <c r="S323" s="811"/>
      <c r="T323" s="812"/>
      <c r="U323" s="35"/>
      <c r="V323" s="35"/>
      <c r="W323" s="36" t="s">
        <v>69</v>
      </c>
      <c r="X323" s="797">
        <v>36</v>
      </c>
      <c r="Y323" s="798">
        <f>IFERROR(IF(X323="",0,CEILING((X323/$H323),1)*$H323),"")</f>
        <v>36</v>
      </c>
      <c r="Z323" s="37">
        <f>IFERROR(IF(Y323=0,"",ROUNDUP(Y323/H323,0)*0.00902),"")</f>
        <v>9.0200000000000002E-2</v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38.1</v>
      </c>
      <c r="BN323" s="64">
        <f>IFERROR(Y323*I323/H323,"0")</f>
        <v>38.1</v>
      </c>
      <c r="BO323" s="64">
        <f>IFERROR(1/J323*(X323/H323),"0")</f>
        <v>7.575757575757576E-2</v>
      </c>
      <c r="BP323" s="64">
        <f>IFERROR(1/J323*(Y323/H323),"0")</f>
        <v>7.575757575757576E-2</v>
      </c>
    </row>
    <row r="324" spans="1:68" x14ac:dyDescent="0.2">
      <c r="A324" s="817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8"/>
      <c r="P324" s="803" t="s">
        <v>71</v>
      </c>
      <c r="Q324" s="804"/>
      <c r="R324" s="804"/>
      <c r="S324" s="804"/>
      <c r="T324" s="804"/>
      <c r="U324" s="804"/>
      <c r="V324" s="805"/>
      <c r="W324" s="38" t="s">
        <v>72</v>
      </c>
      <c r="X324" s="799">
        <f>IFERROR(X323/H323,"0")</f>
        <v>10</v>
      </c>
      <c r="Y324" s="799">
        <f>IFERROR(Y323/H323,"0")</f>
        <v>10</v>
      </c>
      <c r="Z324" s="799">
        <f>IFERROR(IF(Z323="",0,Z323),"0")</f>
        <v>9.0200000000000002E-2</v>
      </c>
      <c r="AA324" s="800"/>
      <c r="AB324" s="800"/>
      <c r="AC324" s="800"/>
    </row>
    <row r="325" spans="1:68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8"/>
      <c r="P325" s="803" t="s">
        <v>71</v>
      </c>
      <c r="Q325" s="804"/>
      <c r="R325" s="804"/>
      <c r="S325" s="804"/>
      <c r="T325" s="804"/>
      <c r="U325" s="804"/>
      <c r="V325" s="805"/>
      <c r="W325" s="38" t="s">
        <v>69</v>
      </c>
      <c r="X325" s="799">
        <f>IFERROR(SUM(X323:X323),"0")</f>
        <v>36</v>
      </c>
      <c r="Y325" s="799">
        <f>IFERROR(SUM(Y323:Y323),"0")</f>
        <v>36</v>
      </c>
      <c r="Z325" s="38"/>
      <c r="AA325" s="800"/>
      <c r="AB325" s="800"/>
      <c r="AC325" s="800"/>
    </row>
    <row r="326" spans="1:68" ht="16.5" hidden="1" customHeight="1" x14ac:dyDescent="0.25">
      <c r="A326" s="843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2"/>
      <c r="AB326" s="792"/>
      <c r="AC326" s="792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1"/>
      <c r="AB327" s="791"/>
      <c r="AC327" s="791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08">
        <v>4607091389807</v>
      </c>
      <c r="E328" s="809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1"/>
      <c r="R328" s="811"/>
      <c r="S328" s="811"/>
      <c r="T328" s="812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7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8"/>
      <c r="P329" s="803" t="s">
        <v>71</v>
      </c>
      <c r="Q329" s="804"/>
      <c r="R329" s="804"/>
      <c r="S329" s="804"/>
      <c r="T329" s="804"/>
      <c r="U329" s="804"/>
      <c r="V329" s="805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8"/>
      <c r="P330" s="803" t="s">
        <v>71</v>
      </c>
      <c r="Q330" s="804"/>
      <c r="R330" s="804"/>
      <c r="S330" s="804"/>
      <c r="T330" s="804"/>
      <c r="U330" s="804"/>
      <c r="V330" s="805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1"/>
      <c r="AB331" s="791"/>
      <c r="AC331" s="791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08">
        <v>4680115880481</v>
      </c>
      <c r="E332" s="809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1"/>
      <c r="R332" s="811"/>
      <c r="S332" s="811"/>
      <c r="T332" s="812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7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8"/>
      <c r="P333" s="803" t="s">
        <v>71</v>
      </c>
      <c r="Q333" s="804"/>
      <c r="R333" s="804"/>
      <c r="S333" s="804"/>
      <c r="T333" s="804"/>
      <c r="U333" s="804"/>
      <c r="V333" s="805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8"/>
      <c r="P334" s="803" t="s">
        <v>71</v>
      </c>
      <c r="Q334" s="804"/>
      <c r="R334" s="804"/>
      <c r="S334" s="804"/>
      <c r="T334" s="804"/>
      <c r="U334" s="804"/>
      <c r="V334" s="805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1"/>
      <c r="AB335" s="791"/>
      <c r="AC335" s="791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08">
        <v>4680115880412</v>
      </c>
      <c r="E336" s="809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91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1"/>
      <c r="R336" s="811"/>
      <c r="S336" s="811"/>
      <c r="T336" s="812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08">
        <v>4680115880511</v>
      </c>
      <c r="E337" s="809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1"/>
      <c r="R337" s="811"/>
      <c r="S337" s="811"/>
      <c r="T337" s="812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7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8"/>
      <c r="P338" s="803" t="s">
        <v>71</v>
      </c>
      <c r="Q338" s="804"/>
      <c r="R338" s="804"/>
      <c r="S338" s="804"/>
      <c r="T338" s="804"/>
      <c r="U338" s="804"/>
      <c r="V338" s="805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8"/>
      <c r="P339" s="803" t="s">
        <v>71</v>
      </c>
      <c r="Q339" s="804"/>
      <c r="R339" s="804"/>
      <c r="S339" s="804"/>
      <c r="T339" s="804"/>
      <c r="U339" s="804"/>
      <c r="V339" s="805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43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2"/>
      <c r="AB340" s="792"/>
      <c r="AC340" s="792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1"/>
      <c r="AB341" s="791"/>
      <c r="AC341" s="791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08">
        <v>4680115882973</v>
      </c>
      <c r="E342" s="809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115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1"/>
      <c r="R342" s="811"/>
      <c r="S342" s="811"/>
      <c r="T342" s="812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7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8"/>
      <c r="P343" s="803" t="s">
        <v>71</v>
      </c>
      <c r="Q343" s="804"/>
      <c r="R343" s="804"/>
      <c r="S343" s="804"/>
      <c r="T343" s="804"/>
      <c r="U343" s="804"/>
      <c r="V343" s="805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8"/>
      <c r="P344" s="803" t="s">
        <v>71</v>
      </c>
      <c r="Q344" s="804"/>
      <c r="R344" s="804"/>
      <c r="S344" s="804"/>
      <c r="T344" s="804"/>
      <c r="U344" s="804"/>
      <c r="V344" s="805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1"/>
      <c r="AB345" s="791"/>
      <c r="AC345" s="791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08">
        <v>4607091389845</v>
      </c>
      <c r="E346" s="809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1"/>
      <c r="R346" s="811"/>
      <c r="S346" s="811"/>
      <c r="T346" s="812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08">
        <v>4680115882881</v>
      </c>
      <c r="E347" s="809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1"/>
      <c r="R347" s="811"/>
      <c r="S347" s="811"/>
      <c r="T347" s="812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17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8"/>
      <c r="P348" s="803" t="s">
        <v>71</v>
      </c>
      <c r="Q348" s="804"/>
      <c r="R348" s="804"/>
      <c r="S348" s="804"/>
      <c r="T348" s="804"/>
      <c r="U348" s="804"/>
      <c r="V348" s="805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8"/>
      <c r="P349" s="803" t="s">
        <v>71</v>
      </c>
      <c r="Q349" s="804"/>
      <c r="R349" s="804"/>
      <c r="S349" s="804"/>
      <c r="T349" s="804"/>
      <c r="U349" s="804"/>
      <c r="V349" s="805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1"/>
      <c r="AB350" s="791"/>
      <c r="AC350" s="791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08">
        <v>4680115883390</v>
      </c>
      <c r="E351" s="809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10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1"/>
      <c r="R351" s="811"/>
      <c r="S351" s="811"/>
      <c r="T351" s="812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7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8"/>
      <c r="P352" s="803" t="s">
        <v>71</v>
      </c>
      <c r="Q352" s="804"/>
      <c r="R352" s="804"/>
      <c r="S352" s="804"/>
      <c r="T352" s="804"/>
      <c r="U352" s="804"/>
      <c r="V352" s="805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8"/>
      <c r="P353" s="803" t="s">
        <v>71</v>
      </c>
      <c r="Q353" s="804"/>
      <c r="R353" s="804"/>
      <c r="S353" s="804"/>
      <c r="T353" s="804"/>
      <c r="U353" s="804"/>
      <c r="V353" s="805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43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2"/>
      <c r="AB354" s="792"/>
      <c r="AC354" s="792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1"/>
      <c r="AB355" s="791"/>
      <c r="AC355" s="791"/>
    </row>
    <row r="356" spans="1:68" ht="27" customHeight="1" x14ac:dyDescent="0.25">
      <c r="A356" s="54" t="s">
        <v>562</v>
      </c>
      <c r="B356" s="54" t="s">
        <v>563</v>
      </c>
      <c r="C356" s="32">
        <v>4301012024</v>
      </c>
      <c r="D356" s="808">
        <v>4680115885615</v>
      </c>
      <c r="E356" s="809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1"/>
      <c r="R356" s="811"/>
      <c r="S356" s="811"/>
      <c r="T356" s="812"/>
      <c r="U356" s="35"/>
      <c r="V356" s="35"/>
      <c r="W356" s="36" t="s">
        <v>69</v>
      </c>
      <c r="X356" s="797">
        <v>100</v>
      </c>
      <c r="Y356" s="798">
        <f t="shared" ref="Y356:Y363" si="77">IFERROR(IF(X356="",0,CEILING((X356/$H356),1)*$H356),"")</f>
        <v>108</v>
      </c>
      <c r="Z356" s="37">
        <f>IFERROR(IF(Y356=0,"",ROUNDUP(Y356/H356,0)*0.02175),"")</f>
        <v>0.21749999999999997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104.44444444444444</v>
      </c>
      <c r="BN356" s="64">
        <f t="shared" ref="BN356:BN363" si="79">IFERROR(Y356*I356/H356,"0")</f>
        <v>112.8</v>
      </c>
      <c r="BO356" s="64">
        <f t="shared" ref="BO356:BO363" si="80">IFERROR(1/J356*(X356/H356),"0")</f>
        <v>0.16534391534391535</v>
      </c>
      <c r="BP356" s="64">
        <f t="shared" ref="BP356:BP363" si="81">IFERROR(1/J356*(Y356/H356),"0")</f>
        <v>0.17857142857142855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08">
        <v>4680115885554</v>
      </c>
      <c r="E357" s="809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1"/>
      <c r="R357" s="811"/>
      <c r="S357" s="811"/>
      <c r="T357" s="812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2">
        <v>4301011911</v>
      </c>
      <c r="D358" s="808">
        <v>4680115885554</v>
      </c>
      <c r="E358" s="809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1"/>
      <c r="R358" s="811"/>
      <c r="S358" s="811"/>
      <c r="T358" s="812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08">
        <v>4680115885646</v>
      </c>
      <c r="E359" s="809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1"/>
      <c r="R359" s="811"/>
      <c r="S359" s="811"/>
      <c r="T359" s="812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2">
        <v>4301011857</v>
      </c>
      <c r="D360" s="808">
        <v>4680115885622</v>
      </c>
      <c r="E360" s="809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1"/>
      <c r="R360" s="811"/>
      <c r="S360" s="811"/>
      <c r="T360" s="812"/>
      <c r="U360" s="35"/>
      <c r="V360" s="35"/>
      <c r="W360" s="36" t="s">
        <v>69</v>
      </c>
      <c r="X360" s="797">
        <v>80</v>
      </c>
      <c r="Y360" s="798">
        <f t="shared" si="77"/>
        <v>80</v>
      </c>
      <c r="Z360" s="37">
        <f>IFERROR(IF(Y360=0,"",ROUNDUP(Y360/H360,0)*0.00902),"")</f>
        <v>0.1804</v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84.2</v>
      </c>
      <c r="BN360" s="64">
        <f t="shared" si="79"/>
        <v>84.2</v>
      </c>
      <c r="BO360" s="64">
        <f t="shared" si="80"/>
        <v>0.15151515151515152</v>
      </c>
      <c r="BP360" s="64">
        <f t="shared" si="81"/>
        <v>0.15151515151515152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08">
        <v>4680115881938</v>
      </c>
      <c r="E361" s="809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1"/>
      <c r="R361" s="811"/>
      <c r="S361" s="811"/>
      <c r="T361" s="812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08">
        <v>4680115885608</v>
      </c>
      <c r="E362" s="809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1"/>
      <c r="R362" s="811"/>
      <c r="S362" s="811"/>
      <c r="T362" s="812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2">
        <v>4301011323</v>
      </c>
      <c r="D363" s="808">
        <v>4607091386011</v>
      </c>
      <c r="E363" s="809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1"/>
      <c r="R363" s="811"/>
      <c r="S363" s="811"/>
      <c r="T363" s="812"/>
      <c r="U363" s="35"/>
      <c r="V363" s="35"/>
      <c r="W363" s="36" t="s">
        <v>69</v>
      </c>
      <c r="X363" s="797">
        <v>250</v>
      </c>
      <c r="Y363" s="798">
        <f t="shared" si="77"/>
        <v>250</v>
      </c>
      <c r="Z363" s="37">
        <f>IFERROR(IF(Y363=0,"",ROUNDUP(Y363/H363,0)*0.00902),"")</f>
        <v>0.45100000000000001</v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260.5</v>
      </c>
      <c r="BN363" s="64">
        <f t="shared" si="79"/>
        <v>260.5</v>
      </c>
      <c r="BO363" s="64">
        <f t="shared" si="80"/>
        <v>0.37878787878787878</v>
      </c>
      <c r="BP363" s="64">
        <f t="shared" si="81"/>
        <v>0.37878787878787878</v>
      </c>
    </row>
    <row r="364" spans="1:68" x14ac:dyDescent="0.2">
      <c r="A364" s="817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8"/>
      <c r="P364" s="803" t="s">
        <v>71</v>
      </c>
      <c r="Q364" s="804"/>
      <c r="R364" s="804"/>
      <c r="S364" s="804"/>
      <c r="T364" s="804"/>
      <c r="U364" s="804"/>
      <c r="V364" s="805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79.259259259259267</v>
      </c>
      <c r="Y364" s="799">
        <f>IFERROR(Y356/H356,"0")+IFERROR(Y357/H357,"0")+IFERROR(Y358/H358,"0")+IFERROR(Y359/H359,"0")+IFERROR(Y360/H360,"0")+IFERROR(Y361/H361,"0")+IFERROR(Y362/H362,"0")+IFERROR(Y363/H363,"0")</f>
        <v>80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0.84889999999999999</v>
      </c>
      <c r="AA364" s="800"/>
      <c r="AB364" s="800"/>
      <c r="AC364" s="800"/>
    </row>
    <row r="365" spans="1:68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8"/>
      <c r="P365" s="803" t="s">
        <v>71</v>
      </c>
      <c r="Q365" s="804"/>
      <c r="R365" s="804"/>
      <c r="S365" s="804"/>
      <c r="T365" s="804"/>
      <c r="U365" s="804"/>
      <c r="V365" s="805"/>
      <c r="W365" s="38" t="s">
        <v>69</v>
      </c>
      <c r="X365" s="799">
        <f>IFERROR(SUM(X356:X363),"0")</f>
        <v>430</v>
      </c>
      <c r="Y365" s="799">
        <f>IFERROR(SUM(Y356:Y363),"0")</f>
        <v>438</v>
      </c>
      <c r="Z365" s="38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1"/>
      <c r="AB366" s="791"/>
      <c r="AC366" s="791"/>
    </row>
    <row r="367" spans="1:68" ht="27" customHeight="1" x14ac:dyDescent="0.25">
      <c r="A367" s="54" t="s">
        <v>584</v>
      </c>
      <c r="B367" s="54" t="s">
        <v>585</v>
      </c>
      <c r="C367" s="32">
        <v>4301030878</v>
      </c>
      <c r="D367" s="808">
        <v>4607091387193</v>
      </c>
      <c r="E367" s="809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1"/>
      <c r="R367" s="811"/>
      <c r="S367" s="811"/>
      <c r="T367" s="812"/>
      <c r="U367" s="35"/>
      <c r="V367" s="35"/>
      <c r="W367" s="36" t="s">
        <v>69</v>
      </c>
      <c r="X367" s="797">
        <v>200</v>
      </c>
      <c r="Y367" s="798">
        <f>IFERROR(IF(X367="",0,CEILING((X367/$H367),1)*$H367),"")</f>
        <v>201.60000000000002</v>
      </c>
      <c r="Z367" s="37">
        <f>IFERROR(IF(Y367=0,"",ROUNDUP(Y367/H367,0)*0.00902),"")</f>
        <v>0.43296000000000001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212.85714285714286</v>
      </c>
      <c r="BN367" s="64">
        <f>IFERROR(Y367*I367/H367,"0")</f>
        <v>214.56</v>
      </c>
      <c r="BO367" s="64">
        <f>IFERROR(1/J367*(X367/H367),"0")</f>
        <v>0.36075036075036077</v>
      </c>
      <c r="BP367" s="64">
        <f>IFERROR(1/J367*(Y367/H367),"0")</f>
        <v>0.36363636363636365</v>
      </c>
    </row>
    <row r="368" spans="1:68" ht="27" customHeight="1" x14ac:dyDescent="0.25">
      <c r="A368" s="54" t="s">
        <v>587</v>
      </c>
      <c r="B368" s="54" t="s">
        <v>588</v>
      </c>
      <c r="C368" s="32">
        <v>4301031153</v>
      </c>
      <c r="D368" s="808">
        <v>4607091387230</v>
      </c>
      <c r="E368" s="809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1"/>
      <c r="R368" s="811"/>
      <c r="S368" s="811"/>
      <c r="T368" s="812"/>
      <c r="U368" s="35"/>
      <c r="V368" s="35"/>
      <c r="W368" s="36" t="s">
        <v>69</v>
      </c>
      <c r="X368" s="797">
        <v>300</v>
      </c>
      <c r="Y368" s="798">
        <f>IFERROR(IF(X368="",0,CEILING((X368/$H368),1)*$H368),"")</f>
        <v>302.40000000000003</v>
      </c>
      <c r="Z368" s="37">
        <f>IFERROR(IF(Y368=0,"",ROUNDUP(Y368/H368,0)*0.00902),"")</f>
        <v>0.64944000000000002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319.28571428571428</v>
      </c>
      <c r="BN368" s="64">
        <f>IFERROR(Y368*I368/H368,"0")</f>
        <v>321.83999999999997</v>
      </c>
      <c r="BO368" s="64">
        <f>IFERROR(1/J368*(X368/H368),"0")</f>
        <v>0.54112554112554112</v>
      </c>
      <c r="BP368" s="64">
        <f>IFERROR(1/J368*(Y368/H368),"0")</f>
        <v>0.54545454545454541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08">
        <v>4607091387292</v>
      </c>
      <c r="E369" s="809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1"/>
      <c r="R369" s="811"/>
      <c r="S369" s="811"/>
      <c r="T369" s="812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2">
        <v>4301031152</v>
      </c>
      <c r="D370" s="808">
        <v>4607091387285</v>
      </c>
      <c r="E370" s="809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1"/>
      <c r="R370" s="811"/>
      <c r="S370" s="811"/>
      <c r="T370" s="812"/>
      <c r="U370" s="35"/>
      <c r="V370" s="35"/>
      <c r="W370" s="36" t="s">
        <v>69</v>
      </c>
      <c r="X370" s="797">
        <v>35</v>
      </c>
      <c r="Y370" s="798">
        <f>IFERROR(IF(X370="",0,CEILING((X370/$H370),1)*$H370),"")</f>
        <v>35.700000000000003</v>
      </c>
      <c r="Z370" s="37">
        <f>IFERROR(IF(Y370=0,"",ROUNDUP(Y370/H370,0)*0.00502),"")</f>
        <v>8.5339999999999999E-2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37.166666666666664</v>
      </c>
      <c r="BN370" s="64">
        <f>IFERROR(Y370*I370/H370,"0")</f>
        <v>37.910000000000004</v>
      </c>
      <c r="BO370" s="64">
        <f>IFERROR(1/J370*(X370/H370),"0")</f>
        <v>7.1225071225071226E-2</v>
      </c>
      <c r="BP370" s="64">
        <f>IFERROR(1/J370*(Y370/H370),"0")</f>
        <v>7.2649572649572655E-2</v>
      </c>
    </row>
    <row r="371" spans="1:68" x14ac:dyDescent="0.2">
      <c r="A371" s="817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8"/>
      <c r="P371" s="803" t="s">
        <v>71</v>
      </c>
      <c r="Q371" s="804"/>
      <c r="R371" s="804"/>
      <c r="S371" s="804"/>
      <c r="T371" s="804"/>
      <c r="U371" s="804"/>
      <c r="V371" s="805"/>
      <c r="W371" s="38" t="s">
        <v>72</v>
      </c>
      <c r="X371" s="799">
        <f>IFERROR(X367/H367,"0")+IFERROR(X368/H368,"0")+IFERROR(X369/H369,"0")+IFERROR(X370/H370,"0")</f>
        <v>135.71428571428572</v>
      </c>
      <c r="Y371" s="799">
        <f>IFERROR(Y367/H367,"0")+IFERROR(Y368/H368,"0")+IFERROR(Y369/H369,"0")+IFERROR(Y370/H370,"0")</f>
        <v>137</v>
      </c>
      <c r="Z371" s="799">
        <f>IFERROR(IF(Z367="",0,Z367),"0")+IFERROR(IF(Z368="",0,Z368),"0")+IFERROR(IF(Z369="",0,Z369),"0")+IFERROR(IF(Z370="",0,Z370),"0")</f>
        <v>1.16774</v>
      </c>
      <c r="AA371" s="800"/>
      <c r="AB371" s="800"/>
      <c r="AC371" s="800"/>
    </row>
    <row r="372" spans="1:68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8"/>
      <c r="P372" s="803" t="s">
        <v>71</v>
      </c>
      <c r="Q372" s="804"/>
      <c r="R372" s="804"/>
      <c r="S372" s="804"/>
      <c r="T372" s="804"/>
      <c r="U372" s="804"/>
      <c r="V372" s="805"/>
      <c r="W372" s="38" t="s">
        <v>69</v>
      </c>
      <c r="X372" s="799">
        <f>IFERROR(SUM(X367:X370),"0")</f>
        <v>535</v>
      </c>
      <c r="Y372" s="799">
        <f>IFERROR(SUM(Y367:Y370),"0")</f>
        <v>539.70000000000005</v>
      </c>
      <c r="Z372" s="38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1"/>
      <c r="AB373" s="791"/>
      <c r="AC373" s="791"/>
    </row>
    <row r="374" spans="1:68" ht="48" customHeight="1" x14ac:dyDescent="0.25">
      <c r="A374" s="54" t="s">
        <v>595</v>
      </c>
      <c r="B374" s="54" t="s">
        <v>596</v>
      </c>
      <c r="C374" s="32">
        <v>4301051100</v>
      </c>
      <c r="D374" s="808">
        <v>4607091387766</v>
      </c>
      <c r="E374" s="809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1"/>
      <c r="R374" s="811"/>
      <c r="S374" s="811"/>
      <c r="T374" s="812"/>
      <c r="U374" s="35"/>
      <c r="V374" s="35"/>
      <c r="W374" s="36" t="s">
        <v>69</v>
      </c>
      <c r="X374" s="797">
        <v>2950</v>
      </c>
      <c r="Y374" s="798">
        <f t="shared" ref="Y374:Y379" si="82">IFERROR(IF(X374="",0,CEILING((X374/$H374),1)*$H374),"")</f>
        <v>2956.2</v>
      </c>
      <c r="Z374" s="37">
        <f>IFERROR(IF(Y374=0,"",ROUNDUP(Y374/H374,0)*0.02175),"")</f>
        <v>8.2432499999999997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3161.0384615384619</v>
      </c>
      <c r="BN374" s="64">
        <f t="shared" ref="BN374:BN379" si="84">IFERROR(Y374*I374/H374,"0")</f>
        <v>3167.6820000000002</v>
      </c>
      <c r="BO374" s="64">
        <f t="shared" ref="BO374:BO379" si="85">IFERROR(1/J374*(X374/H374),"0")</f>
        <v>6.7536630036630036</v>
      </c>
      <c r="BP374" s="64">
        <f t="shared" ref="BP374:BP379" si="86">IFERROR(1/J374*(Y374/H374),"0")</f>
        <v>6.7678571428571423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08">
        <v>4607091387957</v>
      </c>
      <c r="E375" s="809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1"/>
      <c r="R375" s="811"/>
      <c r="S375" s="811"/>
      <c r="T375" s="812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08">
        <v>4607091387964</v>
      </c>
      <c r="E376" s="809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1"/>
      <c r="R376" s="811"/>
      <c r="S376" s="811"/>
      <c r="T376" s="812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2">
        <v>4301051705</v>
      </c>
      <c r="D377" s="808">
        <v>4680115884588</v>
      </c>
      <c r="E377" s="809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1"/>
      <c r="R377" s="811"/>
      <c r="S377" s="811"/>
      <c r="T377" s="812"/>
      <c r="U377" s="35"/>
      <c r="V377" s="35"/>
      <c r="W377" s="36" t="s">
        <v>69</v>
      </c>
      <c r="X377" s="797">
        <v>90</v>
      </c>
      <c r="Y377" s="798">
        <f t="shared" si="82"/>
        <v>90</v>
      </c>
      <c r="Z377" s="37">
        <f>IFERROR(IF(Y377=0,"",ROUNDUP(Y377/H377,0)*0.00651),"")</f>
        <v>0.1953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97.38</v>
      </c>
      <c r="BN377" s="64">
        <f t="shared" si="84"/>
        <v>97.38</v>
      </c>
      <c r="BO377" s="64">
        <f t="shared" si="85"/>
        <v>0.16483516483516486</v>
      </c>
      <c r="BP377" s="64">
        <f t="shared" si="86"/>
        <v>0.16483516483516486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08">
        <v>4607091387537</v>
      </c>
      <c r="E378" s="809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1"/>
      <c r="R378" s="811"/>
      <c r="S378" s="811"/>
      <c r="T378" s="812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08">
        <v>4607091387513</v>
      </c>
      <c r="E379" s="809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1"/>
      <c r="R379" s="811"/>
      <c r="S379" s="811"/>
      <c r="T379" s="812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7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8"/>
      <c r="P380" s="803" t="s">
        <v>71</v>
      </c>
      <c r="Q380" s="804"/>
      <c r="R380" s="804"/>
      <c r="S380" s="804"/>
      <c r="T380" s="804"/>
      <c r="U380" s="804"/>
      <c r="V380" s="805"/>
      <c r="W380" s="38" t="s">
        <v>72</v>
      </c>
      <c r="X380" s="799">
        <f>IFERROR(X374/H374,"0")+IFERROR(X375/H375,"0")+IFERROR(X376/H376,"0")+IFERROR(X377/H377,"0")+IFERROR(X378/H378,"0")+IFERROR(X379/H379,"0")</f>
        <v>408.20512820512823</v>
      </c>
      <c r="Y380" s="799">
        <f>IFERROR(Y374/H374,"0")+IFERROR(Y375/H375,"0")+IFERROR(Y376/H376,"0")+IFERROR(Y377/H377,"0")+IFERROR(Y378/H378,"0")+IFERROR(Y379/H379,"0")</f>
        <v>409</v>
      </c>
      <c r="Z380" s="799">
        <f>IFERROR(IF(Z374="",0,Z374),"0")+IFERROR(IF(Z375="",0,Z375),"0")+IFERROR(IF(Z376="",0,Z376),"0")+IFERROR(IF(Z377="",0,Z377),"0")+IFERROR(IF(Z378="",0,Z378),"0")+IFERROR(IF(Z379="",0,Z379),"0")</f>
        <v>8.4385499999999993</v>
      </c>
      <c r="AA380" s="800"/>
      <c r="AB380" s="800"/>
      <c r="AC380" s="800"/>
    </row>
    <row r="381" spans="1:68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8"/>
      <c r="P381" s="803" t="s">
        <v>71</v>
      </c>
      <c r="Q381" s="804"/>
      <c r="R381" s="804"/>
      <c r="S381" s="804"/>
      <c r="T381" s="804"/>
      <c r="U381" s="804"/>
      <c r="V381" s="805"/>
      <c r="W381" s="38" t="s">
        <v>69</v>
      </c>
      <c r="X381" s="799">
        <f>IFERROR(SUM(X374:X379),"0")</f>
        <v>3040</v>
      </c>
      <c r="Y381" s="799">
        <f>IFERROR(SUM(Y374:Y379),"0")</f>
        <v>3046.2</v>
      </c>
      <c r="Z381" s="38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1"/>
      <c r="AB382" s="791"/>
      <c r="AC382" s="791"/>
    </row>
    <row r="383" spans="1:68" ht="37.5" customHeight="1" x14ac:dyDescent="0.25">
      <c r="A383" s="54" t="s">
        <v>613</v>
      </c>
      <c r="B383" s="54" t="s">
        <v>614</v>
      </c>
      <c r="C383" s="32">
        <v>4301060379</v>
      </c>
      <c r="D383" s="808">
        <v>4607091380880</v>
      </c>
      <c r="E383" s="809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1"/>
      <c r="R383" s="811"/>
      <c r="S383" s="811"/>
      <c r="T383" s="812"/>
      <c r="U383" s="35"/>
      <c r="V383" s="35"/>
      <c r="W383" s="36" t="s">
        <v>69</v>
      </c>
      <c r="X383" s="797">
        <v>80</v>
      </c>
      <c r="Y383" s="798">
        <f>IFERROR(IF(X383="",0,CEILING((X383/$H383),1)*$H383),"")</f>
        <v>84</v>
      </c>
      <c r="Z383" s="37">
        <f>IFERROR(IF(Y383=0,"",ROUNDUP(Y383/H383,0)*0.02175),"")</f>
        <v>0.21749999999999997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85.371428571428567</v>
      </c>
      <c r="BN383" s="64">
        <f>IFERROR(Y383*I383/H383,"0")</f>
        <v>89.64</v>
      </c>
      <c r="BO383" s="64">
        <f>IFERROR(1/J383*(X383/H383),"0")</f>
        <v>0.17006802721088435</v>
      </c>
      <c r="BP383" s="64">
        <f>IFERROR(1/J383*(Y383/H383),"0")</f>
        <v>0.17857142857142855</v>
      </c>
    </row>
    <row r="384" spans="1:68" ht="37.5" customHeight="1" x14ac:dyDescent="0.25">
      <c r="A384" s="54" t="s">
        <v>616</v>
      </c>
      <c r="B384" s="54" t="s">
        <v>617</v>
      </c>
      <c r="C384" s="32">
        <v>4301060308</v>
      </c>
      <c r="D384" s="808">
        <v>4607091384482</v>
      </c>
      <c r="E384" s="809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1"/>
      <c r="R384" s="811"/>
      <c r="S384" s="811"/>
      <c r="T384" s="812"/>
      <c r="U384" s="35"/>
      <c r="V384" s="35"/>
      <c r="W384" s="36" t="s">
        <v>69</v>
      </c>
      <c r="X384" s="797">
        <v>300</v>
      </c>
      <c r="Y384" s="798">
        <f>IFERROR(IF(X384="",0,CEILING((X384/$H384),1)*$H384),"")</f>
        <v>304.2</v>
      </c>
      <c r="Z384" s="37">
        <f>IFERROR(IF(Y384=0,"",ROUNDUP(Y384/H384,0)*0.02175),"")</f>
        <v>0.84824999999999995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08">
        <v>4607091380897</v>
      </c>
      <c r="E385" s="809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22" t="s">
        <v>621</v>
      </c>
      <c r="Q385" s="811"/>
      <c r="R385" s="811"/>
      <c r="S385" s="811"/>
      <c r="T385" s="812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2">
        <v>4301060325</v>
      </c>
      <c r="D386" s="808">
        <v>4607091380897</v>
      </c>
      <c r="E386" s="809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1"/>
      <c r="R386" s="811"/>
      <c r="S386" s="811"/>
      <c r="T386" s="812"/>
      <c r="U386" s="35"/>
      <c r="V386" s="35"/>
      <c r="W386" s="36" t="s">
        <v>69</v>
      </c>
      <c r="X386" s="797">
        <v>120</v>
      </c>
      <c r="Y386" s="798">
        <f>IFERROR(IF(X386="",0,CEILING((X386/$H386),1)*$H386),"")</f>
        <v>126</v>
      </c>
      <c r="Z386" s="37">
        <f>IFERROR(IF(Y386=0,"",ROUNDUP(Y386/H386,0)*0.02175),"")</f>
        <v>0.32624999999999998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128.05714285714285</v>
      </c>
      <c r="BN386" s="64">
        <f>IFERROR(Y386*I386/H386,"0")</f>
        <v>134.45999999999998</v>
      </c>
      <c r="BO386" s="64">
        <f>IFERROR(1/J386*(X386/H386),"0")</f>
        <v>0.25510204081632648</v>
      </c>
      <c r="BP386" s="64">
        <f>IFERROR(1/J386*(Y386/H386),"0")</f>
        <v>0.26785714285714285</v>
      </c>
    </row>
    <row r="387" spans="1:68" x14ac:dyDescent="0.2">
      <c r="A387" s="817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8"/>
      <c r="P387" s="803" t="s">
        <v>71</v>
      </c>
      <c r="Q387" s="804"/>
      <c r="R387" s="804"/>
      <c r="S387" s="804"/>
      <c r="T387" s="804"/>
      <c r="U387" s="804"/>
      <c r="V387" s="805"/>
      <c r="W387" s="38" t="s">
        <v>72</v>
      </c>
      <c r="X387" s="799">
        <f>IFERROR(X383/H383,"0")+IFERROR(X384/H384,"0")+IFERROR(X385/H385,"0")+IFERROR(X386/H386,"0")</f>
        <v>62.27106227106227</v>
      </c>
      <c r="Y387" s="799">
        <f>IFERROR(Y383/H383,"0")+IFERROR(Y384/H384,"0")+IFERROR(Y385/H385,"0")+IFERROR(Y386/H386,"0")</f>
        <v>64</v>
      </c>
      <c r="Z387" s="799">
        <f>IFERROR(IF(Z383="",0,Z383),"0")+IFERROR(IF(Z384="",0,Z384),"0")+IFERROR(IF(Z385="",0,Z385),"0")+IFERROR(IF(Z386="",0,Z386),"0")</f>
        <v>1.3919999999999999</v>
      </c>
      <c r="AA387" s="800"/>
      <c r="AB387" s="800"/>
      <c r="AC387" s="800"/>
    </row>
    <row r="388" spans="1:68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8"/>
      <c r="P388" s="803" t="s">
        <v>71</v>
      </c>
      <c r="Q388" s="804"/>
      <c r="R388" s="804"/>
      <c r="S388" s="804"/>
      <c r="T388" s="804"/>
      <c r="U388" s="804"/>
      <c r="V388" s="805"/>
      <c r="W388" s="38" t="s">
        <v>69</v>
      </c>
      <c r="X388" s="799">
        <f>IFERROR(SUM(X383:X386),"0")</f>
        <v>500</v>
      </c>
      <c r="Y388" s="799">
        <f>IFERROR(SUM(Y383:Y386),"0")</f>
        <v>514.20000000000005</v>
      </c>
      <c r="Z388" s="38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1"/>
      <c r="AB389" s="791"/>
      <c r="AC389" s="791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08">
        <v>4607091388374</v>
      </c>
      <c r="E390" s="809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3" t="s">
        <v>627</v>
      </c>
      <c r="Q390" s="811"/>
      <c r="R390" s="811"/>
      <c r="S390" s="811"/>
      <c r="T390" s="812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08">
        <v>4607091388381</v>
      </c>
      <c r="E391" s="809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40" t="s">
        <v>631</v>
      </c>
      <c r="Q391" s="811"/>
      <c r="R391" s="811"/>
      <c r="S391" s="811"/>
      <c r="T391" s="812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08">
        <v>4607091383102</v>
      </c>
      <c r="E392" s="809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1"/>
      <c r="R392" s="811"/>
      <c r="S392" s="811"/>
      <c r="T392" s="812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4301030233</v>
      </c>
      <c r="D393" s="808">
        <v>4607091388404</v>
      </c>
      <c r="E393" s="809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1"/>
      <c r="R393" s="811"/>
      <c r="S393" s="811"/>
      <c r="T393" s="812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17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8"/>
      <c r="P394" s="803" t="s">
        <v>71</v>
      </c>
      <c r="Q394" s="804"/>
      <c r="R394" s="804"/>
      <c r="S394" s="804"/>
      <c r="T394" s="804"/>
      <c r="U394" s="804"/>
      <c r="V394" s="805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8"/>
      <c r="P395" s="803" t="s">
        <v>71</v>
      </c>
      <c r="Q395" s="804"/>
      <c r="R395" s="804"/>
      <c r="S395" s="804"/>
      <c r="T395" s="804"/>
      <c r="U395" s="804"/>
      <c r="V395" s="805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1"/>
      <c r="AB396" s="791"/>
      <c r="AC396" s="791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08">
        <v>4680115881808</v>
      </c>
      <c r="E397" s="809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1"/>
      <c r="R397" s="811"/>
      <c r="S397" s="811"/>
      <c r="T397" s="812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08">
        <v>4680115881822</v>
      </c>
      <c r="E398" s="809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1"/>
      <c r="R398" s="811"/>
      <c r="S398" s="811"/>
      <c r="T398" s="812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08">
        <v>4680115880016</v>
      </c>
      <c r="E399" s="809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1"/>
      <c r="R399" s="811"/>
      <c r="S399" s="811"/>
      <c r="T399" s="812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7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8"/>
      <c r="P400" s="803" t="s">
        <v>71</v>
      </c>
      <c r="Q400" s="804"/>
      <c r="R400" s="804"/>
      <c r="S400" s="804"/>
      <c r="T400" s="804"/>
      <c r="U400" s="804"/>
      <c r="V400" s="805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8"/>
      <c r="P401" s="803" t="s">
        <v>71</v>
      </c>
      <c r="Q401" s="804"/>
      <c r="R401" s="804"/>
      <c r="S401" s="804"/>
      <c r="T401" s="804"/>
      <c r="U401" s="804"/>
      <c r="V401" s="805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43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2"/>
      <c r="AB402" s="792"/>
      <c r="AC402" s="792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1"/>
      <c r="AB403" s="791"/>
      <c r="AC403" s="791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08">
        <v>4607091383836</v>
      </c>
      <c r="E404" s="809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1"/>
      <c r="R404" s="811"/>
      <c r="S404" s="811"/>
      <c r="T404" s="812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7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8"/>
      <c r="P405" s="803" t="s">
        <v>71</v>
      </c>
      <c r="Q405" s="804"/>
      <c r="R405" s="804"/>
      <c r="S405" s="804"/>
      <c r="T405" s="804"/>
      <c r="U405" s="804"/>
      <c r="V405" s="805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8"/>
      <c r="P406" s="803" t="s">
        <v>71</v>
      </c>
      <c r="Q406" s="804"/>
      <c r="R406" s="804"/>
      <c r="S406" s="804"/>
      <c r="T406" s="804"/>
      <c r="U406" s="804"/>
      <c r="V406" s="805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1"/>
      <c r="AB407" s="791"/>
      <c r="AC407" s="791"/>
    </row>
    <row r="408" spans="1:68" ht="37.5" customHeight="1" x14ac:dyDescent="0.25">
      <c r="A408" s="54" t="s">
        <v>650</v>
      </c>
      <c r="B408" s="54" t="s">
        <v>651</v>
      </c>
      <c r="C408" s="32">
        <v>4301051142</v>
      </c>
      <c r="D408" s="808">
        <v>4607091387919</v>
      </c>
      <c r="E408" s="809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1"/>
      <c r="R408" s="811"/>
      <c r="S408" s="811"/>
      <c r="T408" s="812"/>
      <c r="U408" s="35"/>
      <c r="V408" s="35"/>
      <c r="W408" s="36" t="s">
        <v>69</v>
      </c>
      <c r="X408" s="797">
        <v>300</v>
      </c>
      <c r="Y408" s="798">
        <f>IFERROR(IF(X408="",0,CEILING((X408/$H408),1)*$H408),"")</f>
        <v>307.8</v>
      </c>
      <c r="Z408" s="37">
        <f>IFERROR(IF(Y408=0,"",ROUNDUP(Y408/H408,0)*0.02175),"")</f>
        <v>0.8264999999999999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320.88888888888886</v>
      </c>
      <c r="BN408" s="64">
        <f>IFERROR(Y408*I408/H408,"0")</f>
        <v>329.23200000000003</v>
      </c>
      <c r="BO408" s="64">
        <f>IFERROR(1/J408*(X408/H408),"0")</f>
        <v>0.66137566137566139</v>
      </c>
      <c r="BP408" s="64">
        <f>IFERROR(1/J408*(Y408/H408),"0")</f>
        <v>0.67857142857142849</v>
      </c>
    </row>
    <row r="409" spans="1:68" ht="37.5" hidden="1" customHeight="1" x14ac:dyDescent="0.25">
      <c r="A409" s="54" t="s">
        <v>653</v>
      </c>
      <c r="B409" s="54" t="s">
        <v>654</v>
      </c>
      <c r="C409" s="32">
        <v>4301051461</v>
      </c>
      <c r="D409" s="808">
        <v>4680115883604</v>
      </c>
      <c r="E409" s="809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1"/>
      <c r="R409" s="811"/>
      <c r="S409" s="811"/>
      <c r="T409" s="812"/>
      <c r="U409" s="35"/>
      <c r="V409" s="35"/>
      <c r="W409" s="36" t="s">
        <v>69</v>
      </c>
      <c r="X409" s="797">
        <v>0</v>
      </c>
      <c r="Y409" s="79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2">
        <v>4301051485</v>
      </c>
      <c r="D410" s="808">
        <v>4680115883567</v>
      </c>
      <c r="E410" s="809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1"/>
      <c r="R410" s="811"/>
      <c r="S410" s="811"/>
      <c r="T410" s="812"/>
      <c r="U410" s="35"/>
      <c r="V410" s="35"/>
      <c r="W410" s="36" t="s">
        <v>69</v>
      </c>
      <c r="X410" s="797">
        <v>0</v>
      </c>
      <c r="Y410" s="79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7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8"/>
      <c r="P411" s="803" t="s">
        <v>71</v>
      </c>
      <c r="Q411" s="804"/>
      <c r="R411" s="804"/>
      <c r="S411" s="804"/>
      <c r="T411" s="804"/>
      <c r="U411" s="804"/>
      <c r="V411" s="805"/>
      <c r="W411" s="38" t="s">
        <v>72</v>
      </c>
      <c r="X411" s="799">
        <f>IFERROR(X408/H408,"0")+IFERROR(X409/H409,"0")+IFERROR(X410/H410,"0")</f>
        <v>37.037037037037038</v>
      </c>
      <c r="Y411" s="799">
        <f>IFERROR(Y408/H408,"0")+IFERROR(Y409/H409,"0")+IFERROR(Y410/H410,"0")</f>
        <v>38</v>
      </c>
      <c r="Z411" s="799">
        <f>IFERROR(IF(Z408="",0,Z408),"0")+IFERROR(IF(Z409="",0,Z409),"0")+IFERROR(IF(Z410="",0,Z410),"0")</f>
        <v>0.8264999999999999</v>
      </c>
      <c r="AA411" s="800"/>
      <c r="AB411" s="800"/>
      <c r="AC411" s="800"/>
    </row>
    <row r="412" spans="1:68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8"/>
      <c r="P412" s="803" t="s">
        <v>71</v>
      </c>
      <c r="Q412" s="804"/>
      <c r="R412" s="804"/>
      <c r="S412" s="804"/>
      <c r="T412" s="804"/>
      <c r="U412" s="804"/>
      <c r="V412" s="805"/>
      <c r="W412" s="38" t="s">
        <v>69</v>
      </c>
      <c r="X412" s="799">
        <f>IFERROR(SUM(X408:X410),"0")</f>
        <v>300</v>
      </c>
      <c r="Y412" s="799">
        <f>IFERROR(SUM(Y408:Y410),"0")</f>
        <v>307.8</v>
      </c>
      <c r="Z412" s="38"/>
      <c r="AA412" s="800"/>
      <c r="AB412" s="800"/>
      <c r="AC412" s="800"/>
    </row>
    <row r="413" spans="1:68" ht="27.75" hidden="1" customHeight="1" x14ac:dyDescent="0.2">
      <c r="A413" s="829" t="s">
        <v>659</v>
      </c>
      <c r="B413" s="830"/>
      <c r="C413" s="830"/>
      <c r="D413" s="830"/>
      <c r="E413" s="830"/>
      <c r="F413" s="830"/>
      <c r="G413" s="830"/>
      <c r="H413" s="830"/>
      <c r="I413" s="830"/>
      <c r="J413" s="830"/>
      <c r="K413" s="830"/>
      <c r="L413" s="830"/>
      <c r="M413" s="830"/>
      <c r="N413" s="830"/>
      <c r="O413" s="830"/>
      <c r="P413" s="830"/>
      <c r="Q413" s="830"/>
      <c r="R413" s="830"/>
      <c r="S413" s="830"/>
      <c r="T413" s="830"/>
      <c r="U413" s="830"/>
      <c r="V413" s="830"/>
      <c r="W413" s="830"/>
      <c r="X413" s="830"/>
      <c r="Y413" s="830"/>
      <c r="Z413" s="830"/>
      <c r="AA413" s="49"/>
      <c r="AB413" s="49"/>
      <c r="AC413" s="49"/>
    </row>
    <row r="414" spans="1:68" ht="16.5" hidden="1" customHeight="1" x14ac:dyDescent="0.25">
      <c r="A414" s="843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2"/>
      <c r="AB414" s="792"/>
      <c r="AC414" s="792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1"/>
      <c r="AB415" s="791"/>
      <c r="AC415" s="791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08">
        <v>4680115884847</v>
      </c>
      <c r="E416" s="809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1"/>
      <c r="R416" s="811"/>
      <c r="S416" s="811"/>
      <c r="T416" s="812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08">
        <v>4680115884847</v>
      </c>
      <c r="E417" s="809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91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1"/>
      <c r="R417" s="811"/>
      <c r="S417" s="811"/>
      <c r="T417" s="812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08">
        <v>4680115884854</v>
      </c>
      <c r="E418" s="809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1"/>
      <c r="R418" s="811"/>
      <c r="S418" s="811"/>
      <c r="T418" s="812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08">
        <v>4680115884854</v>
      </c>
      <c r="E419" s="809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1"/>
      <c r="R419" s="811"/>
      <c r="S419" s="811"/>
      <c r="T419" s="812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08">
        <v>4680115884830</v>
      </c>
      <c r="E420" s="809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9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1"/>
      <c r="R420" s="811"/>
      <c r="S420" s="811"/>
      <c r="T420" s="812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08">
        <v>4607091383997</v>
      </c>
      <c r="E421" s="809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1"/>
      <c r="R421" s="811"/>
      <c r="S421" s="811"/>
      <c r="T421" s="812"/>
      <c r="U421" s="35"/>
      <c r="V421" s="35"/>
      <c r="W421" s="36" t="s">
        <v>69</v>
      </c>
      <c r="X421" s="797">
        <v>5000</v>
      </c>
      <c r="Y421" s="798">
        <f t="shared" si="87"/>
        <v>5010</v>
      </c>
      <c r="Z421" s="37">
        <f>IFERROR(IF(Y421=0,"",ROUNDUP(Y421/H421,0)*0.02175),"")</f>
        <v>7.2644999999999991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5160</v>
      </c>
      <c r="BN421" s="64">
        <f t="shared" si="89"/>
        <v>5170.3200000000006</v>
      </c>
      <c r="BO421" s="64">
        <f t="shared" si="90"/>
        <v>6.9444444444444438</v>
      </c>
      <c r="BP421" s="64">
        <f t="shared" si="91"/>
        <v>6.958333333333333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08">
        <v>4680115884830</v>
      </c>
      <c r="E422" s="809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1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1"/>
      <c r="R422" s="811"/>
      <c r="S422" s="811"/>
      <c r="T422" s="812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08">
        <v>4680115882638</v>
      </c>
      <c r="E423" s="809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1"/>
      <c r="R423" s="811"/>
      <c r="S423" s="811"/>
      <c r="T423" s="812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4301011952</v>
      </c>
      <c r="D424" s="808">
        <v>4680115884922</v>
      </c>
      <c r="E424" s="809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1"/>
      <c r="R424" s="811"/>
      <c r="S424" s="811"/>
      <c r="T424" s="812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2">
        <v>4301011866</v>
      </c>
      <c r="D425" s="808">
        <v>4680115884878</v>
      </c>
      <c r="E425" s="809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7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1"/>
      <c r="R425" s="811"/>
      <c r="S425" s="811"/>
      <c r="T425" s="812"/>
      <c r="U425" s="35"/>
      <c r="V425" s="35"/>
      <c r="W425" s="36" t="s">
        <v>69</v>
      </c>
      <c r="X425" s="797">
        <v>75</v>
      </c>
      <c r="Y425" s="798">
        <f t="shared" si="87"/>
        <v>75</v>
      </c>
      <c r="Z425" s="37">
        <f>IFERROR(IF(Y425=0,"",ROUNDUP(Y425/H425,0)*0.00902),"")</f>
        <v>0.1353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78.150000000000006</v>
      </c>
      <c r="BN425" s="64">
        <f t="shared" si="89"/>
        <v>78.150000000000006</v>
      </c>
      <c r="BO425" s="64">
        <f t="shared" si="90"/>
        <v>0.11363636363636365</v>
      </c>
      <c r="BP425" s="64">
        <f t="shared" si="91"/>
        <v>0.11363636363636365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08">
        <v>4680115884861</v>
      </c>
      <c r="E426" s="809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1"/>
      <c r="R426" s="811"/>
      <c r="S426" s="811"/>
      <c r="T426" s="812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7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8"/>
      <c r="P427" s="803" t="s">
        <v>71</v>
      </c>
      <c r="Q427" s="804"/>
      <c r="R427" s="804"/>
      <c r="S427" s="804"/>
      <c r="T427" s="804"/>
      <c r="U427" s="804"/>
      <c r="V427" s="805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348.33333333333331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349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7.399799999999999</v>
      </c>
      <c r="AA427" s="800"/>
      <c r="AB427" s="800"/>
      <c r="AC427" s="800"/>
    </row>
    <row r="428" spans="1:68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8"/>
      <c r="P428" s="803" t="s">
        <v>71</v>
      </c>
      <c r="Q428" s="804"/>
      <c r="R428" s="804"/>
      <c r="S428" s="804"/>
      <c r="T428" s="804"/>
      <c r="U428" s="804"/>
      <c r="V428" s="805"/>
      <c r="W428" s="38" t="s">
        <v>69</v>
      </c>
      <c r="X428" s="799">
        <f>IFERROR(SUM(X416:X426),"0")</f>
        <v>5075</v>
      </c>
      <c r="Y428" s="799">
        <f>IFERROR(SUM(Y416:Y426),"0")</f>
        <v>5085</v>
      </c>
      <c r="Z428" s="38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1"/>
      <c r="AB429" s="791"/>
      <c r="AC429" s="791"/>
    </row>
    <row r="430" spans="1:68" ht="27" hidden="1" customHeight="1" x14ac:dyDescent="0.25">
      <c r="A430" s="54" t="s">
        <v>687</v>
      </c>
      <c r="B430" s="54" t="s">
        <v>688</v>
      </c>
      <c r="C430" s="32">
        <v>4301020178</v>
      </c>
      <c r="D430" s="808">
        <v>4607091383980</v>
      </c>
      <c r="E430" s="809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9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1"/>
      <c r="R430" s="811"/>
      <c r="S430" s="811"/>
      <c r="T430" s="812"/>
      <c r="U430" s="35"/>
      <c r="V430" s="35"/>
      <c r="W430" s="36" t="s">
        <v>69</v>
      </c>
      <c r="X430" s="797">
        <v>0</v>
      </c>
      <c r="Y430" s="798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2">
        <v>4301020179</v>
      </c>
      <c r="D431" s="808">
        <v>4607091384178</v>
      </c>
      <c r="E431" s="809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1"/>
      <c r="R431" s="811"/>
      <c r="S431" s="811"/>
      <c r="T431" s="812"/>
      <c r="U431" s="35"/>
      <c r="V431" s="35"/>
      <c r="W431" s="36" t="s">
        <v>69</v>
      </c>
      <c r="X431" s="797">
        <v>40</v>
      </c>
      <c r="Y431" s="798">
        <f>IFERROR(IF(X431="",0,CEILING((X431/$H431),1)*$H431),"")</f>
        <v>40</v>
      </c>
      <c r="Z431" s="37">
        <f>IFERROR(IF(Y431=0,"",ROUNDUP(Y431/H431,0)*0.00902),"")</f>
        <v>9.0200000000000002E-2</v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42.1</v>
      </c>
      <c r="BN431" s="64">
        <f>IFERROR(Y431*I431/H431,"0")</f>
        <v>42.1</v>
      </c>
      <c r="BO431" s="64">
        <f>IFERROR(1/J431*(X431/H431),"0")</f>
        <v>7.575757575757576E-2</v>
      </c>
      <c r="BP431" s="64">
        <f>IFERROR(1/J431*(Y431/H431),"0")</f>
        <v>7.575757575757576E-2</v>
      </c>
    </row>
    <row r="432" spans="1:68" x14ac:dyDescent="0.2">
      <c r="A432" s="817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8"/>
      <c r="P432" s="803" t="s">
        <v>71</v>
      </c>
      <c r="Q432" s="804"/>
      <c r="R432" s="804"/>
      <c r="S432" s="804"/>
      <c r="T432" s="804"/>
      <c r="U432" s="804"/>
      <c r="V432" s="805"/>
      <c r="W432" s="38" t="s">
        <v>72</v>
      </c>
      <c r="X432" s="799">
        <f>IFERROR(X430/H430,"0")+IFERROR(X431/H431,"0")</f>
        <v>10</v>
      </c>
      <c r="Y432" s="799">
        <f>IFERROR(Y430/H430,"0")+IFERROR(Y431/H431,"0")</f>
        <v>10</v>
      </c>
      <c r="Z432" s="799">
        <f>IFERROR(IF(Z430="",0,Z430),"0")+IFERROR(IF(Z431="",0,Z431),"0")</f>
        <v>9.0200000000000002E-2</v>
      </c>
      <c r="AA432" s="800"/>
      <c r="AB432" s="800"/>
      <c r="AC432" s="800"/>
    </row>
    <row r="433" spans="1:68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8"/>
      <c r="P433" s="803" t="s">
        <v>71</v>
      </c>
      <c r="Q433" s="804"/>
      <c r="R433" s="804"/>
      <c r="S433" s="804"/>
      <c r="T433" s="804"/>
      <c r="U433" s="804"/>
      <c r="V433" s="805"/>
      <c r="W433" s="38" t="s">
        <v>69</v>
      </c>
      <c r="X433" s="799">
        <f>IFERROR(SUM(X430:X431),"0")</f>
        <v>40</v>
      </c>
      <c r="Y433" s="799">
        <f>IFERROR(SUM(Y430:Y431),"0")</f>
        <v>40</v>
      </c>
      <c r="Z433" s="38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1"/>
      <c r="AB434" s="791"/>
      <c r="AC434" s="791"/>
    </row>
    <row r="435" spans="1:68" ht="27" hidden="1" customHeight="1" x14ac:dyDescent="0.25">
      <c r="A435" s="54" t="s">
        <v>692</v>
      </c>
      <c r="B435" s="54" t="s">
        <v>693</v>
      </c>
      <c r="C435" s="32">
        <v>4301051903</v>
      </c>
      <c r="D435" s="808">
        <v>4607091383928</v>
      </c>
      <c r="E435" s="809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46" t="s">
        <v>694</v>
      </c>
      <c r="Q435" s="811"/>
      <c r="R435" s="811"/>
      <c r="S435" s="811"/>
      <c r="T435" s="812"/>
      <c r="U435" s="35"/>
      <c r="V435" s="35"/>
      <c r="W435" s="36" t="s">
        <v>69</v>
      </c>
      <c r="X435" s="797">
        <v>0</v>
      </c>
      <c r="Y435" s="798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2">
        <v>4301051897</v>
      </c>
      <c r="D436" s="808">
        <v>4607091384260</v>
      </c>
      <c r="E436" s="809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62" t="s">
        <v>698</v>
      </c>
      <c r="Q436" s="811"/>
      <c r="R436" s="811"/>
      <c r="S436" s="811"/>
      <c r="T436" s="812"/>
      <c r="U436" s="35"/>
      <c r="V436" s="35"/>
      <c r="W436" s="36" t="s">
        <v>69</v>
      </c>
      <c r="X436" s="797">
        <v>0</v>
      </c>
      <c r="Y436" s="79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17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8"/>
      <c r="P437" s="803" t="s">
        <v>71</v>
      </c>
      <c r="Q437" s="804"/>
      <c r="R437" s="804"/>
      <c r="S437" s="804"/>
      <c r="T437" s="804"/>
      <c r="U437" s="804"/>
      <c r="V437" s="805"/>
      <c r="W437" s="38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8"/>
      <c r="P438" s="803" t="s">
        <v>71</v>
      </c>
      <c r="Q438" s="804"/>
      <c r="R438" s="804"/>
      <c r="S438" s="804"/>
      <c r="T438" s="804"/>
      <c r="U438" s="804"/>
      <c r="V438" s="805"/>
      <c r="W438" s="38" t="s">
        <v>69</v>
      </c>
      <c r="X438" s="799">
        <f>IFERROR(SUM(X435:X436),"0")</f>
        <v>0</v>
      </c>
      <c r="Y438" s="799">
        <f>IFERROR(SUM(Y435:Y436),"0")</f>
        <v>0</v>
      </c>
      <c r="Z438" s="38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1"/>
      <c r="AB439" s="791"/>
      <c r="AC439" s="791"/>
    </row>
    <row r="440" spans="1:68" ht="27" hidden="1" customHeight="1" x14ac:dyDescent="0.25">
      <c r="A440" s="54" t="s">
        <v>700</v>
      </c>
      <c r="B440" s="54" t="s">
        <v>701</v>
      </c>
      <c r="C440" s="32">
        <v>4301060439</v>
      </c>
      <c r="D440" s="808">
        <v>4607091384673</v>
      </c>
      <c r="E440" s="809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23" t="s">
        <v>702</v>
      </c>
      <c r="Q440" s="811"/>
      <c r="R440" s="811"/>
      <c r="S440" s="811"/>
      <c r="T440" s="812"/>
      <c r="U440" s="35"/>
      <c r="V440" s="35"/>
      <c r="W440" s="36" t="s">
        <v>69</v>
      </c>
      <c r="X440" s="797">
        <v>0</v>
      </c>
      <c r="Y440" s="79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17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8"/>
      <c r="P441" s="803" t="s">
        <v>71</v>
      </c>
      <c r="Q441" s="804"/>
      <c r="R441" s="804"/>
      <c r="S441" s="804"/>
      <c r="T441" s="804"/>
      <c r="U441" s="804"/>
      <c r="V441" s="805"/>
      <c r="W441" s="38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8"/>
      <c r="P442" s="803" t="s">
        <v>71</v>
      </c>
      <c r="Q442" s="804"/>
      <c r="R442" s="804"/>
      <c r="S442" s="804"/>
      <c r="T442" s="804"/>
      <c r="U442" s="804"/>
      <c r="V442" s="805"/>
      <c r="W442" s="38" t="s">
        <v>69</v>
      </c>
      <c r="X442" s="799">
        <f>IFERROR(SUM(X440:X440),"0")</f>
        <v>0</v>
      </c>
      <c r="Y442" s="799">
        <f>IFERROR(SUM(Y440:Y440),"0")</f>
        <v>0</v>
      </c>
      <c r="Z442" s="38"/>
      <c r="AA442" s="800"/>
      <c r="AB442" s="800"/>
      <c r="AC442" s="800"/>
    </row>
    <row r="443" spans="1:68" ht="16.5" hidden="1" customHeight="1" x14ac:dyDescent="0.25">
      <c r="A443" s="843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2"/>
      <c r="AB443" s="792"/>
      <c r="AC443" s="792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1"/>
      <c r="AB444" s="791"/>
      <c r="AC444" s="791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08">
        <v>4680115881907</v>
      </c>
      <c r="E445" s="809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1"/>
      <c r="R445" s="811"/>
      <c r="S445" s="811"/>
      <c r="T445" s="812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08">
        <v>4680115881907</v>
      </c>
      <c r="E446" s="809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1"/>
      <c r="R446" s="811"/>
      <c r="S446" s="811"/>
      <c r="T446" s="812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08">
        <v>4680115883925</v>
      </c>
      <c r="E447" s="809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1"/>
      <c r="R447" s="811"/>
      <c r="S447" s="811"/>
      <c r="T447" s="812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08">
        <v>4680115883925</v>
      </c>
      <c r="E448" s="809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3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1"/>
      <c r="R448" s="811"/>
      <c r="S448" s="811"/>
      <c r="T448" s="812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2">
        <v>4301011312</v>
      </c>
      <c r="D449" s="808">
        <v>4607091384192</v>
      </c>
      <c r="E449" s="809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1"/>
      <c r="R449" s="811"/>
      <c r="S449" s="811"/>
      <c r="T449" s="812"/>
      <c r="U449" s="35"/>
      <c r="V449" s="35"/>
      <c r="W449" s="36" t="s">
        <v>69</v>
      </c>
      <c r="X449" s="797">
        <v>0</v>
      </c>
      <c r="Y449" s="798">
        <f t="shared" si="92"/>
        <v>0</v>
      </c>
      <c r="Z449" s="37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08">
        <v>4680115884892</v>
      </c>
      <c r="E450" s="809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1"/>
      <c r="R450" s="811"/>
      <c r="S450" s="811"/>
      <c r="T450" s="812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08">
        <v>4680115884885</v>
      </c>
      <c r="E451" s="809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1"/>
      <c r="R451" s="811"/>
      <c r="S451" s="811"/>
      <c r="T451" s="812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08">
        <v>4680115884908</v>
      </c>
      <c r="E452" s="809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1"/>
      <c r="R452" s="811"/>
      <c r="S452" s="811"/>
      <c r="T452" s="812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17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8"/>
      <c r="P453" s="803" t="s">
        <v>71</v>
      </c>
      <c r="Q453" s="804"/>
      <c r="R453" s="804"/>
      <c r="S453" s="804"/>
      <c r="T453" s="804"/>
      <c r="U453" s="804"/>
      <c r="V453" s="805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8"/>
      <c r="P454" s="803" t="s">
        <v>71</v>
      </c>
      <c r="Q454" s="804"/>
      <c r="R454" s="804"/>
      <c r="S454" s="804"/>
      <c r="T454" s="804"/>
      <c r="U454" s="804"/>
      <c r="V454" s="805"/>
      <c r="W454" s="38" t="s">
        <v>69</v>
      </c>
      <c r="X454" s="799">
        <f>IFERROR(SUM(X445:X452),"0")</f>
        <v>0</v>
      </c>
      <c r="Y454" s="799">
        <f>IFERROR(SUM(Y445:Y452),"0")</f>
        <v>0</v>
      </c>
      <c r="Z454" s="38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1"/>
      <c r="AB455" s="791"/>
      <c r="AC455" s="791"/>
    </row>
    <row r="456" spans="1:68" ht="27" hidden="1" customHeight="1" x14ac:dyDescent="0.25">
      <c r="A456" s="54" t="s">
        <v>723</v>
      </c>
      <c r="B456" s="54" t="s">
        <v>724</v>
      </c>
      <c r="C456" s="32">
        <v>4301031303</v>
      </c>
      <c r="D456" s="808">
        <v>4607091384802</v>
      </c>
      <c r="E456" s="809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1"/>
      <c r="R456" s="811"/>
      <c r="S456" s="811"/>
      <c r="T456" s="812"/>
      <c r="U456" s="35"/>
      <c r="V456" s="35"/>
      <c r="W456" s="36" t="s">
        <v>69</v>
      </c>
      <c r="X456" s="797">
        <v>0</v>
      </c>
      <c r="Y456" s="79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08">
        <v>4607091384826</v>
      </c>
      <c r="E457" s="809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3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1"/>
      <c r="R457" s="811"/>
      <c r="S457" s="811"/>
      <c r="T457" s="812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17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8"/>
      <c r="P458" s="803" t="s">
        <v>71</v>
      </c>
      <c r="Q458" s="804"/>
      <c r="R458" s="804"/>
      <c r="S458" s="804"/>
      <c r="T458" s="804"/>
      <c r="U458" s="804"/>
      <c r="V458" s="805"/>
      <c r="W458" s="38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8"/>
      <c r="P459" s="803" t="s">
        <v>71</v>
      </c>
      <c r="Q459" s="804"/>
      <c r="R459" s="804"/>
      <c r="S459" s="804"/>
      <c r="T459" s="804"/>
      <c r="U459" s="804"/>
      <c r="V459" s="805"/>
      <c r="W459" s="38" t="s">
        <v>69</v>
      </c>
      <c r="X459" s="799">
        <f>IFERROR(SUM(X456:X457),"0")</f>
        <v>0</v>
      </c>
      <c r="Y459" s="799">
        <f>IFERROR(SUM(Y456:Y457),"0")</f>
        <v>0</v>
      </c>
      <c r="Z459" s="38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1"/>
      <c r="AB460" s="791"/>
      <c r="AC460" s="791"/>
    </row>
    <row r="461" spans="1:68" ht="27" hidden="1" customHeight="1" x14ac:dyDescent="0.25">
      <c r="A461" s="54" t="s">
        <v>728</v>
      </c>
      <c r="B461" s="54" t="s">
        <v>729</v>
      </c>
      <c r="C461" s="32">
        <v>4301051899</v>
      </c>
      <c r="D461" s="808">
        <v>4607091384246</v>
      </c>
      <c r="E461" s="809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62" t="s">
        <v>730</v>
      </c>
      <c r="Q461" s="811"/>
      <c r="R461" s="811"/>
      <c r="S461" s="811"/>
      <c r="T461" s="812"/>
      <c r="U461" s="35"/>
      <c r="V461" s="35"/>
      <c r="W461" s="36" t="s">
        <v>69</v>
      </c>
      <c r="X461" s="797">
        <v>0</v>
      </c>
      <c r="Y461" s="79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08">
        <v>4680115881976</v>
      </c>
      <c r="E462" s="809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1000" t="s">
        <v>734</v>
      </c>
      <c r="Q462" s="811"/>
      <c r="R462" s="811"/>
      <c r="S462" s="811"/>
      <c r="T462" s="812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08">
        <v>4607091384253</v>
      </c>
      <c r="E463" s="809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1"/>
      <c r="R463" s="811"/>
      <c r="S463" s="811"/>
      <c r="T463" s="812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08">
        <v>4607091384253</v>
      </c>
      <c r="E464" s="809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1"/>
      <c r="R464" s="811"/>
      <c r="S464" s="811"/>
      <c r="T464" s="812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08">
        <v>4680115881969</v>
      </c>
      <c r="E465" s="809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1"/>
      <c r="R465" s="811"/>
      <c r="S465" s="811"/>
      <c r="T465" s="812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17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8"/>
      <c r="P466" s="803" t="s">
        <v>71</v>
      </c>
      <c r="Q466" s="804"/>
      <c r="R466" s="804"/>
      <c r="S466" s="804"/>
      <c r="T466" s="804"/>
      <c r="U466" s="804"/>
      <c r="V466" s="805"/>
      <c r="W466" s="38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8"/>
      <c r="P467" s="803" t="s">
        <v>71</v>
      </c>
      <c r="Q467" s="804"/>
      <c r="R467" s="804"/>
      <c r="S467" s="804"/>
      <c r="T467" s="804"/>
      <c r="U467" s="804"/>
      <c r="V467" s="805"/>
      <c r="W467" s="38" t="s">
        <v>69</v>
      </c>
      <c r="X467" s="799">
        <f>IFERROR(SUM(X461:X465),"0")</f>
        <v>0</v>
      </c>
      <c r="Y467" s="799">
        <f>IFERROR(SUM(Y461:Y465),"0")</f>
        <v>0</v>
      </c>
      <c r="Z467" s="38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1"/>
      <c r="AB468" s="791"/>
      <c r="AC468" s="791"/>
    </row>
    <row r="469" spans="1:68" ht="27" hidden="1" customHeight="1" x14ac:dyDescent="0.25">
      <c r="A469" s="54" t="s">
        <v>744</v>
      </c>
      <c r="B469" s="54" t="s">
        <v>745</v>
      </c>
      <c r="C469" s="32">
        <v>4301060441</v>
      </c>
      <c r="D469" s="808">
        <v>4607091389357</v>
      </c>
      <c r="E469" s="809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44" t="s">
        <v>746</v>
      </c>
      <c r="Q469" s="811"/>
      <c r="R469" s="811"/>
      <c r="S469" s="811"/>
      <c r="T469" s="812"/>
      <c r="U469" s="35"/>
      <c r="V469" s="35"/>
      <c r="W469" s="36" t="s">
        <v>69</v>
      </c>
      <c r="X469" s="797">
        <v>0</v>
      </c>
      <c r="Y469" s="79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17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8"/>
      <c r="P470" s="803" t="s">
        <v>71</v>
      </c>
      <c r="Q470" s="804"/>
      <c r="R470" s="804"/>
      <c r="S470" s="804"/>
      <c r="T470" s="804"/>
      <c r="U470" s="804"/>
      <c r="V470" s="805"/>
      <c r="W470" s="38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8"/>
      <c r="P471" s="803" t="s">
        <v>71</v>
      </c>
      <c r="Q471" s="804"/>
      <c r="R471" s="804"/>
      <c r="S471" s="804"/>
      <c r="T471" s="804"/>
      <c r="U471" s="804"/>
      <c r="V471" s="805"/>
      <c r="W471" s="38" t="s">
        <v>69</v>
      </c>
      <c r="X471" s="799">
        <f>IFERROR(SUM(X469:X469),"0")</f>
        <v>0</v>
      </c>
      <c r="Y471" s="799">
        <f>IFERROR(SUM(Y469:Y469),"0")</f>
        <v>0</v>
      </c>
      <c r="Z471" s="38"/>
      <c r="AA471" s="800"/>
      <c r="AB471" s="800"/>
      <c r="AC471" s="800"/>
    </row>
    <row r="472" spans="1:68" ht="27.75" hidden="1" customHeight="1" x14ac:dyDescent="0.2">
      <c r="A472" s="829" t="s">
        <v>748</v>
      </c>
      <c r="B472" s="830"/>
      <c r="C472" s="830"/>
      <c r="D472" s="830"/>
      <c r="E472" s="830"/>
      <c r="F472" s="830"/>
      <c r="G472" s="830"/>
      <c r="H472" s="830"/>
      <c r="I472" s="830"/>
      <c r="J472" s="830"/>
      <c r="K472" s="830"/>
      <c r="L472" s="830"/>
      <c r="M472" s="830"/>
      <c r="N472" s="830"/>
      <c r="O472" s="830"/>
      <c r="P472" s="830"/>
      <c r="Q472" s="830"/>
      <c r="R472" s="830"/>
      <c r="S472" s="830"/>
      <c r="T472" s="830"/>
      <c r="U472" s="830"/>
      <c r="V472" s="830"/>
      <c r="W472" s="830"/>
      <c r="X472" s="830"/>
      <c r="Y472" s="830"/>
      <c r="Z472" s="830"/>
      <c r="AA472" s="49"/>
      <c r="AB472" s="49"/>
      <c r="AC472" s="49"/>
    </row>
    <row r="473" spans="1:68" ht="16.5" hidden="1" customHeight="1" x14ac:dyDescent="0.25">
      <c r="A473" s="843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2"/>
      <c r="AB473" s="792"/>
      <c r="AC473" s="792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1"/>
      <c r="AB474" s="791"/>
      <c r="AC474" s="791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08">
        <v>4607091389708</v>
      </c>
      <c r="E475" s="809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1"/>
      <c r="R475" s="811"/>
      <c r="S475" s="811"/>
      <c r="T475" s="812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7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8"/>
      <c r="P476" s="803" t="s">
        <v>71</v>
      </c>
      <c r="Q476" s="804"/>
      <c r="R476" s="804"/>
      <c r="S476" s="804"/>
      <c r="T476" s="804"/>
      <c r="U476" s="804"/>
      <c r="V476" s="805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8"/>
      <c r="P477" s="803" t="s">
        <v>71</v>
      </c>
      <c r="Q477" s="804"/>
      <c r="R477" s="804"/>
      <c r="S477" s="804"/>
      <c r="T477" s="804"/>
      <c r="U477" s="804"/>
      <c r="V477" s="805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1"/>
      <c r="AB478" s="791"/>
      <c r="AC478" s="791"/>
    </row>
    <row r="479" spans="1:68" ht="27" hidden="1" customHeight="1" x14ac:dyDescent="0.25">
      <c r="A479" s="54" t="s">
        <v>753</v>
      </c>
      <c r="B479" s="54" t="s">
        <v>754</v>
      </c>
      <c r="C479" s="32">
        <v>4301031405</v>
      </c>
      <c r="D479" s="808">
        <v>4680115886100</v>
      </c>
      <c r="E479" s="809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45" t="s">
        <v>755</v>
      </c>
      <c r="Q479" s="811"/>
      <c r="R479" s="811"/>
      <c r="S479" s="811"/>
      <c r="T479" s="812"/>
      <c r="U479" s="35"/>
      <c r="V479" s="35"/>
      <c r="W479" s="36" t="s">
        <v>69</v>
      </c>
      <c r="X479" s="797">
        <v>0</v>
      </c>
      <c r="Y479" s="79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08">
        <v>4680115886117</v>
      </c>
      <c r="E480" s="809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4" t="s">
        <v>759</v>
      </c>
      <c r="Q480" s="811"/>
      <c r="R480" s="811"/>
      <c r="S480" s="811"/>
      <c r="T480" s="812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08">
        <v>4680115886117</v>
      </c>
      <c r="E481" s="809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6" t="s">
        <v>759</v>
      </c>
      <c r="Q481" s="811"/>
      <c r="R481" s="811"/>
      <c r="S481" s="811"/>
      <c r="T481" s="812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2">
        <v>4301031325</v>
      </c>
      <c r="D482" s="808">
        <v>4607091389746</v>
      </c>
      <c r="E482" s="809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17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1"/>
      <c r="R482" s="811"/>
      <c r="S482" s="811"/>
      <c r="T482" s="812"/>
      <c r="U482" s="35"/>
      <c r="V482" s="35"/>
      <c r="W482" s="36" t="s">
        <v>69</v>
      </c>
      <c r="X482" s="797">
        <v>0</v>
      </c>
      <c r="Y482" s="79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08">
        <v>4607091389746</v>
      </c>
      <c r="E483" s="809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92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1"/>
      <c r="R483" s="811"/>
      <c r="S483" s="811"/>
      <c r="T483" s="812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08">
        <v>4680115883147</v>
      </c>
      <c r="E484" s="809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1"/>
      <c r="R484" s="811"/>
      <c r="S484" s="811"/>
      <c r="T484" s="812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08">
        <v>4680115883147</v>
      </c>
      <c r="E485" s="809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92" t="s">
        <v>769</v>
      </c>
      <c r="Q485" s="811"/>
      <c r="R485" s="811"/>
      <c r="S485" s="811"/>
      <c r="T485" s="812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08">
        <v>4607091384338</v>
      </c>
      <c r="E486" s="809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9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1"/>
      <c r="R486" s="811"/>
      <c r="S486" s="811"/>
      <c r="T486" s="812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08">
        <v>4607091384338</v>
      </c>
      <c r="E487" s="809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1"/>
      <c r="R487" s="811"/>
      <c r="S487" s="811"/>
      <c r="T487" s="812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08">
        <v>4680115883154</v>
      </c>
      <c r="E488" s="809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9" t="s">
        <v>775</v>
      </c>
      <c r="Q488" s="811"/>
      <c r="R488" s="811"/>
      <c r="S488" s="811"/>
      <c r="T488" s="812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08">
        <v>4680115883154</v>
      </c>
      <c r="E489" s="809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1"/>
      <c r="R489" s="811"/>
      <c r="S489" s="811"/>
      <c r="T489" s="812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08">
        <v>4607091389524</v>
      </c>
      <c r="E490" s="809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1"/>
      <c r="R490" s="811"/>
      <c r="S490" s="811"/>
      <c r="T490" s="812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08">
        <v>4607091389524</v>
      </c>
      <c r="E491" s="809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1"/>
      <c r="R491" s="811"/>
      <c r="S491" s="811"/>
      <c r="T491" s="812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08">
        <v>4680115883161</v>
      </c>
      <c r="E492" s="809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1"/>
      <c r="R492" s="811"/>
      <c r="S492" s="811"/>
      <c r="T492" s="812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08">
        <v>4680115883161</v>
      </c>
      <c r="E493" s="809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23" t="s">
        <v>785</v>
      </c>
      <c r="Q493" s="811"/>
      <c r="R493" s="811"/>
      <c r="S493" s="811"/>
      <c r="T493" s="812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08">
        <v>4607091389531</v>
      </c>
      <c r="E494" s="809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1"/>
      <c r="R494" s="811"/>
      <c r="S494" s="811"/>
      <c r="T494" s="812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08">
        <v>4607091389531</v>
      </c>
      <c r="E495" s="809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1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1"/>
      <c r="R495" s="811"/>
      <c r="S495" s="811"/>
      <c r="T495" s="812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08">
        <v>4607091384345</v>
      </c>
      <c r="E496" s="809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1"/>
      <c r="R496" s="811"/>
      <c r="S496" s="811"/>
      <c r="T496" s="812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08">
        <v>4680115883185</v>
      </c>
      <c r="E497" s="809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1"/>
      <c r="R497" s="811"/>
      <c r="S497" s="811"/>
      <c r="T497" s="812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08">
        <v>4680115883185</v>
      </c>
      <c r="E498" s="809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1"/>
      <c r="R498" s="811"/>
      <c r="S498" s="811"/>
      <c r="T498" s="812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08">
        <v>4680115883185</v>
      </c>
      <c r="E499" s="809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54" t="s">
        <v>797</v>
      </c>
      <c r="Q499" s="811"/>
      <c r="R499" s="811"/>
      <c r="S499" s="811"/>
      <c r="T499" s="812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17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8"/>
      <c r="P500" s="803" t="s">
        <v>71</v>
      </c>
      <c r="Q500" s="804"/>
      <c r="R500" s="804"/>
      <c r="S500" s="804"/>
      <c r="T500" s="804"/>
      <c r="U500" s="804"/>
      <c r="V500" s="805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8"/>
      <c r="P501" s="803" t="s">
        <v>71</v>
      </c>
      <c r="Q501" s="804"/>
      <c r="R501" s="804"/>
      <c r="S501" s="804"/>
      <c r="T501" s="804"/>
      <c r="U501" s="804"/>
      <c r="V501" s="805"/>
      <c r="W501" s="38" t="s">
        <v>69</v>
      </c>
      <c r="X501" s="799">
        <f>IFERROR(SUM(X479:X499),"0")</f>
        <v>0</v>
      </c>
      <c r="Y501" s="799">
        <f>IFERROR(SUM(Y479:Y499),"0")</f>
        <v>0</v>
      </c>
      <c r="Z501" s="38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1"/>
      <c r="AB502" s="791"/>
      <c r="AC502" s="791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08">
        <v>4607091384352</v>
      </c>
      <c r="E503" s="809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1"/>
      <c r="R503" s="811"/>
      <c r="S503" s="811"/>
      <c r="T503" s="812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08">
        <v>4607091389654</v>
      </c>
      <c r="E504" s="809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1"/>
      <c r="R504" s="811"/>
      <c r="S504" s="811"/>
      <c r="T504" s="812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7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8"/>
      <c r="P505" s="803" t="s">
        <v>71</v>
      </c>
      <c r="Q505" s="804"/>
      <c r="R505" s="804"/>
      <c r="S505" s="804"/>
      <c r="T505" s="804"/>
      <c r="U505" s="804"/>
      <c r="V505" s="805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8"/>
      <c r="P506" s="803" t="s">
        <v>71</v>
      </c>
      <c r="Q506" s="804"/>
      <c r="R506" s="804"/>
      <c r="S506" s="804"/>
      <c r="T506" s="804"/>
      <c r="U506" s="804"/>
      <c r="V506" s="805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1"/>
      <c r="AB507" s="791"/>
      <c r="AC507" s="791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08">
        <v>4680115884335</v>
      </c>
      <c r="E508" s="809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1"/>
      <c r="R508" s="811"/>
      <c r="S508" s="811"/>
      <c r="T508" s="812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08">
        <v>4680115884113</v>
      </c>
      <c r="E509" s="809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1"/>
      <c r="R509" s="811"/>
      <c r="S509" s="811"/>
      <c r="T509" s="812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7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8"/>
      <c r="P510" s="803" t="s">
        <v>71</v>
      </c>
      <c r="Q510" s="804"/>
      <c r="R510" s="804"/>
      <c r="S510" s="804"/>
      <c r="T510" s="804"/>
      <c r="U510" s="804"/>
      <c r="V510" s="805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8"/>
      <c r="P511" s="803" t="s">
        <v>71</v>
      </c>
      <c r="Q511" s="804"/>
      <c r="R511" s="804"/>
      <c r="S511" s="804"/>
      <c r="T511" s="804"/>
      <c r="U511" s="804"/>
      <c r="V511" s="805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43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2"/>
      <c r="AB512" s="792"/>
      <c r="AC512" s="792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1"/>
      <c r="AB513" s="791"/>
      <c r="AC513" s="791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08">
        <v>4607091389364</v>
      </c>
      <c r="E514" s="809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1"/>
      <c r="R514" s="811"/>
      <c r="S514" s="811"/>
      <c r="T514" s="812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7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8"/>
      <c r="P515" s="803" t="s">
        <v>71</v>
      </c>
      <c r="Q515" s="804"/>
      <c r="R515" s="804"/>
      <c r="S515" s="804"/>
      <c r="T515" s="804"/>
      <c r="U515" s="804"/>
      <c r="V515" s="805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8"/>
      <c r="P516" s="803" t="s">
        <v>71</v>
      </c>
      <c r="Q516" s="804"/>
      <c r="R516" s="804"/>
      <c r="S516" s="804"/>
      <c r="T516" s="804"/>
      <c r="U516" s="804"/>
      <c r="V516" s="805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1"/>
      <c r="AB517" s="791"/>
      <c r="AC517" s="791"/>
    </row>
    <row r="518" spans="1:68" ht="27" hidden="1" customHeight="1" x14ac:dyDescent="0.25">
      <c r="A518" s="54" t="s">
        <v>816</v>
      </c>
      <c r="B518" s="54" t="s">
        <v>817</v>
      </c>
      <c r="C518" s="32">
        <v>4301031403</v>
      </c>
      <c r="D518" s="808">
        <v>4680115886094</v>
      </c>
      <c r="E518" s="809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41" t="s">
        <v>818</v>
      </c>
      <c r="Q518" s="811"/>
      <c r="R518" s="811"/>
      <c r="S518" s="811"/>
      <c r="T518" s="812"/>
      <c r="U518" s="35"/>
      <c r="V518" s="35"/>
      <c r="W518" s="36" t="s">
        <v>69</v>
      </c>
      <c r="X518" s="797">
        <v>0</v>
      </c>
      <c r="Y518" s="79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08">
        <v>4607091389425</v>
      </c>
      <c r="E519" s="809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1"/>
      <c r="R519" s="811"/>
      <c r="S519" s="811"/>
      <c r="T519" s="812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08">
        <v>4680115880771</v>
      </c>
      <c r="E520" s="809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52" t="s">
        <v>825</v>
      </c>
      <c r="Q520" s="811"/>
      <c r="R520" s="811"/>
      <c r="S520" s="811"/>
      <c r="T520" s="812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08">
        <v>4607091389500</v>
      </c>
      <c r="E521" s="809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1"/>
      <c r="R521" s="811"/>
      <c r="S521" s="811"/>
      <c r="T521" s="812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08">
        <v>4607091389500</v>
      </c>
      <c r="E522" s="809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1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1"/>
      <c r="R522" s="811"/>
      <c r="S522" s="811"/>
      <c r="T522" s="812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17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8"/>
      <c r="P523" s="803" t="s">
        <v>71</v>
      </c>
      <c r="Q523" s="804"/>
      <c r="R523" s="804"/>
      <c r="S523" s="804"/>
      <c r="T523" s="804"/>
      <c r="U523" s="804"/>
      <c r="V523" s="805"/>
      <c r="W523" s="38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8"/>
      <c r="P524" s="803" t="s">
        <v>71</v>
      </c>
      <c r="Q524" s="804"/>
      <c r="R524" s="804"/>
      <c r="S524" s="804"/>
      <c r="T524" s="804"/>
      <c r="U524" s="804"/>
      <c r="V524" s="805"/>
      <c r="W524" s="38" t="s">
        <v>69</v>
      </c>
      <c r="X524" s="799">
        <f>IFERROR(SUM(X518:X522),"0")</f>
        <v>0</v>
      </c>
      <c r="Y524" s="799">
        <f>IFERROR(SUM(Y518:Y522),"0")</f>
        <v>0</v>
      </c>
      <c r="Z524" s="38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1"/>
      <c r="AB525" s="791"/>
      <c r="AC525" s="791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08">
        <v>4680115884359</v>
      </c>
      <c r="E526" s="809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1"/>
      <c r="R526" s="811"/>
      <c r="S526" s="811"/>
      <c r="T526" s="812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7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8"/>
      <c r="P527" s="803" t="s">
        <v>71</v>
      </c>
      <c r="Q527" s="804"/>
      <c r="R527" s="804"/>
      <c r="S527" s="804"/>
      <c r="T527" s="804"/>
      <c r="U527" s="804"/>
      <c r="V527" s="805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8"/>
      <c r="P528" s="803" t="s">
        <v>71</v>
      </c>
      <c r="Q528" s="804"/>
      <c r="R528" s="804"/>
      <c r="S528" s="804"/>
      <c r="T528" s="804"/>
      <c r="U528" s="804"/>
      <c r="V528" s="805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1"/>
      <c r="AB529" s="791"/>
      <c r="AC529" s="791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08">
        <v>4680115884564</v>
      </c>
      <c r="E530" s="809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1"/>
      <c r="R530" s="811"/>
      <c r="S530" s="811"/>
      <c r="T530" s="812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7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8"/>
      <c r="P531" s="803" t="s">
        <v>71</v>
      </c>
      <c r="Q531" s="804"/>
      <c r="R531" s="804"/>
      <c r="S531" s="804"/>
      <c r="T531" s="804"/>
      <c r="U531" s="804"/>
      <c r="V531" s="805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8"/>
      <c r="P532" s="803" t="s">
        <v>71</v>
      </c>
      <c r="Q532" s="804"/>
      <c r="R532" s="804"/>
      <c r="S532" s="804"/>
      <c r="T532" s="804"/>
      <c r="U532" s="804"/>
      <c r="V532" s="805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43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2"/>
      <c r="AB533" s="792"/>
      <c r="AC533" s="792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1"/>
      <c r="AB534" s="791"/>
      <c r="AC534" s="791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08">
        <v>4680115885189</v>
      </c>
      <c r="E535" s="809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1"/>
      <c r="R535" s="811"/>
      <c r="S535" s="811"/>
      <c r="T535" s="812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08">
        <v>4680115885172</v>
      </c>
      <c r="E536" s="809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1"/>
      <c r="R536" s="811"/>
      <c r="S536" s="811"/>
      <c r="T536" s="812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08">
        <v>4680115885110</v>
      </c>
      <c r="E537" s="809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1"/>
      <c r="R537" s="811"/>
      <c r="S537" s="811"/>
      <c r="T537" s="812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08">
        <v>4680115885110</v>
      </c>
      <c r="E538" s="809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24" t="s">
        <v>846</v>
      </c>
      <c r="Q538" s="811"/>
      <c r="R538" s="811"/>
      <c r="S538" s="811"/>
      <c r="T538" s="812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08">
        <v>4680115885219</v>
      </c>
      <c r="E539" s="809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78" t="s">
        <v>849</v>
      </c>
      <c r="Q539" s="811"/>
      <c r="R539" s="811"/>
      <c r="S539" s="811"/>
      <c r="T539" s="812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08">
        <v>4680115885219</v>
      </c>
      <c r="E540" s="809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3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1"/>
      <c r="R540" s="811"/>
      <c r="S540" s="811"/>
      <c r="T540" s="812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7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8"/>
      <c r="P541" s="803" t="s">
        <v>71</v>
      </c>
      <c r="Q541" s="804"/>
      <c r="R541" s="804"/>
      <c r="S541" s="804"/>
      <c r="T541" s="804"/>
      <c r="U541" s="804"/>
      <c r="V541" s="805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8"/>
      <c r="P542" s="803" t="s">
        <v>71</v>
      </c>
      <c r="Q542" s="804"/>
      <c r="R542" s="804"/>
      <c r="S542" s="804"/>
      <c r="T542" s="804"/>
      <c r="U542" s="804"/>
      <c r="V542" s="805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43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2"/>
      <c r="AB543" s="792"/>
      <c r="AC543" s="792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1"/>
      <c r="AB544" s="791"/>
      <c r="AC544" s="791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08">
        <v>4680115885103</v>
      </c>
      <c r="E545" s="809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1"/>
      <c r="R545" s="811"/>
      <c r="S545" s="811"/>
      <c r="T545" s="812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7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8"/>
      <c r="P546" s="803" t="s">
        <v>71</v>
      </c>
      <c r="Q546" s="804"/>
      <c r="R546" s="804"/>
      <c r="S546" s="804"/>
      <c r="T546" s="804"/>
      <c r="U546" s="804"/>
      <c r="V546" s="805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8"/>
      <c r="P547" s="803" t="s">
        <v>71</v>
      </c>
      <c r="Q547" s="804"/>
      <c r="R547" s="804"/>
      <c r="S547" s="804"/>
      <c r="T547" s="804"/>
      <c r="U547" s="804"/>
      <c r="V547" s="805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829" t="s">
        <v>856</v>
      </c>
      <c r="B548" s="830"/>
      <c r="C548" s="830"/>
      <c r="D548" s="830"/>
      <c r="E548" s="830"/>
      <c r="F548" s="830"/>
      <c r="G548" s="830"/>
      <c r="H548" s="830"/>
      <c r="I548" s="830"/>
      <c r="J548" s="830"/>
      <c r="K548" s="830"/>
      <c r="L548" s="830"/>
      <c r="M548" s="830"/>
      <c r="N548" s="830"/>
      <c r="O548" s="830"/>
      <c r="P548" s="830"/>
      <c r="Q548" s="830"/>
      <c r="R548" s="830"/>
      <c r="S548" s="830"/>
      <c r="T548" s="830"/>
      <c r="U548" s="830"/>
      <c r="V548" s="830"/>
      <c r="W548" s="830"/>
      <c r="X548" s="830"/>
      <c r="Y548" s="830"/>
      <c r="Z548" s="830"/>
      <c r="AA548" s="49"/>
      <c r="AB548" s="49"/>
      <c r="AC548" s="49"/>
    </row>
    <row r="549" spans="1:68" ht="16.5" hidden="1" customHeight="1" x14ac:dyDescent="0.25">
      <c r="A549" s="843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2"/>
      <c r="AB549" s="792"/>
      <c r="AC549" s="792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1"/>
      <c r="AB550" s="791"/>
      <c r="AC550" s="791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08">
        <v>4607091389067</v>
      </c>
      <c r="E551" s="809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1"/>
      <c r="R551" s="811"/>
      <c r="S551" s="811"/>
      <c r="T551" s="812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08">
        <v>4680115885271</v>
      </c>
      <c r="E552" s="809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2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1"/>
      <c r="R552" s="811"/>
      <c r="S552" s="811"/>
      <c r="T552" s="812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08">
        <v>4680115884502</v>
      </c>
      <c r="E553" s="809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1"/>
      <c r="R553" s="811"/>
      <c r="S553" s="811"/>
      <c r="T553" s="812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2">
        <v>4301011771</v>
      </c>
      <c r="D554" s="808">
        <v>4607091389104</v>
      </c>
      <c r="E554" s="809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1"/>
      <c r="R554" s="811"/>
      <c r="S554" s="811"/>
      <c r="T554" s="812"/>
      <c r="U554" s="35"/>
      <c r="V554" s="35"/>
      <c r="W554" s="36" t="s">
        <v>69</v>
      </c>
      <c r="X554" s="797">
        <v>400</v>
      </c>
      <c r="Y554" s="798">
        <f t="shared" si="109"/>
        <v>401.28000000000003</v>
      </c>
      <c r="Z554" s="37">
        <f t="shared" si="110"/>
        <v>0.90895999999999999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427.27272727272725</v>
      </c>
      <c r="BN554" s="64">
        <f t="shared" si="112"/>
        <v>428.64</v>
      </c>
      <c r="BO554" s="64">
        <f t="shared" si="113"/>
        <v>0.72843822843822836</v>
      </c>
      <c r="BP554" s="64">
        <f t="shared" si="114"/>
        <v>0.73076923076923084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08">
        <v>4680115884519</v>
      </c>
      <c r="E555" s="809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1"/>
      <c r="R555" s="811"/>
      <c r="S555" s="811"/>
      <c r="T555" s="812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2">
        <v>4301011376</v>
      </c>
      <c r="D556" s="808">
        <v>4680115885226</v>
      </c>
      <c r="E556" s="809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1"/>
      <c r="R556" s="811"/>
      <c r="S556" s="811"/>
      <c r="T556" s="812"/>
      <c r="U556" s="35"/>
      <c r="V556" s="35"/>
      <c r="W556" s="36" t="s">
        <v>69</v>
      </c>
      <c r="X556" s="797">
        <v>0</v>
      </c>
      <c r="Y556" s="798">
        <f t="shared" si="109"/>
        <v>0</v>
      </c>
      <c r="Z556" s="37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08">
        <v>4680115880603</v>
      </c>
      <c r="E557" s="809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1"/>
      <c r="R557" s="811"/>
      <c r="S557" s="811"/>
      <c r="T557" s="812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08">
        <v>4680115880603</v>
      </c>
      <c r="E558" s="809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8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1"/>
      <c r="R558" s="811"/>
      <c r="S558" s="811"/>
      <c r="T558" s="812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08">
        <v>4680115882782</v>
      </c>
      <c r="E559" s="809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1"/>
      <c r="R559" s="811"/>
      <c r="S559" s="811"/>
      <c r="T559" s="812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08">
        <v>4680115885479</v>
      </c>
      <c r="E560" s="809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44" t="s">
        <v>881</v>
      </c>
      <c r="Q560" s="811"/>
      <c r="R560" s="811"/>
      <c r="S560" s="811"/>
      <c r="T560" s="812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08">
        <v>4607091389982</v>
      </c>
      <c r="E561" s="809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1"/>
      <c r="R561" s="811"/>
      <c r="S561" s="811"/>
      <c r="T561" s="812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08">
        <v>4607091389982</v>
      </c>
      <c r="E562" s="809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1"/>
      <c r="R562" s="811"/>
      <c r="S562" s="811"/>
      <c r="T562" s="812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08">
        <v>4680115886483</v>
      </c>
      <c r="E563" s="809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185" t="s">
        <v>887</v>
      </c>
      <c r="Q563" s="811"/>
      <c r="R563" s="811"/>
      <c r="S563" s="811"/>
      <c r="T563" s="812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08">
        <v>4680115886490</v>
      </c>
      <c r="E564" s="809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4" t="s">
        <v>890</v>
      </c>
      <c r="Q564" s="811"/>
      <c r="R564" s="811"/>
      <c r="S564" s="811"/>
      <c r="T564" s="812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08">
        <v>4680115886469</v>
      </c>
      <c r="E565" s="809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191" t="s">
        <v>893</v>
      </c>
      <c r="Q565" s="811"/>
      <c r="R565" s="811"/>
      <c r="S565" s="811"/>
      <c r="T565" s="812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7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8"/>
      <c r="P566" s="803" t="s">
        <v>71</v>
      </c>
      <c r="Q566" s="804"/>
      <c r="R566" s="804"/>
      <c r="S566" s="804"/>
      <c r="T566" s="804"/>
      <c r="U566" s="804"/>
      <c r="V566" s="805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75.757575757575751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76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0.90895999999999999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8"/>
      <c r="P567" s="803" t="s">
        <v>71</v>
      </c>
      <c r="Q567" s="804"/>
      <c r="R567" s="804"/>
      <c r="S567" s="804"/>
      <c r="T567" s="804"/>
      <c r="U567" s="804"/>
      <c r="V567" s="805"/>
      <c r="W567" s="38" t="s">
        <v>69</v>
      </c>
      <c r="X567" s="799">
        <f>IFERROR(SUM(X551:X565),"0")</f>
        <v>400</v>
      </c>
      <c r="Y567" s="799">
        <f>IFERROR(SUM(Y551:Y565),"0")</f>
        <v>401.28000000000003</v>
      </c>
      <c r="Z567" s="38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1"/>
      <c r="AB568" s="791"/>
      <c r="AC568" s="791"/>
    </row>
    <row r="569" spans="1:68" ht="16.5" hidden="1" customHeight="1" x14ac:dyDescent="0.25">
      <c r="A569" s="54" t="s">
        <v>894</v>
      </c>
      <c r="B569" s="54" t="s">
        <v>895</v>
      </c>
      <c r="C569" s="32">
        <v>4301020222</v>
      </c>
      <c r="D569" s="808">
        <v>4607091388930</v>
      </c>
      <c r="E569" s="809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1"/>
      <c r="R569" s="811"/>
      <c r="S569" s="811"/>
      <c r="T569" s="812"/>
      <c r="U569" s="35"/>
      <c r="V569" s="35"/>
      <c r="W569" s="36" t="s">
        <v>69</v>
      </c>
      <c r="X569" s="797">
        <v>0</v>
      </c>
      <c r="Y569" s="798">
        <f>IFERROR(IF(X569="",0,CEILING((X569/$H569),1)*$H569),"")</f>
        <v>0</v>
      </c>
      <c r="Z569" s="37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08">
        <v>4607091388930</v>
      </c>
      <c r="E570" s="809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205" t="s">
        <v>898</v>
      </c>
      <c r="Q570" s="811"/>
      <c r="R570" s="811"/>
      <c r="S570" s="811"/>
      <c r="T570" s="812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08">
        <v>4680115880054</v>
      </c>
      <c r="E571" s="809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1"/>
      <c r="R571" s="811"/>
      <c r="S571" s="811"/>
      <c r="T571" s="812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08">
        <v>4680115880054</v>
      </c>
      <c r="E572" s="809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58" t="s">
        <v>903</v>
      </c>
      <c r="Q572" s="811"/>
      <c r="R572" s="811"/>
      <c r="S572" s="811"/>
      <c r="T572" s="812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08">
        <v>4680115880054</v>
      </c>
      <c r="E573" s="809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1"/>
      <c r="R573" s="811"/>
      <c r="S573" s="811"/>
      <c r="T573" s="812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17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8"/>
      <c r="P574" s="803" t="s">
        <v>71</v>
      </c>
      <c r="Q574" s="804"/>
      <c r="R574" s="804"/>
      <c r="S574" s="804"/>
      <c r="T574" s="804"/>
      <c r="U574" s="804"/>
      <c r="V574" s="805"/>
      <c r="W574" s="38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8"/>
      <c r="P575" s="803" t="s">
        <v>71</v>
      </c>
      <c r="Q575" s="804"/>
      <c r="R575" s="804"/>
      <c r="S575" s="804"/>
      <c r="T575" s="804"/>
      <c r="U575" s="804"/>
      <c r="V575" s="805"/>
      <c r="W575" s="38" t="s">
        <v>69</v>
      </c>
      <c r="X575" s="799">
        <f>IFERROR(SUM(X569:X573),"0")</f>
        <v>0</v>
      </c>
      <c r="Y575" s="799">
        <f>IFERROR(SUM(Y569:Y573),"0")</f>
        <v>0</v>
      </c>
      <c r="Z575" s="38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1"/>
      <c r="AB576" s="791"/>
      <c r="AC576" s="791"/>
    </row>
    <row r="577" spans="1:68" ht="27" customHeight="1" x14ac:dyDescent="0.25">
      <c r="A577" s="54" t="s">
        <v>905</v>
      </c>
      <c r="B577" s="54" t="s">
        <v>906</v>
      </c>
      <c r="C577" s="32">
        <v>4301031252</v>
      </c>
      <c r="D577" s="808">
        <v>4680115883116</v>
      </c>
      <c r="E577" s="809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1"/>
      <c r="R577" s="811"/>
      <c r="S577" s="811"/>
      <c r="T577" s="812"/>
      <c r="U577" s="35"/>
      <c r="V577" s="35"/>
      <c r="W577" s="36" t="s">
        <v>69</v>
      </c>
      <c r="X577" s="797">
        <v>100</v>
      </c>
      <c r="Y577" s="798">
        <f t="shared" ref="Y577:Y591" si="115">IFERROR(IF(X577="",0,CEILING((X577/$H577),1)*$H577),"")</f>
        <v>100.32000000000001</v>
      </c>
      <c r="Z577" s="37">
        <f t="shared" ref="Z577:Z582" si="116">IFERROR(IF(Y577=0,"",ROUNDUP(Y577/H577,0)*0.01196),"")</f>
        <v>0.22724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106.81818181818181</v>
      </c>
      <c r="BN577" s="64">
        <f t="shared" ref="BN577:BN591" si="118">IFERROR(Y577*I577/H577,"0")</f>
        <v>107.16</v>
      </c>
      <c r="BO577" s="64">
        <f t="shared" ref="BO577:BO591" si="119">IFERROR(1/J577*(X577/H577),"0")</f>
        <v>0.18210955710955709</v>
      </c>
      <c r="BP577" s="64">
        <f t="shared" ref="BP577:BP591" si="120">IFERROR(1/J577*(Y577/H577),"0")</f>
        <v>0.18269230769230771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08">
        <v>4680115883116</v>
      </c>
      <c r="E578" s="809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873" t="s">
        <v>909</v>
      </c>
      <c r="Q578" s="811"/>
      <c r="R578" s="811"/>
      <c r="S578" s="811"/>
      <c r="T578" s="812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2">
        <v>4301031248</v>
      </c>
      <c r="D579" s="808">
        <v>4680115883093</v>
      </c>
      <c r="E579" s="809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1"/>
      <c r="R579" s="811"/>
      <c r="S579" s="811"/>
      <c r="T579" s="812"/>
      <c r="U579" s="35"/>
      <c r="V579" s="35"/>
      <c r="W579" s="36" t="s">
        <v>69</v>
      </c>
      <c r="X579" s="797">
        <v>0</v>
      </c>
      <c r="Y579" s="798">
        <f t="shared" si="115"/>
        <v>0</v>
      </c>
      <c r="Z579" s="37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08">
        <v>4680115883093</v>
      </c>
      <c r="E580" s="809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53" t="s">
        <v>915</v>
      </c>
      <c r="Q580" s="811"/>
      <c r="R580" s="811"/>
      <c r="S580" s="811"/>
      <c r="T580" s="812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2">
        <v>4301031250</v>
      </c>
      <c r="D581" s="808">
        <v>4680115883109</v>
      </c>
      <c r="E581" s="809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1"/>
      <c r="R581" s="811"/>
      <c r="S581" s="811"/>
      <c r="T581" s="812"/>
      <c r="U581" s="35"/>
      <c r="V581" s="35"/>
      <c r="W581" s="36" t="s">
        <v>69</v>
      </c>
      <c r="X581" s="797">
        <v>200</v>
      </c>
      <c r="Y581" s="798">
        <f t="shared" si="115"/>
        <v>200.64000000000001</v>
      </c>
      <c r="Z581" s="37">
        <f t="shared" si="116"/>
        <v>0.45448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213.63636363636363</v>
      </c>
      <c r="BN581" s="64">
        <f t="shared" si="118"/>
        <v>214.32</v>
      </c>
      <c r="BO581" s="64">
        <f t="shared" si="119"/>
        <v>0.36421911421911418</v>
      </c>
      <c r="BP581" s="64">
        <f t="shared" si="120"/>
        <v>0.36538461538461542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08">
        <v>4680115883109</v>
      </c>
      <c r="E582" s="809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7" t="s">
        <v>921</v>
      </c>
      <c r="Q582" s="811"/>
      <c r="R582" s="811"/>
      <c r="S582" s="811"/>
      <c r="T582" s="812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08">
        <v>4680115882072</v>
      </c>
      <c r="E583" s="809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0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1"/>
      <c r="R583" s="811"/>
      <c r="S583" s="811"/>
      <c r="T583" s="812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08">
        <v>4680115882072</v>
      </c>
      <c r="E584" s="809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46" t="s">
        <v>928</v>
      </c>
      <c r="Q584" s="811"/>
      <c r="R584" s="811"/>
      <c r="S584" s="811"/>
      <c r="T584" s="812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08">
        <v>4680115882072</v>
      </c>
      <c r="E585" s="809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1"/>
      <c r="R585" s="811"/>
      <c r="S585" s="811"/>
      <c r="T585" s="812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08">
        <v>4680115882102</v>
      </c>
      <c r="E586" s="809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1"/>
      <c r="R586" s="811"/>
      <c r="S586" s="811"/>
      <c r="T586" s="812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08">
        <v>4680115882102</v>
      </c>
      <c r="E587" s="809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111" t="s">
        <v>933</v>
      </c>
      <c r="Q587" s="811"/>
      <c r="R587" s="811"/>
      <c r="S587" s="811"/>
      <c r="T587" s="812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08">
        <v>4680115882102</v>
      </c>
      <c r="E588" s="809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91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1"/>
      <c r="R588" s="811"/>
      <c r="S588" s="811"/>
      <c r="T588" s="812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08">
        <v>4680115882096</v>
      </c>
      <c r="E589" s="809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1"/>
      <c r="R589" s="811"/>
      <c r="S589" s="811"/>
      <c r="T589" s="812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08">
        <v>4680115882096</v>
      </c>
      <c r="E590" s="809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2" t="s">
        <v>938</v>
      </c>
      <c r="Q590" s="811"/>
      <c r="R590" s="811"/>
      <c r="S590" s="811"/>
      <c r="T590" s="812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08">
        <v>4680115882096</v>
      </c>
      <c r="E591" s="809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1"/>
      <c r="R591" s="811"/>
      <c r="S591" s="811"/>
      <c r="T591" s="812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7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8"/>
      <c r="P592" s="803" t="s">
        <v>71</v>
      </c>
      <c r="Q592" s="804"/>
      <c r="R592" s="804"/>
      <c r="S592" s="804"/>
      <c r="T592" s="804"/>
      <c r="U592" s="804"/>
      <c r="V592" s="805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56.818181818181813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0.68171999999999999</v>
      </c>
      <c r="AA592" s="800"/>
      <c r="AB592" s="800"/>
      <c r="AC592" s="800"/>
    </row>
    <row r="593" spans="1:68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8"/>
      <c r="P593" s="803" t="s">
        <v>71</v>
      </c>
      <c r="Q593" s="804"/>
      <c r="R593" s="804"/>
      <c r="S593" s="804"/>
      <c r="T593" s="804"/>
      <c r="U593" s="804"/>
      <c r="V593" s="805"/>
      <c r="W593" s="38" t="s">
        <v>69</v>
      </c>
      <c r="X593" s="799">
        <f>IFERROR(SUM(X577:X591),"0")</f>
        <v>300</v>
      </c>
      <c r="Y593" s="799">
        <f>IFERROR(SUM(Y577:Y591),"0")</f>
        <v>300.96000000000004</v>
      </c>
      <c r="Z593" s="38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1"/>
      <c r="AB594" s="791"/>
      <c r="AC594" s="791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08">
        <v>4607091383409</v>
      </c>
      <c r="E595" s="809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0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1"/>
      <c r="R595" s="811"/>
      <c r="S595" s="811"/>
      <c r="T595" s="812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08">
        <v>4607091383416</v>
      </c>
      <c r="E596" s="809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1"/>
      <c r="R596" s="811"/>
      <c r="S596" s="811"/>
      <c r="T596" s="812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08">
        <v>4680115883536</v>
      </c>
      <c r="E597" s="809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1"/>
      <c r="R597" s="811"/>
      <c r="S597" s="811"/>
      <c r="T597" s="812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7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8"/>
      <c r="P598" s="803" t="s">
        <v>71</v>
      </c>
      <c r="Q598" s="804"/>
      <c r="R598" s="804"/>
      <c r="S598" s="804"/>
      <c r="T598" s="804"/>
      <c r="U598" s="804"/>
      <c r="V598" s="805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8"/>
      <c r="P599" s="803" t="s">
        <v>71</v>
      </c>
      <c r="Q599" s="804"/>
      <c r="R599" s="804"/>
      <c r="S599" s="804"/>
      <c r="T599" s="804"/>
      <c r="U599" s="804"/>
      <c r="V599" s="805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1"/>
      <c r="AB600" s="791"/>
      <c r="AC600" s="791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08">
        <v>4680115885035</v>
      </c>
      <c r="E601" s="809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1"/>
      <c r="R601" s="811"/>
      <c r="S601" s="811"/>
      <c r="T601" s="812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08">
        <v>4680115885936</v>
      </c>
      <c r="E602" s="809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34" t="s">
        <v>954</v>
      </c>
      <c r="Q602" s="811"/>
      <c r="R602" s="811"/>
      <c r="S602" s="811"/>
      <c r="T602" s="812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7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8"/>
      <c r="P603" s="803" t="s">
        <v>71</v>
      </c>
      <c r="Q603" s="804"/>
      <c r="R603" s="804"/>
      <c r="S603" s="804"/>
      <c r="T603" s="804"/>
      <c r="U603" s="804"/>
      <c r="V603" s="805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8"/>
      <c r="P604" s="803" t="s">
        <v>71</v>
      </c>
      <c r="Q604" s="804"/>
      <c r="R604" s="804"/>
      <c r="S604" s="804"/>
      <c r="T604" s="804"/>
      <c r="U604" s="804"/>
      <c r="V604" s="805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829" t="s">
        <v>955</v>
      </c>
      <c r="B605" s="830"/>
      <c r="C605" s="830"/>
      <c r="D605" s="830"/>
      <c r="E605" s="830"/>
      <c r="F605" s="830"/>
      <c r="G605" s="830"/>
      <c r="H605" s="830"/>
      <c r="I605" s="830"/>
      <c r="J605" s="830"/>
      <c r="K605" s="830"/>
      <c r="L605" s="830"/>
      <c r="M605" s="830"/>
      <c r="N605" s="830"/>
      <c r="O605" s="830"/>
      <c r="P605" s="830"/>
      <c r="Q605" s="830"/>
      <c r="R605" s="830"/>
      <c r="S605" s="830"/>
      <c r="T605" s="830"/>
      <c r="U605" s="830"/>
      <c r="V605" s="830"/>
      <c r="W605" s="830"/>
      <c r="X605" s="830"/>
      <c r="Y605" s="830"/>
      <c r="Z605" s="830"/>
      <c r="AA605" s="49"/>
      <c r="AB605" s="49"/>
      <c r="AC605" s="49"/>
    </row>
    <row r="606" spans="1:68" ht="16.5" hidden="1" customHeight="1" x14ac:dyDescent="0.25">
      <c r="A606" s="843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2"/>
      <c r="AB606" s="792"/>
      <c r="AC606" s="792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1"/>
      <c r="AB607" s="791"/>
      <c r="AC607" s="791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08">
        <v>4680115885523</v>
      </c>
      <c r="E608" s="809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826" t="s">
        <v>958</v>
      </c>
      <c r="Q608" s="811"/>
      <c r="R608" s="811"/>
      <c r="S608" s="811"/>
      <c r="T608" s="812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7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8"/>
      <c r="P609" s="803" t="s">
        <v>71</v>
      </c>
      <c r="Q609" s="804"/>
      <c r="R609" s="804"/>
      <c r="S609" s="804"/>
      <c r="T609" s="804"/>
      <c r="U609" s="804"/>
      <c r="V609" s="805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8"/>
      <c r="P610" s="803" t="s">
        <v>71</v>
      </c>
      <c r="Q610" s="804"/>
      <c r="R610" s="804"/>
      <c r="S610" s="804"/>
      <c r="T610" s="804"/>
      <c r="U610" s="804"/>
      <c r="V610" s="805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1"/>
      <c r="AB611" s="791"/>
      <c r="AC611" s="791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08">
        <v>4680115885530</v>
      </c>
      <c r="E612" s="809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43" t="s">
        <v>962</v>
      </c>
      <c r="Q612" s="811"/>
      <c r="R612" s="811"/>
      <c r="S612" s="811"/>
      <c r="T612" s="812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7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8"/>
      <c r="P613" s="803" t="s">
        <v>71</v>
      </c>
      <c r="Q613" s="804"/>
      <c r="R613" s="804"/>
      <c r="S613" s="804"/>
      <c r="T613" s="804"/>
      <c r="U613" s="804"/>
      <c r="V613" s="805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8"/>
      <c r="P614" s="803" t="s">
        <v>71</v>
      </c>
      <c r="Q614" s="804"/>
      <c r="R614" s="804"/>
      <c r="S614" s="804"/>
      <c r="T614" s="804"/>
      <c r="U614" s="804"/>
      <c r="V614" s="805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1"/>
      <c r="AB615" s="791"/>
      <c r="AC615" s="791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08">
        <v>4680115885547</v>
      </c>
      <c r="E616" s="809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11" t="s">
        <v>966</v>
      </c>
      <c r="Q616" s="811"/>
      <c r="R616" s="811"/>
      <c r="S616" s="811"/>
      <c r="T616" s="812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7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8"/>
      <c r="P617" s="803" t="s">
        <v>71</v>
      </c>
      <c r="Q617" s="804"/>
      <c r="R617" s="804"/>
      <c r="S617" s="804"/>
      <c r="T617" s="804"/>
      <c r="U617" s="804"/>
      <c r="V617" s="805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8"/>
      <c r="P618" s="803" t="s">
        <v>71</v>
      </c>
      <c r="Q618" s="804"/>
      <c r="R618" s="804"/>
      <c r="S618" s="804"/>
      <c r="T618" s="804"/>
      <c r="U618" s="804"/>
      <c r="V618" s="805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829" t="s">
        <v>967</v>
      </c>
      <c r="B619" s="830"/>
      <c r="C619" s="830"/>
      <c r="D619" s="830"/>
      <c r="E619" s="830"/>
      <c r="F619" s="830"/>
      <c r="G619" s="830"/>
      <c r="H619" s="830"/>
      <c r="I619" s="830"/>
      <c r="J619" s="830"/>
      <c r="K619" s="830"/>
      <c r="L619" s="830"/>
      <c r="M619" s="830"/>
      <c r="N619" s="830"/>
      <c r="O619" s="830"/>
      <c r="P619" s="830"/>
      <c r="Q619" s="830"/>
      <c r="R619" s="830"/>
      <c r="S619" s="830"/>
      <c r="T619" s="830"/>
      <c r="U619" s="830"/>
      <c r="V619" s="830"/>
      <c r="W619" s="830"/>
      <c r="X619" s="830"/>
      <c r="Y619" s="830"/>
      <c r="Z619" s="830"/>
      <c r="AA619" s="49"/>
      <c r="AB619" s="49"/>
      <c r="AC619" s="49"/>
    </row>
    <row r="620" spans="1:68" ht="16.5" hidden="1" customHeight="1" x14ac:dyDescent="0.25">
      <c r="A620" s="843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2"/>
      <c r="AB620" s="792"/>
      <c r="AC620" s="792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1"/>
      <c r="AB621" s="791"/>
      <c r="AC621" s="791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08">
        <v>4640242181011</v>
      </c>
      <c r="E622" s="809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94" t="s">
        <v>970</v>
      </c>
      <c r="Q622" s="811"/>
      <c r="R622" s="811"/>
      <c r="S622" s="811"/>
      <c r="T622" s="812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08">
        <v>4640242180441</v>
      </c>
      <c r="E623" s="809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51" t="s">
        <v>974</v>
      </c>
      <c r="Q623" s="811"/>
      <c r="R623" s="811"/>
      <c r="S623" s="811"/>
      <c r="T623" s="812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2">
        <v>4301011584</v>
      </c>
      <c r="D624" s="808">
        <v>4640242180564</v>
      </c>
      <c r="E624" s="809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71" t="s">
        <v>978</v>
      </c>
      <c r="Q624" s="811"/>
      <c r="R624" s="811"/>
      <c r="S624" s="811"/>
      <c r="T624" s="812"/>
      <c r="U624" s="35"/>
      <c r="V624" s="35"/>
      <c r="W624" s="36" t="s">
        <v>69</v>
      </c>
      <c r="X624" s="797">
        <v>0</v>
      </c>
      <c r="Y624" s="798">
        <f t="shared" si="121"/>
        <v>0</v>
      </c>
      <c r="Z624" s="37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08">
        <v>4640242180922</v>
      </c>
      <c r="E625" s="809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0" t="s">
        <v>982</v>
      </c>
      <c r="Q625" s="811"/>
      <c r="R625" s="811"/>
      <c r="S625" s="811"/>
      <c r="T625" s="812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08">
        <v>4640242181189</v>
      </c>
      <c r="E626" s="809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5" t="s">
        <v>986</v>
      </c>
      <c r="Q626" s="811"/>
      <c r="R626" s="811"/>
      <c r="S626" s="811"/>
      <c r="T626" s="812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08">
        <v>4640242180038</v>
      </c>
      <c r="E627" s="809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54" t="s">
        <v>989</v>
      </c>
      <c r="Q627" s="811"/>
      <c r="R627" s="811"/>
      <c r="S627" s="811"/>
      <c r="T627" s="812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08">
        <v>4640242181172</v>
      </c>
      <c r="E628" s="809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34" t="s">
        <v>992</v>
      </c>
      <c r="Q628" s="811"/>
      <c r="R628" s="811"/>
      <c r="S628" s="811"/>
      <c r="T628" s="812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17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8"/>
      <c r="P629" s="803" t="s">
        <v>71</v>
      </c>
      <c r="Q629" s="804"/>
      <c r="R629" s="804"/>
      <c r="S629" s="804"/>
      <c r="T629" s="804"/>
      <c r="U629" s="804"/>
      <c r="V629" s="805"/>
      <c r="W629" s="38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8"/>
      <c r="P630" s="803" t="s">
        <v>71</v>
      </c>
      <c r="Q630" s="804"/>
      <c r="R630" s="804"/>
      <c r="S630" s="804"/>
      <c r="T630" s="804"/>
      <c r="U630" s="804"/>
      <c r="V630" s="805"/>
      <c r="W630" s="38" t="s">
        <v>69</v>
      </c>
      <c r="X630" s="799">
        <f>IFERROR(SUM(X622:X628),"0")</f>
        <v>0</v>
      </c>
      <c r="Y630" s="799">
        <f>IFERROR(SUM(Y622:Y628),"0")</f>
        <v>0</v>
      </c>
      <c r="Z630" s="38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1"/>
      <c r="AB631" s="791"/>
      <c r="AC631" s="791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08">
        <v>4640242180519</v>
      </c>
      <c r="E632" s="809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5" t="s">
        <v>995</v>
      </c>
      <c r="Q632" s="811"/>
      <c r="R632" s="811"/>
      <c r="S632" s="811"/>
      <c r="T632" s="812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08">
        <v>4640242180526</v>
      </c>
      <c r="E633" s="809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1009" t="s">
        <v>999</v>
      </c>
      <c r="Q633" s="811"/>
      <c r="R633" s="811"/>
      <c r="S633" s="811"/>
      <c r="T633" s="812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08">
        <v>4640242180090</v>
      </c>
      <c r="E634" s="809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186" t="s">
        <v>1002</v>
      </c>
      <c r="Q634" s="811"/>
      <c r="R634" s="811"/>
      <c r="S634" s="811"/>
      <c r="T634" s="812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08">
        <v>4640242181363</v>
      </c>
      <c r="E635" s="809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95" t="s">
        <v>1006</v>
      </c>
      <c r="Q635" s="811"/>
      <c r="R635" s="811"/>
      <c r="S635" s="811"/>
      <c r="T635" s="812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7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8"/>
      <c r="P636" s="803" t="s">
        <v>71</v>
      </c>
      <c r="Q636" s="804"/>
      <c r="R636" s="804"/>
      <c r="S636" s="804"/>
      <c r="T636" s="804"/>
      <c r="U636" s="804"/>
      <c r="V636" s="805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8"/>
      <c r="P637" s="803" t="s">
        <v>71</v>
      </c>
      <c r="Q637" s="804"/>
      <c r="R637" s="804"/>
      <c r="S637" s="804"/>
      <c r="T637" s="804"/>
      <c r="U637" s="804"/>
      <c r="V637" s="805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1"/>
      <c r="AB638" s="791"/>
      <c r="AC638" s="791"/>
    </row>
    <row r="639" spans="1:68" ht="27" hidden="1" customHeight="1" x14ac:dyDescent="0.25">
      <c r="A639" s="54" t="s">
        <v>1007</v>
      </c>
      <c r="B639" s="54" t="s">
        <v>1008</v>
      </c>
      <c r="C639" s="32">
        <v>4301031280</v>
      </c>
      <c r="D639" s="808">
        <v>4640242180816</v>
      </c>
      <c r="E639" s="809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30" t="s">
        <v>1009</v>
      </c>
      <c r="Q639" s="811"/>
      <c r="R639" s="811"/>
      <c r="S639" s="811"/>
      <c r="T639" s="812"/>
      <c r="U639" s="35"/>
      <c r="V639" s="35"/>
      <c r="W639" s="36" t="s">
        <v>69</v>
      </c>
      <c r="X639" s="797">
        <v>0</v>
      </c>
      <c r="Y639" s="798">
        <f t="shared" ref="Y639:Y645" si="126">IFERROR(IF(X639="",0,CEILING((X639/$H639),1)*$H639),"")</f>
        <v>0</v>
      </c>
      <c r="Z639" s="37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2">
        <v>4301031244</v>
      </c>
      <c r="D640" s="808">
        <v>4640242180595</v>
      </c>
      <c r="E640" s="809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17" t="s">
        <v>1013</v>
      </c>
      <c r="Q640" s="811"/>
      <c r="R640" s="811"/>
      <c r="S640" s="811"/>
      <c r="T640" s="812"/>
      <c r="U640" s="35"/>
      <c r="V640" s="35"/>
      <c r="W640" s="36" t="s">
        <v>69</v>
      </c>
      <c r="X640" s="797">
        <v>0</v>
      </c>
      <c r="Y640" s="798">
        <f t="shared" si="126"/>
        <v>0</v>
      </c>
      <c r="Z640" s="37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08">
        <v>4640242181615</v>
      </c>
      <c r="E641" s="809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12" t="s">
        <v>1017</v>
      </c>
      <c r="Q641" s="811"/>
      <c r="R641" s="811"/>
      <c r="S641" s="811"/>
      <c r="T641" s="812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08">
        <v>4640242181639</v>
      </c>
      <c r="E642" s="809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78" t="s">
        <v>1021</v>
      </c>
      <c r="Q642" s="811"/>
      <c r="R642" s="811"/>
      <c r="S642" s="811"/>
      <c r="T642" s="812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08">
        <v>4640242181622</v>
      </c>
      <c r="E643" s="809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129" t="s">
        <v>1025</v>
      </c>
      <c r="Q643" s="811"/>
      <c r="R643" s="811"/>
      <c r="S643" s="811"/>
      <c r="T643" s="812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08">
        <v>4640242180908</v>
      </c>
      <c r="E644" s="809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83" t="s">
        <v>1029</v>
      </c>
      <c r="Q644" s="811"/>
      <c r="R644" s="811"/>
      <c r="S644" s="811"/>
      <c r="T644" s="812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08">
        <v>4640242180489</v>
      </c>
      <c r="E645" s="809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43" t="s">
        <v>1032</v>
      </c>
      <c r="Q645" s="811"/>
      <c r="R645" s="811"/>
      <c r="S645" s="811"/>
      <c r="T645" s="812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17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8"/>
      <c r="P646" s="803" t="s">
        <v>71</v>
      </c>
      <c r="Q646" s="804"/>
      <c r="R646" s="804"/>
      <c r="S646" s="804"/>
      <c r="T646" s="804"/>
      <c r="U646" s="804"/>
      <c r="V646" s="805"/>
      <c r="W646" s="38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8"/>
      <c r="P647" s="803" t="s">
        <v>71</v>
      </c>
      <c r="Q647" s="804"/>
      <c r="R647" s="804"/>
      <c r="S647" s="804"/>
      <c r="T647" s="804"/>
      <c r="U647" s="804"/>
      <c r="V647" s="805"/>
      <c r="W647" s="38" t="s">
        <v>69</v>
      </c>
      <c r="X647" s="799">
        <f>IFERROR(SUM(X639:X645),"0")</f>
        <v>0</v>
      </c>
      <c r="Y647" s="799">
        <f>IFERROR(SUM(Y639:Y645),"0")</f>
        <v>0</v>
      </c>
      <c r="Z647" s="38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1"/>
      <c r="AB648" s="791"/>
      <c r="AC648" s="791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08">
        <v>4640242180533</v>
      </c>
      <c r="E649" s="809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95" t="s">
        <v>1035</v>
      </c>
      <c r="Q649" s="811"/>
      <c r="R649" s="811"/>
      <c r="S649" s="811"/>
      <c r="T649" s="812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08">
        <v>4640242180533</v>
      </c>
      <c r="E650" s="809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11"/>
      <c r="R650" s="811"/>
      <c r="S650" s="811"/>
      <c r="T650" s="812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08">
        <v>4640242180540</v>
      </c>
      <c r="E651" s="809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10" t="s">
        <v>1041</v>
      </c>
      <c r="Q651" s="811"/>
      <c r="R651" s="811"/>
      <c r="S651" s="811"/>
      <c r="T651" s="812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08">
        <v>4640242180540</v>
      </c>
      <c r="E652" s="809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00" t="s">
        <v>1044</v>
      </c>
      <c r="Q652" s="811"/>
      <c r="R652" s="811"/>
      <c r="S652" s="811"/>
      <c r="T652" s="812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08">
        <v>4640242181233</v>
      </c>
      <c r="E653" s="809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115" t="s">
        <v>1047</v>
      </c>
      <c r="Q653" s="811"/>
      <c r="R653" s="811"/>
      <c r="S653" s="811"/>
      <c r="T653" s="812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08">
        <v>4640242181233</v>
      </c>
      <c r="E654" s="809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07" t="s">
        <v>1049</v>
      </c>
      <c r="Q654" s="811"/>
      <c r="R654" s="811"/>
      <c r="S654" s="811"/>
      <c r="T654" s="812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08">
        <v>4640242181226</v>
      </c>
      <c r="E655" s="809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958" t="s">
        <v>1052</v>
      </c>
      <c r="Q655" s="811"/>
      <c r="R655" s="811"/>
      <c r="S655" s="811"/>
      <c r="T655" s="812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08">
        <v>4640242181226</v>
      </c>
      <c r="E656" s="809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104" t="s">
        <v>1054</v>
      </c>
      <c r="Q656" s="811"/>
      <c r="R656" s="811"/>
      <c r="S656" s="811"/>
      <c r="T656" s="812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7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8"/>
      <c r="P657" s="803" t="s">
        <v>71</v>
      </c>
      <c r="Q657" s="804"/>
      <c r="R657" s="804"/>
      <c r="S657" s="804"/>
      <c r="T657" s="804"/>
      <c r="U657" s="804"/>
      <c r="V657" s="805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8"/>
      <c r="P658" s="803" t="s">
        <v>71</v>
      </c>
      <c r="Q658" s="804"/>
      <c r="R658" s="804"/>
      <c r="S658" s="804"/>
      <c r="T658" s="804"/>
      <c r="U658" s="804"/>
      <c r="V658" s="805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1"/>
      <c r="AB659" s="791"/>
      <c r="AC659" s="791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08">
        <v>4640242180120</v>
      </c>
      <c r="E660" s="809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75" t="s">
        <v>1057</v>
      </c>
      <c r="Q660" s="811"/>
      <c r="R660" s="811"/>
      <c r="S660" s="811"/>
      <c r="T660" s="812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08">
        <v>4640242180120</v>
      </c>
      <c r="E661" s="809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73" t="s">
        <v>1060</v>
      </c>
      <c r="Q661" s="811"/>
      <c r="R661" s="811"/>
      <c r="S661" s="811"/>
      <c r="T661" s="812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08">
        <v>4640242180137</v>
      </c>
      <c r="E662" s="809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42" t="s">
        <v>1063</v>
      </c>
      <c r="Q662" s="811"/>
      <c r="R662" s="811"/>
      <c r="S662" s="811"/>
      <c r="T662" s="812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08">
        <v>4640242180137</v>
      </c>
      <c r="E663" s="809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46" t="s">
        <v>1066</v>
      </c>
      <c r="Q663" s="811"/>
      <c r="R663" s="811"/>
      <c r="S663" s="811"/>
      <c r="T663" s="812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7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8"/>
      <c r="P664" s="803" t="s">
        <v>71</v>
      </c>
      <c r="Q664" s="804"/>
      <c r="R664" s="804"/>
      <c r="S664" s="804"/>
      <c r="T664" s="804"/>
      <c r="U664" s="804"/>
      <c r="V664" s="805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8"/>
      <c r="P665" s="803" t="s">
        <v>71</v>
      </c>
      <c r="Q665" s="804"/>
      <c r="R665" s="804"/>
      <c r="S665" s="804"/>
      <c r="T665" s="804"/>
      <c r="U665" s="804"/>
      <c r="V665" s="805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43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2"/>
      <c r="AB666" s="792"/>
      <c r="AC666" s="792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1"/>
      <c r="AB667" s="791"/>
      <c r="AC667" s="791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08">
        <v>4640242180045</v>
      </c>
      <c r="E668" s="809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2" t="s">
        <v>1070</v>
      </c>
      <c r="Q668" s="811"/>
      <c r="R668" s="811"/>
      <c r="S668" s="811"/>
      <c r="T668" s="812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08">
        <v>4640242180601</v>
      </c>
      <c r="E669" s="809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188" t="s">
        <v>1074</v>
      </c>
      <c r="Q669" s="811"/>
      <c r="R669" s="811"/>
      <c r="S669" s="811"/>
      <c r="T669" s="812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7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8"/>
      <c r="P670" s="803" t="s">
        <v>71</v>
      </c>
      <c r="Q670" s="804"/>
      <c r="R670" s="804"/>
      <c r="S670" s="804"/>
      <c r="T670" s="804"/>
      <c r="U670" s="804"/>
      <c r="V670" s="805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8"/>
      <c r="P671" s="803" t="s">
        <v>71</v>
      </c>
      <c r="Q671" s="804"/>
      <c r="R671" s="804"/>
      <c r="S671" s="804"/>
      <c r="T671" s="804"/>
      <c r="U671" s="804"/>
      <c r="V671" s="805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1"/>
      <c r="AB672" s="791"/>
      <c r="AC672" s="791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08">
        <v>4640242180090</v>
      </c>
      <c r="E673" s="809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51" t="s">
        <v>1078</v>
      </c>
      <c r="Q673" s="811"/>
      <c r="R673" s="811"/>
      <c r="S673" s="811"/>
      <c r="T673" s="812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7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8"/>
      <c r="P674" s="803" t="s">
        <v>71</v>
      </c>
      <c r="Q674" s="804"/>
      <c r="R674" s="804"/>
      <c r="S674" s="804"/>
      <c r="T674" s="804"/>
      <c r="U674" s="804"/>
      <c r="V674" s="805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8"/>
      <c r="P675" s="803" t="s">
        <v>71</v>
      </c>
      <c r="Q675" s="804"/>
      <c r="R675" s="804"/>
      <c r="S675" s="804"/>
      <c r="T675" s="804"/>
      <c r="U675" s="804"/>
      <c r="V675" s="805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1"/>
      <c r="AB676" s="791"/>
      <c r="AC676" s="791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08">
        <v>4640242180076</v>
      </c>
      <c r="E677" s="809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008" t="s">
        <v>1082</v>
      </c>
      <c r="Q677" s="811"/>
      <c r="R677" s="811"/>
      <c r="S677" s="811"/>
      <c r="T677" s="812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7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8"/>
      <c r="P678" s="803" t="s">
        <v>71</v>
      </c>
      <c r="Q678" s="804"/>
      <c r="R678" s="804"/>
      <c r="S678" s="804"/>
      <c r="T678" s="804"/>
      <c r="U678" s="804"/>
      <c r="V678" s="805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8"/>
      <c r="P679" s="803" t="s">
        <v>71</v>
      </c>
      <c r="Q679" s="804"/>
      <c r="R679" s="804"/>
      <c r="S679" s="804"/>
      <c r="T679" s="804"/>
      <c r="U679" s="804"/>
      <c r="V679" s="805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1"/>
      <c r="AB680" s="791"/>
      <c r="AC680" s="791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08">
        <v>4640242180106</v>
      </c>
      <c r="E681" s="809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875" t="s">
        <v>1086</v>
      </c>
      <c r="Q681" s="811"/>
      <c r="R681" s="811"/>
      <c r="S681" s="811"/>
      <c r="T681" s="812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7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8"/>
      <c r="P682" s="803" t="s">
        <v>71</v>
      </c>
      <c r="Q682" s="804"/>
      <c r="R682" s="804"/>
      <c r="S682" s="804"/>
      <c r="T682" s="804"/>
      <c r="U682" s="804"/>
      <c r="V682" s="805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8"/>
      <c r="P683" s="803" t="s">
        <v>71</v>
      </c>
      <c r="Q683" s="804"/>
      <c r="R683" s="804"/>
      <c r="S683" s="804"/>
      <c r="T683" s="804"/>
      <c r="U683" s="804"/>
      <c r="V683" s="805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69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8"/>
      <c r="P684" s="858" t="s">
        <v>1088</v>
      </c>
      <c r="Q684" s="859"/>
      <c r="R684" s="859"/>
      <c r="S684" s="859"/>
      <c r="T684" s="859"/>
      <c r="U684" s="859"/>
      <c r="V684" s="860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16564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16668.940000000002</v>
      </c>
      <c r="Z684" s="38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8"/>
      <c r="P685" s="858" t="s">
        <v>1089</v>
      </c>
      <c r="Q685" s="859"/>
      <c r="R685" s="859"/>
      <c r="S685" s="859"/>
      <c r="T685" s="859"/>
      <c r="U685" s="859"/>
      <c r="V685" s="860"/>
      <c r="W685" s="38" t="s">
        <v>69</v>
      </c>
      <c r="X685" s="799">
        <f>IFERROR(SUM(BM22:BM681),"0")</f>
        <v>17384.213707403709</v>
      </c>
      <c r="Y685" s="799">
        <f>IFERROR(SUM(BN22:BN681),"0")</f>
        <v>17494.703999999998</v>
      </c>
      <c r="Z685" s="38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8"/>
      <c r="P686" s="858" t="s">
        <v>1090</v>
      </c>
      <c r="Q686" s="859"/>
      <c r="R686" s="859"/>
      <c r="S686" s="859"/>
      <c r="T686" s="859"/>
      <c r="U686" s="859"/>
      <c r="V686" s="860"/>
      <c r="W686" s="38" t="s">
        <v>1091</v>
      </c>
      <c r="X686" s="39">
        <f>ROUNDUP(SUM(BO22:BO681),0)</f>
        <v>30</v>
      </c>
      <c r="Y686" s="39">
        <f>ROUNDUP(SUM(BP22:BP681),0)</f>
        <v>30</v>
      </c>
      <c r="Z686" s="38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8"/>
      <c r="P687" s="858" t="s">
        <v>1092</v>
      </c>
      <c r="Q687" s="859"/>
      <c r="R687" s="859"/>
      <c r="S687" s="859"/>
      <c r="T687" s="859"/>
      <c r="U687" s="859"/>
      <c r="V687" s="860"/>
      <c r="W687" s="38" t="s">
        <v>69</v>
      </c>
      <c r="X687" s="799">
        <f>GrossWeightTotal+PalletQtyTotal*25</f>
        <v>18134.213707403709</v>
      </c>
      <c r="Y687" s="799">
        <f>GrossWeightTotalR+PalletQtyTotalR*25</f>
        <v>18244.703999999998</v>
      </c>
      <c r="Z687" s="38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8"/>
      <c r="P688" s="858" t="s">
        <v>1093</v>
      </c>
      <c r="Q688" s="859"/>
      <c r="R688" s="859"/>
      <c r="S688" s="859"/>
      <c r="T688" s="859"/>
      <c r="U688" s="859"/>
      <c r="V688" s="860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1943.7727457727456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1957</v>
      </c>
      <c r="Z688" s="38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8"/>
      <c r="P689" s="858" t="s">
        <v>1094</v>
      </c>
      <c r="Q689" s="859"/>
      <c r="R689" s="859"/>
      <c r="S689" s="859"/>
      <c r="T689" s="859"/>
      <c r="U689" s="859"/>
      <c r="V689" s="860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33.770479999999999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89" t="s">
        <v>63</v>
      </c>
      <c r="C691" s="801" t="s">
        <v>111</v>
      </c>
      <c r="D691" s="832"/>
      <c r="E691" s="832"/>
      <c r="F691" s="832"/>
      <c r="G691" s="832"/>
      <c r="H691" s="802"/>
      <c r="I691" s="801" t="s">
        <v>324</v>
      </c>
      <c r="J691" s="832"/>
      <c r="K691" s="832"/>
      <c r="L691" s="832"/>
      <c r="M691" s="832"/>
      <c r="N691" s="832"/>
      <c r="O691" s="832"/>
      <c r="P691" s="832"/>
      <c r="Q691" s="832"/>
      <c r="R691" s="832"/>
      <c r="S691" s="832"/>
      <c r="T691" s="832"/>
      <c r="U691" s="832"/>
      <c r="V691" s="802"/>
      <c r="W691" s="801" t="s">
        <v>659</v>
      </c>
      <c r="X691" s="802"/>
      <c r="Y691" s="801" t="s">
        <v>748</v>
      </c>
      <c r="Z691" s="832"/>
      <c r="AA691" s="832"/>
      <c r="AB691" s="802"/>
      <c r="AC691" s="789" t="s">
        <v>856</v>
      </c>
      <c r="AD691" s="789" t="s">
        <v>955</v>
      </c>
      <c r="AE691" s="801" t="s">
        <v>967</v>
      </c>
      <c r="AF691" s="802"/>
    </row>
    <row r="692" spans="1:32" ht="14.25" customHeight="1" thickTop="1" x14ac:dyDescent="0.2">
      <c r="A692" s="1200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0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201"/>
      <c r="B693" s="833"/>
      <c r="C693" s="833"/>
      <c r="D693" s="833"/>
      <c r="E693" s="833"/>
      <c r="F693" s="833"/>
      <c r="G693" s="833"/>
      <c r="H693" s="833"/>
      <c r="I693" s="833"/>
      <c r="J693" s="833"/>
      <c r="K693" s="833"/>
      <c r="L693" s="833"/>
      <c r="M693" s="833"/>
      <c r="N693" s="790"/>
      <c r="O693" s="833"/>
      <c r="P693" s="833"/>
      <c r="Q693" s="833"/>
      <c r="R693" s="833"/>
      <c r="S693" s="833"/>
      <c r="T693" s="833"/>
      <c r="U693" s="833"/>
      <c r="V693" s="833"/>
      <c r="W693" s="833"/>
      <c r="X693" s="833"/>
      <c r="Y693" s="833"/>
      <c r="Z693" s="833"/>
      <c r="AA693" s="833"/>
      <c r="AB693" s="833"/>
      <c r="AC693" s="833"/>
      <c r="AD693" s="833"/>
      <c r="AE693" s="833"/>
      <c r="AF693" s="833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345.6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4456.8</v>
      </c>
      <c r="E694" s="47">
        <f>IFERROR(Y105*1,"0")+IFERROR(Y106*1,"0")+IFERROR(Y107*1,"0")+IFERROR(Y111*1,"0")+IFERROR(Y112*1,"0")+IFERROR(Y113*1,"0")+IFERROR(Y114*1,"0")+IFERROR(Y115*1,"0")+IFERROR(Y116*1,"0")</f>
        <v>259.20000000000005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201.60000000000002</v>
      </c>
      <c r="G694" s="47">
        <f>IFERROR(Y152*1,"0")+IFERROR(Y153*1,"0")+IFERROR(Y154*1,"0")+IFERROR(Y158*1,"0")+IFERROR(Y159*1,"0")+IFERROR(Y163*1,"0")+IFERROR(Y164*1,"0")+IFERROR(Y165*1,"0")</f>
        <v>0</v>
      </c>
      <c r="H694" s="47">
        <f>IFERROR(Y170*1,"0")+IFERROR(Y174*1,"0")+IFERROR(Y175*1,"0")+IFERROR(Y176*1,"0")+IFERROR(Y177*1,"0")+IFERROR(Y178*1,"0")+IFERROR(Y182*1,"0")+IFERROR(Y183*1,"0")</f>
        <v>81</v>
      </c>
      <c r="I694" s="47">
        <f>IFERROR(Y189*1,"0")+IFERROR(Y193*1,"0")+IFERROR(Y194*1,"0")+IFERROR(Y195*1,"0")+IFERROR(Y196*1,"0")+IFERROR(Y197*1,"0")+IFERROR(Y198*1,"0")+IFERROR(Y199*1,"0")+IFERROR(Y200*1,"0")</f>
        <v>0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615.6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0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36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4538.0999999999995</v>
      </c>
      <c r="V694" s="47">
        <f>IFERROR(Y404*1,"0")+IFERROR(Y408*1,"0")+IFERROR(Y409*1,"0")+IFERROR(Y410*1,"0")</f>
        <v>307.8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5125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7">
        <f>IFERROR(Y514*1,"0")+IFERROR(Y518*1,"0")+IFERROR(Y519*1,"0")+IFERROR(Y520*1,"0")+IFERROR(Y521*1,"0")+IFERROR(Y522*1,"0")+IFERROR(Y526*1,"0")+IFERROR(Y530*1,"0")</f>
        <v>0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702.24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943,77"/>
        <filter val="10,00"/>
        <filter val="100,00"/>
        <filter val="111,11"/>
        <filter val="120,00"/>
        <filter val="135,71"/>
        <filter val="144,00"/>
        <filter val="150,00"/>
        <filter val="16 564,00"/>
        <filter val="17 384,21"/>
        <filter val="17,86"/>
        <filter val="18 134,21"/>
        <filter val="2 350,00"/>
        <filter val="2 944,00"/>
        <filter val="2 950,00"/>
        <filter val="200,00"/>
        <filter val="23,81"/>
        <filter val="250,00"/>
        <filter val="29,76"/>
        <filter val="3 040,00"/>
        <filter val="30"/>
        <filter val="300,00"/>
        <filter val="344,00"/>
        <filter val="348,33"/>
        <filter val="349,59"/>
        <filter val="35,00"/>
        <filter val="36,00"/>
        <filter val="37,04"/>
        <filter val="40,00"/>
        <filter val="400,00"/>
        <filter val="408,21"/>
        <filter val="430,00"/>
        <filter val="5 000,00"/>
        <filter val="5 075,00"/>
        <filter val="5,13"/>
        <filter val="500,00"/>
        <filter val="53,86"/>
        <filter val="535,00"/>
        <filter val="56,82"/>
        <filter val="594,00"/>
        <filter val="600,00"/>
        <filter val="62,27"/>
        <filter val="75,00"/>
        <filter val="75,76"/>
        <filter val="79,26"/>
        <filter val="8,89"/>
        <filter val="80,00"/>
        <filter val="9,26"/>
        <filter val="90,00"/>
      </filters>
    </filterColumn>
    <filterColumn colId="29" showButton="0"/>
    <filterColumn colId="30" showButton="0"/>
  </autoFilter>
  <mergeCells count="1223"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D363:E363"/>
    <mergeCell ref="P520:T520"/>
    <mergeCell ref="P542:V542"/>
    <mergeCell ref="D357:E357"/>
    <mergeCell ref="D563:E563"/>
    <mergeCell ref="D479:E479"/>
    <mergeCell ref="D650:E650"/>
    <mergeCell ref="P143:V143"/>
    <mergeCell ref="P441:V441"/>
    <mergeCell ref="D131:E131"/>
    <mergeCell ref="A171:O172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W17:W18"/>
    <mergeCell ref="D211:E211"/>
    <mergeCell ref="P268:T268"/>
    <mergeCell ref="P50:T50"/>
    <mergeCell ref="P492:T492"/>
    <mergeCell ref="D31:E31"/>
    <mergeCell ref="D158:E158"/>
    <mergeCell ref="P286:T286"/>
    <mergeCell ref="P688:V688"/>
    <mergeCell ref="P147:T147"/>
    <mergeCell ref="P445:T445"/>
    <mergeCell ref="A434:Z434"/>
    <mergeCell ref="P96:V96"/>
    <mergeCell ref="P616:T616"/>
    <mergeCell ref="P532:V532"/>
    <mergeCell ref="P161:V161"/>
    <mergeCell ref="P388:V388"/>
    <mergeCell ref="P94:T94"/>
    <mergeCell ref="P265:T265"/>
    <mergeCell ref="D379:E379"/>
    <mergeCell ref="P683:V683"/>
    <mergeCell ref="A682:O683"/>
    <mergeCell ref="A531:O532"/>
    <mergeCell ref="P59:V59"/>
    <mergeCell ref="P230:T230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D535:E535"/>
    <mergeCell ref="P663:T663"/>
    <mergeCell ref="D644:E644"/>
    <mergeCell ref="A184:O185"/>
    <mergeCell ref="P521:T521"/>
    <mergeCell ref="P570:T570"/>
    <mergeCell ref="A621:Z621"/>
    <mergeCell ref="P29:T29"/>
    <mergeCell ref="P100:T100"/>
    <mergeCell ref="D81:E81"/>
    <mergeCell ref="D558:E558"/>
    <mergeCell ref="A458:O459"/>
    <mergeCell ref="D585:E585"/>
    <mergeCell ref="D66:E66"/>
    <mergeCell ref="P629:V629"/>
    <mergeCell ref="D197:E197"/>
    <mergeCell ref="D253:E253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129:E129"/>
    <mergeCell ref="A373:Z373"/>
    <mergeCell ref="A513:Z513"/>
    <mergeCell ref="A692:A693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D595:E595"/>
    <mergeCell ref="D651:E651"/>
    <mergeCell ref="D67:E67"/>
    <mergeCell ref="P508:T508"/>
    <mergeCell ref="D147:E147"/>
    <mergeCell ref="P464:T464"/>
    <mergeCell ref="A527:O528"/>
    <mergeCell ref="D274:E274"/>
    <mergeCell ref="D8:M8"/>
    <mergeCell ref="P563:T563"/>
    <mergeCell ref="P634:T634"/>
    <mergeCell ref="D640:E640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343:V343"/>
    <mergeCell ref="P266:T266"/>
    <mergeCell ref="A355:Z355"/>
    <mergeCell ref="A212:O213"/>
    <mergeCell ref="D245:E245"/>
    <mergeCell ref="D445:E445"/>
    <mergeCell ref="D590:E590"/>
    <mergeCell ref="A603:O604"/>
    <mergeCell ref="D356:E356"/>
    <mergeCell ref="A45:Z45"/>
    <mergeCell ref="P35:V35"/>
    <mergeCell ref="P333:V333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495:E495"/>
    <mergeCell ref="A666:Z666"/>
    <mergeCell ref="D584:E584"/>
    <mergeCell ref="A108:O109"/>
    <mergeCell ref="D236:E236"/>
    <mergeCell ref="E692:E693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R692:R693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P146:T146"/>
    <mergeCell ref="D152:E152"/>
    <mergeCell ref="D323:E323"/>
    <mergeCell ref="P406:V406"/>
    <mergeCell ref="D279:E279"/>
    <mergeCell ref="D450:E450"/>
    <mergeCell ref="D521:E521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D5:E5"/>
    <mergeCell ref="D69:E69"/>
    <mergeCell ref="P240:T240"/>
    <mergeCell ref="D498:E498"/>
    <mergeCell ref="P482:T482"/>
    <mergeCell ref="H1:Q1"/>
    <mergeCell ref="D28:E28"/>
    <mergeCell ref="A179:O180"/>
    <mergeCell ref="D92:E92"/>
    <mergeCell ref="A301:O302"/>
    <mergeCell ref="D30:E30"/>
    <mergeCell ref="A95:O96"/>
    <mergeCell ref="P242:T242"/>
    <mergeCell ref="D559:E559"/>
    <mergeCell ref="D7:M7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P645:T645"/>
    <mergeCell ref="Y691:AB691"/>
    <mergeCell ref="P133:V133"/>
    <mergeCell ref="P127:V127"/>
    <mergeCell ref="D390:E390"/>
    <mergeCell ref="P469:T469"/>
    <mergeCell ref="D561:E561"/>
    <mergeCell ref="A6:C6"/>
    <mergeCell ref="D309:E309"/>
    <mergeCell ref="D113:E113"/>
    <mergeCell ref="P643:T643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Q12:R12"/>
    <mergeCell ref="P280:T280"/>
    <mergeCell ref="D90:E90"/>
    <mergeCell ref="A470:O471"/>
    <mergeCell ref="D448:E448"/>
    <mergeCell ref="A615:Z615"/>
    <mergeCell ref="D229:E229"/>
    <mergeCell ref="A402:Z402"/>
    <mergeCell ref="P479:T47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358:T358"/>
    <mergeCell ref="P380:V380"/>
    <mergeCell ref="A474:Z474"/>
    <mergeCell ref="A396:Z396"/>
    <mergeCell ref="A638:Z638"/>
    <mergeCell ref="A201:O202"/>
    <mergeCell ref="D52:E52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P52:T52"/>
    <mergeCell ref="P494:T494"/>
    <mergeCell ref="A168:Z168"/>
    <mergeCell ref="A546:O547"/>
    <mergeCell ref="P556:T556"/>
    <mergeCell ref="P201:V201"/>
    <mergeCell ref="P604:V604"/>
    <mergeCell ref="A444:Z444"/>
    <mergeCell ref="P114:T114"/>
    <mergeCell ref="P465:T465"/>
    <mergeCell ref="D557:E557"/>
    <mergeCell ref="A364:O365"/>
    <mergeCell ref="P75:T75"/>
    <mergeCell ref="P342:T342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P640:T640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D612:E612"/>
    <mergeCell ref="A674:O675"/>
    <mergeCell ref="P283:T283"/>
    <mergeCell ref="P71:V71"/>
    <mergeCell ref="P58:V58"/>
    <mergeCell ref="D440:E440"/>
    <mergeCell ref="D465:E465"/>
    <mergeCell ref="A505:O506"/>
    <mergeCell ref="P275:V275"/>
    <mergeCell ref="D489:E489"/>
    <mergeCell ref="D643:E643"/>
    <mergeCell ref="P656:T656"/>
    <mergeCell ref="D692:D693"/>
    <mergeCell ref="P66:T66"/>
    <mergeCell ref="F692:F693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P591:T591"/>
    <mergeCell ref="P622:T622"/>
    <mergeCell ref="A441:O442"/>
    <mergeCell ref="A261:Z261"/>
    <mergeCell ref="D555:E555"/>
    <mergeCell ref="P678:V678"/>
    <mergeCell ref="P338:V338"/>
    <mergeCell ref="A350:Z350"/>
    <mergeCell ref="P202:V202"/>
    <mergeCell ref="P649:T649"/>
    <mergeCell ref="P689:V689"/>
    <mergeCell ref="K692:K693"/>
    <mergeCell ref="D27:E27"/>
    <mergeCell ref="A162:Z162"/>
    <mergeCell ref="A338:O339"/>
    <mergeCell ref="P15:T16"/>
    <mergeCell ref="P450:T450"/>
    <mergeCell ref="D456:E456"/>
    <mergeCell ref="D116:E116"/>
    <mergeCell ref="D632:E632"/>
    <mergeCell ref="D681:E681"/>
    <mergeCell ref="P419:T419"/>
    <mergeCell ref="D91:E91"/>
    <mergeCell ref="P219:T219"/>
    <mergeCell ref="A275:O276"/>
    <mergeCell ref="A335:Z335"/>
    <mergeCell ref="P210:T210"/>
    <mergeCell ref="D398:E398"/>
    <mergeCell ref="D569:E569"/>
    <mergeCell ref="D625:E625"/>
    <mergeCell ref="P308:T308"/>
    <mergeCell ref="P433:V433"/>
    <mergeCell ref="P595:T595"/>
    <mergeCell ref="P138:T138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I691:V691"/>
    <mergeCell ref="L692:L693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A12:M12"/>
    <mergeCell ref="P670:V670"/>
    <mergeCell ref="D487:E487"/>
    <mergeCell ref="P657:V657"/>
    <mergeCell ref="P397:T397"/>
    <mergeCell ref="P74:T74"/>
    <mergeCell ref="A19:Z19"/>
    <mergeCell ref="P623:T623"/>
    <mergeCell ref="D422:E422"/>
    <mergeCell ref="P489:T489"/>
    <mergeCell ref="D74:E74"/>
    <mergeCell ref="D130:E130"/>
    <mergeCell ref="D68:E68"/>
    <mergeCell ref="A203:Z203"/>
    <mergeCell ref="P451:T451"/>
    <mergeCell ref="P627:T627"/>
    <mergeCell ref="P245:T245"/>
    <mergeCell ref="D633:E633"/>
    <mergeCell ref="P126:V126"/>
    <mergeCell ref="D424:E424"/>
    <mergeCell ref="D286:E286"/>
    <mergeCell ref="P491:T491"/>
    <mergeCell ref="A598:O599"/>
    <mergeCell ref="T5:U5"/>
    <mergeCell ref="P76:T76"/>
    <mergeCell ref="V5:W5"/>
    <mergeCell ref="P374:T374"/>
    <mergeCell ref="P496:T496"/>
    <mergeCell ref="P294:V294"/>
    <mergeCell ref="D488:E488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P665:V665"/>
    <mergeCell ref="D125:E125"/>
    <mergeCell ref="P375:T375"/>
    <mergeCell ref="P446:T446"/>
    <mergeCell ref="P662:T662"/>
    <mergeCell ref="D362:E362"/>
    <mergeCell ref="P612:T612"/>
    <mergeCell ref="D51:E51"/>
    <mergeCell ref="P235:T235"/>
    <mergeCell ref="P86:V86"/>
    <mergeCell ref="P306:T306"/>
    <mergeCell ref="P213:V213"/>
    <mergeCell ref="A209:Z209"/>
    <mergeCell ref="H17:H18"/>
    <mergeCell ref="D41:E41"/>
    <mergeCell ref="A429:Z429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D491:E491"/>
    <mergeCell ref="P504:T504"/>
    <mergeCell ref="P540:T540"/>
    <mergeCell ref="D583:E583"/>
    <mergeCell ref="P596:T596"/>
    <mergeCell ref="D64:E64"/>
    <mergeCell ref="P602:T602"/>
    <mergeCell ref="P500:V500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D601:E601"/>
    <mergeCell ref="P531:V531"/>
    <mergeCell ref="P90:T90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P677:T677"/>
    <mergeCell ref="A592:O593"/>
    <mergeCell ref="D370:E370"/>
    <mergeCell ref="P633:T633"/>
    <mergeCell ref="P405:V405"/>
    <mergeCell ref="D668:E668"/>
    <mergeCell ref="D222:E222"/>
    <mergeCell ref="P476:V476"/>
    <mergeCell ref="A646:O647"/>
    <mergeCell ref="P647:V647"/>
    <mergeCell ref="P651:T651"/>
    <mergeCell ref="P359:T359"/>
    <mergeCell ref="Z17:Z18"/>
    <mergeCell ref="P271:V271"/>
    <mergeCell ref="P458:V458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AB17:AB18"/>
    <mergeCell ref="A277:Z277"/>
    <mergeCell ref="D446:E446"/>
    <mergeCell ref="P237:V237"/>
    <mergeCell ref="D367:E367"/>
    <mergeCell ref="P164:T164"/>
    <mergeCell ref="D256:E256"/>
    <mergeCell ref="P269:T269"/>
    <mergeCell ref="A294:O295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D383:E383"/>
    <mergeCell ref="P462:T462"/>
    <mergeCell ref="D299:E299"/>
    <mergeCell ref="D112:E112"/>
    <mergeCell ref="D283:E283"/>
    <mergeCell ref="P440:T440"/>
    <mergeCell ref="P538:T538"/>
    <mergeCell ref="D554:E554"/>
    <mergeCell ref="D519:E519"/>
    <mergeCell ref="D581:E581"/>
    <mergeCell ref="D652:E652"/>
    <mergeCell ref="D137:E137"/>
    <mergeCell ref="P216:T216"/>
    <mergeCell ref="A443:Z443"/>
    <mergeCell ref="P177:T177"/>
    <mergeCell ref="P33:T33"/>
    <mergeCell ref="P475:T475"/>
    <mergeCell ref="A223:O224"/>
    <mergeCell ref="P93:T93"/>
    <mergeCell ref="P226:T226"/>
    <mergeCell ref="D85:E85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J9:M9"/>
    <mergeCell ref="A13:M13"/>
    <mergeCell ref="Q10:R10"/>
    <mergeCell ref="A466:O467"/>
    <mergeCell ref="P514:T514"/>
    <mergeCell ref="D551:E551"/>
    <mergeCell ref="D538:E538"/>
    <mergeCell ref="D463:E463"/>
    <mergeCell ref="A143:O144"/>
    <mergeCell ref="D106:E106"/>
    <mergeCell ref="D416:E416"/>
    <mergeCell ref="D63:E63"/>
    <mergeCell ref="P493:T493"/>
    <mergeCell ref="D230:E230"/>
    <mergeCell ref="P282:T282"/>
    <mergeCell ref="P409:T409"/>
    <mergeCell ref="P580:T580"/>
    <mergeCell ref="D461:E461"/>
    <mergeCell ref="D200:E200"/>
    <mergeCell ref="P555:T555"/>
    <mergeCell ref="A273:Z273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P227:T227"/>
    <mergeCell ref="D319:E319"/>
    <mergeCell ref="P398:T398"/>
    <mergeCell ref="P569:T569"/>
    <mergeCell ref="D368:E368"/>
    <mergeCell ref="A515:O516"/>
    <mergeCell ref="P106:T106"/>
    <mergeCell ref="P134:V134"/>
    <mergeCell ref="P401:V401"/>
    <mergeCell ref="P339:V339"/>
    <mergeCell ref="P139:T139"/>
    <mergeCell ref="P637:V637"/>
    <mergeCell ref="P176:T176"/>
    <mergeCell ref="P560:T560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577:T577"/>
    <mergeCell ref="P49:T49"/>
    <mergeCell ref="P428:V428"/>
    <mergeCell ref="A166:O167"/>
    <mergeCell ref="P107:T107"/>
    <mergeCell ref="D215:E215"/>
    <mergeCell ref="D386:E386"/>
    <mergeCell ref="P48:T48"/>
    <mergeCell ref="D436:E436"/>
    <mergeCell ref="A476:O477"/>
    <mergeCell ref="P346:T346"/>
    <mergeCell ref="P490:T490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62:T62"/>
    <mergeCell ref="D397:E397"/>
    <mergeCell ref="P420:T420"/>
    <mergeCell ref="P367:T367"/>
    <mergeCell ref="D165:E165"/>
    <mergeCell ref="D475:E475"/>
    <mergeCell ref="P486:T486"/>
    <mergeCell ref="A676:Z676"/>
    <mergeCell ref="P241:T241"/>
    <mergeCell ref="P41:T41"/>
    <mergeCell ref="D84:E84"/>
    <mergeCell ref="D22:E22"/>
    <mergeCell ref="A157:Z157"/>
    <mergeCell ref="P483:T483"/>
    <mergeCell ref="A333:O334"/>
    <mergeCell ref="A455:Z455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362:T362"/>
    <mergeCell ref="D562:E562"/>
    <mergeCell ref="D305:E305"/>
    <mergeCell ref="D243:E243"/>
    <mergeCell ref="D99:E99"/>
    <mergeCell ref="D270:E270"/>
    <mergeCell ref="P78:V78"/>
    <mergeCell ref="P641:T641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D221:E221"/>
    <mergeCell ref="V11:W11"/>
    <mergeCell ref="P253:T253"/>
    <mergeCell ref="D392:E392"/>
    <mergeCell ref="D457:E457"/>
    <mergeCell ref="D628:E628"/>
    <mergeCell ref="P57:T57"/>
    <mergeCell ref="P2:W3"/>
    <mergeCell ref="D560:E560"/>
    <mergeCell ref="D589:E589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D10:E10"/>
    <mergeCell ref="A23:O24"/>
    <mergeCell ref="P64:T64"/>
    <mergeCell ref="F10:G10"/>
    <mergeCell ref="P644:T644"/>
    <mergeCell ref="P53:V53"/>
    <mergeCell ref="A249:Z249"/>
    <mergeCell ref="P289:V289"/>
    <mergeCell ref="A314:Z314"/>
    <mergeCell ref="P593:V593"/>
    <mergeCell ref="A534:Z534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N17:N18"/>
    <mergeCell ref="D49:E49"/>
    <mergeCell ref="Q5:R5"/>
    <mergeCell ref="F17:F18"/>
    <mergeCell ref="A58:O59"/>
    <mergeCell ref="P199:T199"/>
    <mergeCell ref="Q6:R6"/>
    <mergeCell ref="D196:E196"/>
    <mergeCell ref="D580:E580"/>
    <mergeCell ref="A126:O127"/>
    <mergeCell ref="P174:T174"/>
    <mergeCell ref="D266:E266"/>
    <mergeCell ref="D537:E537"/>
    <mergeCell ref="U17:V17"/>
    <mergeCell ref="Y17:Y18"/>
    <mergeCell ref="P372:V372"/>
    <mergeCell ref="D57:E57"/>
    <mergeCell ref="A8:C8"/>
    <mergeCell ref="P578:T578"/>
    <mergeCell ref="P121:T121"/>
    <mergeCell ref="P357:T357"/>
    <mergeCell ref="D29:E29"/>
    <mergeCell ref="D216:E216"/>
    <mergeCell ref="D265:E265"/>
    <mergeCell ref="P536:T536"/>
    <mergeCell ref="A20:Z20"/>
    <mergeCell ref="P371:V371"/>
    <mergeCell ref="D252:E252"/>
    <mergeCell ref="A318:Z318"/>
    <mergeCell ref="D452:E452"/>
    <mergeCell ref="P123:T123"/>
    <mergeCell ref="P421:T421"/>
    <mergeCell ref="P65:T65"/>
    <mergeCell ref="P589:T589"/>
    <mergeCell ref="P136:T136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597:T597"/>
    <mergeCell ref="P200:T200"/>
    <mergeCell ref="P684:V684"/>
    <mergeCell ref="P243:T243"/>
    <mergeCell ref="P436:T436"/>
    <mergeCell ref="P208:V208"/>
    <mergeCell ref="A204:Z204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P625:T625"/>
    <mergeCell ref="A329:O330"/>
    <mergeCell ref="A500:O501"/>
    <mergeCell ref="P650:T650"/>
    <mergeCell ref="P668:T668"/>
    <mergeCell ref="D552:E552"/>
    <mergeCell ref="A103:Z103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D577:E577"/>
    <mergeCell ref="P681:T681"/>
    <mergeCell ref="A670:O671"/>
    <mergeCell ref="P592:V592"/>
    <mergeCell ref="A657:O658"/>
    <mergeCell ref="P642:T642"/>
    <mergeCell ref="D623:E623"/>
    <mergeCell ref="A411:O412"/>
    <mergeCell ref="P408:T408"/>
    <mergeCell ref="P579:T579"/>
    <mergeCell ref="D218:E218"/>
    <mergeCell ref="A258:O259"/>
    <mergeCell ref="A128:Z128"/>
    <mergeCell ref="P449:T449"/>
    <mergeCell ref="A10:C10"/>
    <mergeCell ref="D553:E553"/>
    <mergeCell ref="A566:O567"/>
    <mergeCell ref="A413:Z413"/>
    <mergeCell ref="P218:T218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