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4D73A8-7A14-41C9-A10A-DB7EEA9D03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P539" i="1" s="1"/>
  <c r="BO538" i="1"/>
  <c r="BM538" i="1"/>
  <c r="Y538" i="1"/>
  <c r="BP538" i="1" s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P489" i="1"/>
  <c r="BO488" i="1"/>
  <c r="BM488" i="1"/>
  <c r="Y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0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Y387" i="1" s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X302" i="1"/>
  <c r="X301" i="1"/>
  <c r="BO300" i="1"/>
  <c r="BM300" i="1"/>
  <c r="Y300" i="1"/>
  <c r="BP300" i="1" s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94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94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88" i="1" s="1"/>
  <c r="BO22" i="1"/>
  <c r="BM22" i="1"/>
  <c r="X685" i="1" s="1"/>
  <c r="Y22" i="1"/>
  <c r="P22" i="1"/>
  <c r="H10" i="1"/>
  <c r="A9" i="1"/>
  <c r="A10" i="1" s="1"/>
  <c r="D7" i="1"/>
  <c r="Q6" i="1"/>
  <c r="P2" i="1"/>
  <c r="Y438" i="1" l="1"/>
  <c r="Y437" i="1"/>
  <c r="BP435" i="1"/>
  <c r="BN435" i="1"/>
  <c r="Z435" i="1"/>
  <c r="BP484" i="1"/>
  <c r="BN484" i="1"/>
  <c r="Z484" i="1"/>
  <c r="BP490" i="1"/>
  <c r="BN490" i="1"/>
  <c r="Z490" i="1"/>
  <c r="BP508" i="1"/>
  <c r="BN508" i="1"/>
  <c r="Z508" i="1"/>
  <c r="BP521" i="1"/>
  <c r="BN521" i="1"/>
  <c r="Z521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50" i="1"/>
  <c r="BN50" i="1"/>
  <c r="Z65" i="1"/>
  <c r="BN65" i="1"/>
  <c r="Z75" i="1"/>
  <c r="BN75" i="1"/>
  <c r="Y86" i="1"/>
  <c r="Z89" i="1"/>
  <c r="BN89" i="1"/>
  <c r="Y96" i="1"/>
  <c r="Z106" i="1"/>
  <c r="BN106" i="1"/>
  <c r="Y118" i="1"/>
  <c r="Z130" i="1"/>
  <c r="BN130" i="1"/>
  <c r="Z140" i="1"/>
  <c r="BN140" i="1"/>
  <c r="Z158" i="1"/>
  <c r="BN158" i="1"/>
  <c r="Y161" i="1"/>
  <c r="Z163" i="1"/>
  <c r="BN163" i="1"/>
  <c r="Y166" i="1"/>
  <c r="Z178" i="1"/>
  <c r="BN178" i="1"/>
  <c r="Z198" i="1"/>
  <c r="BN198" i="1"/>
  <c r="Z215" i="1"/>
  <c r="BN215" i="1"/>
  <c r="Y224" i="1"/>
  <c r="Z227" i="1"/>
  <c r="BN227" i="1"/>
  <c r="Z235" i="1"/>
  <c r="BN235" i="1"/>
  <c r="Y247" i="1"/>
  <c r="Z244" i="1"/>
  <c r="BN244" i="1"/>
  <c r="Z257" i="1"/>
  <c r="BN257" i="1"/>
  <c r="Z269" i="1"/>
  <c r="BN269" i="1"/>
  <c r="M694" i="1"/>
  <c r="Z286" i="1"/>
  <c r="BN286" i="1"/>
  <c r="Z305" i="1"/>
  <c r="BN305" i="1"/>
  <c r="Y312" i="1"/>
  <c r="Z342" i="1"/>
  <c r="Z343" i="1" s="1"/>
  <c r="BN342" i="1"/>
  <c r="BP342" i="1"/>
  <c r="Z346" i="1"/>
  <c r="BN346" i="1"/>
  <c r="Y349" i="1"/>
  <c r="U694" i="1"/>
  <c r="Z363" i="1"/>
  <c r="BN363" i="1"/>
  <c r="Y371" i="1"/>
  <c r="Z377" i="1"/>
  <c r="BN377" i="1"/>
  <c r="Z398" i="1"/>
  <c r="BN398" i="1"/>
  <c r="Z420" i="1"/>
  <c r="BN420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18" i="1"/>
  <c r="BN518" i="1"/>
  <c r="Z518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Z694" i="1"/>
  <c r="BP426" i="1"/>
  <c r="BN426" i="1"/>
  <c r="Z426" i="1"/>
  <c r="BP450" i="1"/>
  <c r="BN450" i="1"/>
  <c r="Z450" i="1"/>
  <c r="Y466" i="1"/>
  <c r="BP461" i="1"/>
  <c r="BN461" i="1"/>
  <c r="Z461" i="1"/>
  <c r="BP482" i="1"/>
  <c r="BN482" i="1"/>
  <c r="Z482" i="1"/>
  <c r="BP488" i="1"/>
  <c r="BN488" i="1"/>
  <c r="Z488" i="1"/>
  <c r="BP493" i="1"/>
  <c r="BN493" i="1"/>
  <c r="Z493" i="1"/>
  <c r="BP504" i="1"/>
  <c r="BN504" i="1"/>
  <c r="Z504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86" i="1"/>
  <c r="BN586" i="1"/>
  <c r="Z586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B694" i="1"/>
  <c r="X686" i="1"/>
  <c r="X687" i="1" s="1"/>
  <c r="Y35" i="1"/>
  <c r="Z48" i="1"/>
  <c r="BN48" i="1"/>
  <c r="Z52" i="1"/>
  <c r="BN52" i="1"/>
  <c r="Y58" i="1"/>
  <c r="Z63" i="1"/>
  <c r="BN63" i="1"/>
  <c r="Z67" i="1"/>
  <c r="BN67" i="1"/>
  <c r="Z73" i="1"/>
  <c r="BN73" i="1"/>
  <c r="BP73" i="1"/>
  <c r="Y78" i="1"/>
  <c r="Z81" i="1"/>
  <c r="BN81" i="1"/>
  <c r="Z85" i="1"/>
  <c r="BN85" i="1"/>
  <c r="Y95" i="1"/>
  <c r="Z91" i="1"/>
  <c r="BN91" i="1"/>
  <c r="Z99" i="1"/>
  <c r="BN99" i="1"/>
  <c r="E694" i="1"/>
  <c r="Z112" i="1"/>
  <c r="BN112" i="1"/>
  <c r="F694" i="1"/>
  <c r="Z124" i="1"/>
  <c r="BN124" i="1"/>
  <c r="Y133" i="1"/>
  <c r="Z132" i="1"/>
  <c r="BN132" i="1"/>
  <c r="Y144" i="1"/>
  <c r="Z138" i="1"/>
  <c r="BN138" i="1"/>
  <c r="Z142" i="1"/>
  <c r="BN142" i="1"/>
  <c r="Y148" i="1"/>
  <c r="Z154" i="1"/>
  <c r="BN154" i="1"/>
  <c r="Y160" i="1"/>
  <c r="Y167" i="1"/>
  <c r="Z165" i="1"/>
  <c r="BN165" i="1"/>
  <c r="Y180" i="1"/>
  <c r="Z176" i="1"/>
  <c r="BN176" i="1"/>
  <c r="Z182" i="1"/>
  <c r="BN182" i="1"/>
  <c r="BP182" i="1"/>
  <c r="Y185" i="1"/>
  <c r="I694" i="1"/>
  <c r="Y201" i="1"/>
  <c r="Z196" i="1"/>
  <c r="BN196" i="1"/>
  <c r="Z200" i="1"/>
  <c r="BN200" i="1"/>
  <c r="Z211" i="1"/>
  <c r="BN211" i="1"/>
  <c r="Y223" i="1"/>
  <c r="Z217" i="1"/>
  <c r="BN217" i="1"/>
  <c r="Z221" i="1"/>
  <c r="BN221" i="1"/>
  <c r="Y238" i="1"/>
  <c r="Z229" i="1"/>
  <c r="BN229" i="1"/>
  <c r="Z233" i="1"/>
  <c r="BN233" i="1"/>
  <c r="Z241" i="1"/>
  <c r="BN241" i="1"/>
  <c r="Z242" i="1"/>
  <c r="BN242" i="1"/>
  <c r="Z251" i="1"/>
  <c r="BN251" i="1"/>
  <c r="Z255" i="1"/>
  <c r="BN255" i="1"/>
  <c r="Z263" i="1"/>
  <c r="BN263" i="1"/>
  <c r="Z267" i="1"/>
  <c r="BN267" i="1"/>
  <c r="Z280" i="1"/>
  <c r="BN280" i="1"/>
  <c r="Z284" i="1"/>
  <c r="BN284" i="1"/>
  <c r="Z288" i="1"/>
  <c r="BN288" i="1"/>
  <c r="Z300" i="1"/>
  <c r="BN300" i="1"/>
  <c r="Z307" i="1"/>
  <c r="BN307" i="1"/>
  <c r="Z337" i="1"/>
  <c r="BN337" i="1"/>
  <c r="Y348" i="1"/>
  <c r="Z357" i="1"/>
  <c r="BN357" i="1"/>
  <c r="Z361" i="1"/>
  <c r="BN361" i="1"/>
  <c r="Z367" i="1"/>
  <c r="BN367" i="1"/>
  <c r="BP367" i="1"/>
  <c r="Y372" i="1"/>
  <c r="Z375" i="1"/>
  <c r="BN375" i="1"/>
  <c r="Z379" i="1"/>
  <c r="BN379" i="1"/>
  <c r="Y388" i="1"/>
  <c r="Y395" i="1"/>
  <c r="Z392" i="1"/>
  <c r="BN392" i="1"/>
  <c r="Y401" i="1"/>
  <c r="Z409" i="1"/>
  <c r="BN409" i="1"/>
  <c r="BP418" i="1"/>
  <c r="BN418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2" i="1"/>
  <c r="BN492" i="1"/>
  <c r="Z492" i="1"/>
  <c r="BP497" i="1"/>
  <c r="BN497" i="1"/>
  <c r="Z497" i="1"/>
  <c r="Y542" i="1"/>
  <c r="BP536" i="1"/>
  <c r="BN536" i="1"/>
  <c r="Z536" i="1"/>
  <c r="BP555" i="1"/>
  <c r="BN555" i="1"/>
  <c r="Z555" i="1"/>
  <c r="BP560" i="1"/>
  <c r="BN560" i="1"/>
  <c r="Z560" i="1"/>
  <c r="BP587" i="1"/>
  <c r="BN587" i="1"/>
  <c r="Z587" i="1"/>
  <c r="Y670" i="1"/>
  <c r="BP668" i="1"/>
  <c r="BN668" i="1"/>
  <c r="Z668" i="1"/>
  <c r="Z670" i="1" s="1"/>
  <c r="Y510" i="1"/>
  <c r="Y523" i="1"/>
  <c r="F9" i="1"/>
  <c r="J9" i="1"/>
  <c r="F10" i="1"/>
  <c r="Z22" i="1"/>
  <c r="Z23" i="1" s="1"/>
  <c r="BN22" i="1"/>
  <c r="BP22" i="1"/>
  <c r="Y23" i="1"/>
  <c r="X68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G694" i="1"/>
  <c r="Z153" i="1"/>
  <c r="Z155" i="1" s="1"/>
  <c r="BN153" i="1"/>
  <c r="BP153" i="1"/>
  <c r="Y156" i="1"/>
  <c r="Z159" i="1"/>
  <c r="BN159" i="1"/>
  <c r="BP159" i="1"/>
  <c r="Z164" i="1"/>
  <c r="Z166" i="1" s="1"/>
  <c r="BN164" i="1"/>
  <c r="BP164" i="1"/>
  <c r="H694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Z252" i="1"/>
  <c r="BN252" i="1"/>
  <c r="Z254" i="1"/>
  <c r="BN254" i="1"/>
  <c r="Z256" i="1"/>
  <c r="BN256" i="1"/>
  <c r="BP264" i="1"/>
  <c r="BN264" i="1"/>
  <c r="Z264" i="1"/>
  <c r="BP268" i="1"/>
  <c r="BN268" i="1"/>
  <c r="Z268" i="1"/>
  <c r="H9" i="1"/>
  <c r="Y24" i="1"/>
  <c r="Y53" i="1"/>
  <c r="Y70" i="1"/>
  <c r="Y109" i="1"/>
  <c r="Y127" i="1"/>
  <c r="Y191" i="1"/>
  <c r="K694" i="1"/>
  <c r="Y258" i="1"/>
  <c r="Y259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Z301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BN299" i="1"/>
  <c r="BP299" i="1"/>
  <c r="Y302" i="1"/>
  <c r="Q694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94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BN370" i="1"/>
  <c r="Z374" i="1"/>
  <c r="Z380" i="1" s="1"/>
  <c r="BN374" i="1"/>
  <c r="BP374" i="1"/>
  <c r="Z376" i="1"/>
  <c r="BN376" i="1"/>
  <c r="Z378" i="1"/>
  <c r="BN378" i="1"/>
  <c r="Y381" i="1"/>
  <c r="Z384" i="1"/>
  <c r="Z387" i="1" s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BP465" i="1"/>
  <c r="BN465" i="1"/>
  <c r="Z465" i="1"/>
  <c r="Y467" i="1"/>
  <c r="Y289" i="1"/>
  <c r="Y317" i="1"/>
  <c r="Y330" i="1"/>
  <c r="Y36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501" i="1"/>
  <c r="Y505" i="1"/>
  <c r="Y511" i="1"/>
  <c r="Y516" i="1"/>
  <c r="Y524" i="1"/>
  <c r="Y528" i="1"/>
  <c r="Y532" i="1"/>
  <c r="Y541" i="1"/>
  <c r="Y567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AA694" i="1"/>
  <c r="Y694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9" i="1"/>
  <c r="BN489" i="1"/>
  <c r="Z491" i="1"/>
  <c r="BN491" i="1"/>
  <c r="Z494" i="1"/>
  <c r="BN494" i="1"/>
  <c r="Z496" i="1"/>
  <c r="BN496" i="1"/>
  <c r="Z498" i="1"/>
  <c r="BN498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BN535" i="1"/>
  <c r="BP535" i="1"/>
  <c r="Z537" i="1"/>
  <c r="BN537" i="1"/>
  <c r="Z538" i="1"/>
  <c r="BN538" i="1"/>
  <c r="Z539" i="1"/>
  <c r="BN539" i="1"/>
  <c r="Y547" i="1"/>
  <c r="AC694" i="1"/>
  <c r="Y566" i="1"/>
  <c r="Z552" i="1"/>
  <c r="BN552" i="1"/>
  <c r="Z554" i="1"/>
  <c r="BN554" i="1"/>
  <c r="Z556" i="1"/>
  <c r="BN556" i="1"/>
  <c r="Z558" i="1"/>
  <c r="BN558" i="1"/>
  <c r="Z561" i="1"/>
  <c r="BN561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599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160" i="1" l="1"/>
  <c r="Z657" i="1"/>
  <c r="Z636" i="1"/>
  <c r="Z437" i="1"/>
  <c r="Z566" i="1"/>
  <c r="Z523" i="1"/>
  <c r="Z664" i="1"/>
  <c r="Z603" i="1"/>
  <c r="Z371" i="1"/>
  <c r="Z179" i="1"/>
  <c r="Z95" i="1"/>
  <c r="Z646" i="1"/>
  <c r="Z629" i="1"/>
  <c r="Z598" i="1"/>
  <c r="Z592" i="1"/>
  <c r="Z574" i="1"/>
  <c r="Y684" i="1"/>
  <c r="Y686" i="1"/>
  <c r="Z541" i="1"/>
  <c r="Z500" i="1"/>
  <c r="Z453" i="1"/>
  <c r="Z427" i="1"/>
  <c r="Z411" i="1"/>
  <c r="Z400" i="1"/>
  <c r="Z394" i="1"/>
  <c r="Z364" i="1"/>
  <c r="Z289" i="1"/>
  <c r="Z271" i="1"/>
  <c r="Z258" i="1"/>
  <c r="Z246" i="1"/>
  <c r="Z237" i="1"/>
  <c r="Z201" i="1"/>
  <c r="Z86" i="1"/>
  <c r="Z53" i="1"/>
  <c r="Z34" i="1"/>
  <c r="Y688" i="1"/>
  <c r="Y685" i="1"/>
  <c r="Y687" i="1" l="1"/>
  <c r="Z689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<sst xmlns="http://schemas.openxmlformats.org/spreadsheetml/2006/main" count="3252" uniqueCount="1115">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</sst>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45680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47</v>
      </c>
      <c r="Y48" s="798">
        <f t="shared" si="6"/>
        <v>54</v>
      </c>
      <c r="Z48" s="36">
        <f>IFERROR(IF(Y48=0,"",ROUNDUP(Y48/H48,0)*0.02175),"")</f>
        <v>0.10874999999999999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49.088888888888881</v>
      </c>
      <c r="BN48" s="64">
        <f t="shared" si="8"/>
        <v>56.4</v>
      </c>
      <c r="BO48" s="64">
        <f t="shared" si="9"/>
        <v>7.771164021164019E-2</v>
      </c>
      <c r="BP48" s="64">
        <f t="shared" si="10"/>
        <v>8.9285714285714274E-2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142</v>
      </c>
      <c r="Y51" s="798">
        <f t="shared" si="6"/>
        <v>144</v>
      </c>
      <c r="Z51" s="36">
        <f>IFERROR(IF(Y51=0,"",ROUNDUP(Y51/H51,0)*0.00902),"")</f>
        <v>0.32472000000000001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149.45500000000001</v>
      </c>
      <c r="BN51" s="64">
        <f t="shared" si="8"/>
        <v>151.56</v>
      </c>
      <c r="BO51" s="64">
        <f t="shared" si="9"/>
        <v>0.26893939393939392</v>
      </c>
      <c r="BP51" s="64">
        <f t="shared" si="10"/>
        <v>0.27272727272727271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39.851851851851848</v>
      </c>
      <c r="Y53" s="799">
        <f>IFERROR(Y47/H47,"0")+IFERROR(Y48/H48,"0")+IFERROR(Y49/H49,"0")+IFERROR(Y50/H50,"0")+IFERROR(Y51/H51,"0")+IFERROR(Y52/H52,"0")</f>
        <v>41</v>
      </c>
      <c r="Z53" s="799">
        <f>IFERROR(IF(Z47="",0,Z47),"0")+IFERROR(IF(Z48="",0,Z48),"0")+IFERROR(IF(Z49="",0,Z49),"0")+IFERROR(IF(Z50="",0,Z50),"0")+IFERROR(IF(Z51="",0,Z51),"0")+IFERROR(IF(Z52="",0,Z52),"0")</f>
        <v>0.43347000000000002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189</v>
      </c>
      <c r="Y54" s="799">
        <f>IFERROR(SUM(Y47:Y52),"0")</f>
        <v>198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2</v>
      </c>
      <c r="Y57" s="798">
        <f>IFERROR(IF(X57="",0,CEILING((X57/$H57),1)*$H57),"")</f>
        <v>3.6</v>
      </c>
      <c r="Z57" s="36">
        <f>IFERROR(IF(Y57=0,"",ROUNDUP(Y57/H57,0)*0.00651),"")</f>
        <v>1.302E-2</v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2.1999999999999997</v>
      </c>
      <c r="BN57" s="64">
        <f>IFERROR(Y57*I57/H57,"0")</f>
        <v>3.96</v>
      </c>
      <c r="BO57" s="64">
        <f>IFERROR(1/J57*(X57/H57),"0")</f>
        <v>6.1050061050061059E-3</v>
      </c>
      <c r="BP57" s="64">
        <f>IFERROR(1/J57*(Y57/H57),"0")</f>
        <v>1.098901098901099E-2</v>
      </c>
    </row>
    <row r="58" spans="1:68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1.1111111111111112</v>
      </c>
      <c r="Y58" s="799">
        <f>IFERROR(Y56/H56,"0")+IFERROR(Y57/H57,"0")</f>
        <v>2</v>
      </c>
      <c r="Z58" s="799">
        <f>IFERROR(IF(Z56="",0,Z56),"0")+IFERROR(IF(Z57="",0,Z57),"0")</f>
        <v>1.302E-2</v>
      </c>
      <c r="AA58" s="800"/>
      <c r="AB58" s="800"/>
      <c r="AC58" s="800"/>
    </row>
    <row r="59" spans="1:68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2</v>
      </c>
      <c r="Y59" s="799">
        <f>IFERROR(SUM(Y56:Y57),"0")</f>
        <v>3.6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33</v>
      </c>
      <c r="Y64" s="798">
        <f t="shared" si="11"/>
        <v>43.2</v>
      </c>
      <c r="Z64" s="36">
        <f>IFERROR(IF(Y64=0,"",ROUNDUP(Y64/H64,0)*0.02175),"")</f>
        <v>8.6999999999999994E-2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34.466666666666661</v>
      </c>
      <c r="BN64" s="64">
        <f t="shared" si="13"/>
        <v>45.12</v>
      </c>
      <c r="BO64" s="64">
        <f t="shared" si="14"/>
        <v>5.4563492063492057E-2</v>
      </c>
      <c r="BP64" s="64">
        <f t="shared" si="15"/>
        <v>7.1428571428571425E-2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163</v>
      </c>
      <c r="Y69" s="798">
        <f t="shared" si="11"/>
        <v>166.5</v>
      </c>
      <c r="Z69" s="36">
        <f>IFERROR(IF(Y69=0,"",ROUNDUP(Y69/H69,0)*0.00902),"")</f>
        <v>0.33374000000000004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170.60666666666668</v>
      </c>
      <c r="BN69" s="64">
        <f t="shared" si="13"/>
        <v>174.27</v>
      </c>
      <c r="BO69" s="64">
        <f t="shared" si="14"/>
        <v>0.27441077441077444</v>
      </c>
      <c r="BP69" s="64">
        <f t="shared" si="15"/>
        <v>0.28030303030303033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39.277777777777779</v>
      </c>
      <c r="Y70" s="799">
        <f>IFERROR(Y62/H62,"0")+IFERROR(Y63/H63,"0")+IFERROR(Y64/H64,"0")+IFERROR(Y65/H65,"0")+IFERROR(Y66/H66,"0")+IFERROR(Y67/H67,"0")+IFERROR(Y68/H68,"0")+IFERROR(Y69/H69,"0")</f>
        <v>41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0.42074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196</v>
      </c>
      <c r="Y71" s="799">
        <f>IFERROR(SUM(Y62:Y69),"0")</f>
        <v>209.7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68</v>
      </c>
      <c r="Y76" s="798">
        <f>IFERROR(IF(X76="",0,CEILING((X76/$H76),1)*$H76),"")</f>
        <v>70.2</v>
      </c>
      <c r="Z76" s="36">
        <f>IFERROR(IF(Y76=0,"",ROUNDUP(Y76/H76,0)*0.00651),"")</f>
        <v>0.16925999999999999</v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72.533333333333331</v>
      </c>
      <c r="BN76" s="64">
        <f>IFERROR(Y76*I76/H76,"0")</f>
        <v>74.88</v>
      </c>
      <c r="BO76" s="64">
        <f>IFERROR(1/J76*(X76/H76),"0")</f>
        <v>0.13838013838013838</v>
      </c>
      <c r="BP76" s="64">
        <f>IFERROR(1/J76*(Y76/H76),"0")</f>
        <v>0.14285714285714288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25.185185185185183</v>
      </c>
      <c r="Y77" s="799">
        <f>IFERROR(Y73/H73,"0")+IFERROR(Y74/H74,"0")+IFERROR(Y75/H75,"0")+IFERROR(Y76/H76,"0")</f>
        <v>26</v>
      </c>
      <c r="Z77" s="799">
        <f>IFERROR(IF(Z73="",0,Z73),"0")+IFERROR(IF(Z74="",0,Z74),"0")+IFERROR(IF(Z75="",0,Z75),"0")+IFERROR(IF(Z76="",0,Z76),"0")</f>
        <v>0.16925999999999999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68</v>
      </c>
      <c r="Y78" s="799">
        <f>IFERROR(SUM(Y73:Y76),"0")</f>
        <v>70.2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19</v>
      </c>
      <c r="Y105" s="798">
        <f>IFERROR(IF(X105="",0,CEILING((X105/$H105),1)*$H105),"")</f>
        <v>21.6</v>
      </c>
      <c r="Z105" s="36">
        <f>IFERROR(IF(Y105=0,"",ROUNDUP(Y105/H105,0)*0.02175),"")</f>
        <v>4.3499999999999997E-2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19.844444444444441</v>
      </c>
      <c r="BN105" s="64">
        <f>IFERROR(Y105*I105/H105,"0")</f>
        <v>22.56</v>
      </c>
      <c r="BO105" s="64">
        <f>IFERROR(1/J105*(X105/H105),"0")</f>
        <v>3.141534391534391E-2</v>
      </c>
      <c r="BP105" s="64">
        <f>IFERROR(1/J105*(Y105/H105),"0")</f>
        <v>3.5714285714285712E-2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135</v>
      </c>
      <c r="Y107" s="798">
        <f>IFERROR(IF(X107="",0,CEILING((X107/$H107),1)*$H107),"")</f>
        <v>135</v>
      </c>
      <c r="Z107" s="36">
        <f>IFERROR(IF(Y107=0,"",ROUNDUP(Y107/H107,0)*0.00902),"")</f>
        <v>0.27060000000000001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141.30000000000001</v>
      </c>
      <c r="BN107" s="64">
        <f>IFERROR(Y107*I107/H107,"0")</f>
        <v>141.30000000000001</v>
      </c>
      <c r="BO107" s="64">
        <f>IFERROR(1/J107*(X107/H107),"0")</f>
        <v>0.22727272727272729</v>
      </c>
      <c r="BP107" s="64">
        <f>IFERROR(1/J107*(Y107/H107),"0")</f>
        <v>0.22727272727272729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31.75925925925926</v>
      </c>
      <c r="Y108" s="799">
        <f>IFERROR(Y105/H105,"0")+IFERROR(Y106/H106,"0")+IFERROR(Y107/H107,"0")</f>
        <v>32</v>
      </c>
      <c r="Z108" s="799">
        <f>IFERROR(IF(Z105="",0,Z105),"0")+IFERROR(IF(Z106="",0,Z106),"0")+IFERROR(IF(Z107="",0,Z107),"0")</f>
        <v>0.31409999999999999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154</v>
      </c>
      <c r="Y109" s="799">
        <f>IFERROR(SUM(Y105:Y107),"0")</f>
        <v>156.6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3">
        <v>4607091386967</v>
      </c>
      <c r="E111" s="804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35</v>
      </c>
      <c r="Y111" s="798">
        <f t="shared" ref="Y111:Y116" si="26">IFERROR(IF(X111="",0,CEILING((X111/$H111),1)*$H111),"")</f>
        <v>42</v>
      </c>
      <c r="Z111" s="36">
        <f>IFERROR(IF(Y111=0,"",ROUNDUP(Y111/H111,0)*0.02175),"")</f>
        <v>0.10874999999999999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37.35</v>
      </c>
      <c r="BN111" s="64">
        <f t="shared" ref="BN111:BN116" si="28">IFERROR(Y111*I111/H111,"0")</f>
        <v>44.82</v>
      </c>
      <c r="BO111" s="64">
        <f t="shared" ref="BO111:BO116" si="29">IFERROR(1/J111*(X111/H111),"0")</f>
        <v>7.440476190476189E-2</v>
      </c>
      <c r="BP111" s="64">
        <f t="shared" ref="BP111:BP116" si="30">IFERROR(1/J111*(Y111/H111),"0")</f>
        <v>8.9285714285714274E-2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4301051437</v>
      </c>
      <c r="D112" s="803">
        <v>4607091386967</v>
      </c>
      <c r="E112" s="804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105</v>
      </c>
      <c r="Y113" s="798">
        <f t="shared" si="26"/>
        <v>105.30000000000001</v>
      </c>
      <c r="Z113" s="36">
        <f>IFERROR(IF(Y113=0,"",ROUNDUP(Y113/H113,0)*0.00651),"")</f>
        <v>0.25389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114.79999999999998</v>
      </c>
      <c r="BN113" s="64">
        <f t="shared" si="28"/>
        <v>115.12800000000001</v>
      </c>
      <c r="BO113" s="64">
        <f t="shared" si="29"/>
        <v>0.21367521367521367</v>
      </c>
      <c r="BP113" s="64">
        <f t="shared" si="30"/>
        <v>0.2142857142857143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236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43.05555555555555</v>
      </c>
      <c r="Y117" s="799">
        <f>IFERROR(Y111/H111,"0")+IFERROR(Y112/H112,"0")+IFERROR(Y113/H113,"0")+IFERROR(Y114/H114,"0")+IFERROR(Y115/H115,"0")+IFERROR(Y116/H116,"0")</f>
        <v>44</v>
      </c>
      <c r="Z117" s="799">
        <f>IFERROR(IF(Z111="",0,Z111),"0")+IFERROR(IF(Z112="",0,Z112),"0")+IFERROR(IF(Z113="",0,Z113),"0")+IFERROR(IF(Z114="",0,Z114),"0")+IFERROR(IF(Z115="",0,Z115),"0")+IFERROR(IF(Z116="",0,Z116),"0")</f>
        <v>0.36263999999999996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140</v>
      </c>
      <c r="Y118" s="799">
        <f>IFERROR(SUM(Y111:Y116),"0")</f>
        <v>147.30000000000001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4301011703</v>
      </c>
      <c r="D121" s="803">
        <v>4680115882133</v>
      </c>
      <c r="E121" s="804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4301011514</v>
      </c>
      <c r="D122" s="803">
        <v>4680115882133</v>
      </c>
      <c r="E122" s="804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135</v>
      </c>
      <c r="Y124" s="798">
        <f>IFERROR(IF(X124="",0,CEILING((X124/$H124),1)*$H124),"")</f>
        <v>135</v>
      </c>
      <c r="Z124" s="36">
        <f>IFERROR(IF(Y124=0,"",ROUNDUP(Y124/H124,0)*0.00902),"")</f>
        <v>0.27060000000000001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141.30000000000001</v>
      </c>
      <c r="BN124" s="64">
        <f>IFERROR(Y124*I124/H124,"0")</f>
        <v>141.30000000000001</v>
      </c>
      <c r="BO124" s="64">
        <f>IFERROR(1/J124*(X124/H124),"0")</f>
        <v>0.22727272727272729</v>
      </c>
      <c r="BP124" s="64">
        <f>IFERROR(1/J124*(Y124/H124),"0")</f>
        <v>0.22727272727272729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30</v>
      </c>
      <c r="Y126" s="799">
        <f>IFERROR(Y121/H121,"0")+IFERROR(Y122/H122,"0")+IFERROR(Y123/H123,"0")+IFERROR(Y124/H124,"0")+IFERROR(Y125/H125,"0")</f>
        <v>30</v>
      </c>
      <c r="Z126" s="799">
        <f>IFERROR(IF(Z121="",0,Z121),"0")+IFERROR(IF(Z122="",0,Z122),"0")+IFERROR(IF(Z123="",0,Z123),"0")+IFERROR(IF(Z124="",0,Z124),"0")+IFERROR(IF(Z125="",0,Z125),"0")</f>
        <v>0.27060000000000001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135</v>
      </c>
      <c r="Y127" s="799">
        <f>IFERROR(SUM(Y121:Y125),"0")</f>
        <v>135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33</v>
      </c>
      <c r="Y139" s="798">
        <f t="shared" si="31"/>
        <v>33.659999999999997</v>
      </c>
      <c r="Z139" s="36">
        <f>IFERROR(IF(Y139=0,"",ROUNDUP(Y139/H139,0)*0.00651),"")</f>
        <v>0.11067</v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37.1</v>
      </c>
      <c r="BN139" s="64">
        <f t="shared" si="33"/>
        <v>37.841999999999992</v>
      </c>
      <c r="BO139" s="64">
        <f t="shared" si="34"/>
        <v>9.1575091575091583E-2</v>
      </c>
      <c r="BP139" s="64">
        <f t="shared" si="35"/>
        <v>9.3406593406593408E-2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77</v>
      </c>
      <c r="Y140" s="798">
        <f t="shared" si="31"/>
        <v>78.300000000000011</v>
      </c>
      <c r="Z140" s="36">
        <f>IFERROR(IF(Y140=0,"",ROUNDUP(Y140/H140,0)*0.00651),"")</f>
        <v>0.18879000000000001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84.186666666666667</v>
      </c>
      <c r="BN140" s="64">
        <f t="shared" si="33"/>
        <v>85.608000000000004</v>
      </c>
      <c r="BO140" s="64">
        <f t="shared" si="34"/>
        <v>0.15669515669515668</v>
      </c>
      <c r="BP140" s="64">
        <f t="shared" si="35"/>
        <v>0.15934065934065939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45.185185185185183</v>
      </c>
      <c r="Y143" s="799">
        <f>IFERROR(Y136/H136,"0")+IFERROR(Y137/H137,"0")+IFERROR(Y138/H138,"0")+IFERROR(Y139/H139,"0")+IFERROR(Y140/H140,"0")+IFERROR(Y141/H141,"0")+IFERROR(Y142/H142,"0")</f>
        <v>46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0.29946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110</v>
      </c>
      <c r="Y144" s="799">
        <f>IFERROR(SUM(Y136:Y142),"0")</f>
        <v>111.96000000000001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4301011564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4301011562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34</v>
      </c>
      <c r="Y154" s="798">
        <f>IFERROR(IF(X154="",0,CEILING((X154/$H154),1)*$H154),"")</f>
        <v>35.200000000000003</v>
      </c>
      <c r="Z154" s="36">
        <f>IFERROR(IF(Y154=0,"",ROUNDUP(Y154/H154,0)*0.00651),"")</f>
        <v>7.1610000000000007E-2</v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35.912500000000001</v>
      </c>
      <c r="BN154" s="64">
        <f>IFERROR(Y154*I154/H154,"0")</f>
        <v>37.18</v>
      </c>
      <c r="BO154" s="64">
        <f>IFERROR(1/J154*(X154/H154),"0")</f>
        <v>5.8379120879120887E-2</v>
      </c>
      <c r="BP154" s="64">
        <f>IFERROR(1/J154*(Y154/H154),"0")</f>
        <v>6.0439560439560447E-2</v>
      </c>
    </row>
    <row r="155" spans="1:68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10.625</v>
      </c>
      <c r="Y155" s="799">
        <f>IFERROR(Y152/H152,"0")+IFERROR(Y153/H153,"0")+IFERROR(Y154/H154,"0")</f>
        <v>11</v>
      </c>
      <c r="Z155" s="799">
        <f>IFERROR(IF(Z152="",0,Z152),"0")+IFERROR(IF(Z153="",0,Z153),"0")+IFERROR(IF(Z154="",0,Z154),"0")</f>
        <v>7.1610000000000007E-2</v>
      </c>
      <c r="AA155" s="800"/>
      <c r="AB155" s="800"/>
      <c r="AC155" s="800"/>
    </row>
    <row r="156" spans="1:68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34</v>
      </c>
      <c r="Y156" s="799">
        <f>IFERROR(SUM(Y152:Y154),"0")</f>
        <v>35.200000000000003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32</v>
      </c>
      <c r="Y159" s="798">
        <f>IFERROR(IF(X159="",0,CEILING((X159/$H159),1)*$H159),"")</f>
        <v>33.599999999999994</v>
      </c>
      <c r="Z159" s="36">
        <f>IFERROR(IF(Y159=0,"",ROUNDUP(Y159/H159,0)*0.00651),"")</f>
        <v>7.8119999999999995E-2</v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35.062857142857148</v>
      </c>
      <c r="BN159" s="64">
        <f>IFERROR(Y159*I159/H159,"0")</f>
        <v>36.815999999999995</v>
      </c>
      <c r="BO159" s="64">
        <f>IFERROR(1/J159*(X159/H159),"0")</f>
        <v>6.2794348508634232E-2</v>
      </c>
      <c r="BP159" s="64">
        <f>IFERROR(1/J159*(Y159/H159),"0")</f>
        <v>6.5934065934065936E-2</v>
      </c>
    </row>
    <row r="160" spans="1:68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11.428571428571429</v>
      </c>
      <c r="Y160" s="799">
        <f>IFERROR(Y158/H158,"0")+IFERROR(Y159/H159,"0")</f>
        <v>11.999999999999998</v>
      </c>
      <c r="Z160" s="799">
        <f>IFERROR(IF(Z158="",0,Z158),"0")+IFERROR(IF(Z159="",0,Z159),"0")</f>
        <v>7.8119999999999995E-2</v>
      </c>
      <c r="AA160" s="800"/>
      <c r="AB160" s="800"/>
      <c r="AC160" s="800"/>
    </row>
    <row r="161" spans="1:68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32</v>
      </c>
      <c r="Y161" s="799">
        <f>IFERROR(SUM(Y158:Y159),"0")</f>
        <v>33.599999999999994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10</v>
      </c>
      <c r="Y165" s="798">
        <f>IFERROR(IF(X165="",0,CEILING((X165/$H165),1)*$H165),"")</f>
        <v>10.56</v>
      </c>
      <c r="Z165" s="36">
        <f>IFERROR(IF(Y165=0,"",ROUNDUP(Y165/H165,0)*0.00651),"")</f>
        <v>2.6040000000000001E-2</v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11.015151515151514</v>
      </c>
      <c r="BN165" s="64">
        <f>IFERROR(Y165*I165/H165,"0")</f>
        <v>11.632</v>
      </c>
      <c r="BO165" s="64">
        <f>IFERROR(1/J165*(X165/H165),"0")</f>
        <v>2.0812520812520812E-2</v>
      </c>
      <c r="BP165" s="64">
        <f>IFERROR(1/J165*(Y165/H165),"0")</f>
        <v>2.197802197802198E-2</v>
      </c>
    </row>
    <row r="166" spans="1:68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3.7878787878787876</v>
      </c>
      <c r="Y166" s="799">
        <f>IFERROR(Y163/H163,"0")+IFERROR(Y164/H164,"0")+IFERROR(Y165/H165,"0")</f>
        <v>4</v>
      </c>
      <c r="Z166" s="799">
        <f>IFERROR(IF(Z163="",0,Z163),"0")+IFERROR(IF(Z164="",0,Z164),"0")+IFERROR(IF(Z165="",0,Z165),"0")</f>
        <v>2.6040000000000001E-2</v>
      </c>
      <c r="AA166" s="800"/>
      <c r="AB166" s="800"/>
      <c r="AC166" s="800"/>
    </row>
    <row r="167" spans="1:68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10</v>
      </c>
      <c r="Y167" s="799">
        <f>IFERROR(SUM(Y163:Y165),"0")</f>
        <v>10.56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160</v>
      </c>
      <c r="Y170" s="798">
        <f>IFERROR(IF(X170="",0,CEILING((X170/$H170),1)*$H170),"")</f>
        <v>160</v>
      </c>
      <c r="Z170" s="36">
        <f>IFERROR(IF(Y170=0,"",ROUNDUP(Y170/H170,0)*0.00902),"")</f>
        <v>0.36080000000000001</v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168.4</v>
      </c>
      <c r="BN170" s="64">
        <f>IFERROR(Y170*I170/H170,"0")</f>
        <v>168.4</v>
      </c>
      <c r="BO170" s="64">
        <f>IFERROR(1/J170*(X170/H170),"0")</f>
        <v>0.30303030303030304</v>
      </c>
      <c r="BP170" s="64">
        <f>IFERROR(1/J170*(Y170/H170),"0")</f>
        <v>0.30303030303030304</v>
      </c>
    </row>
    <row r="171" spans="1:68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40</v>
      </c>
      <c r="Y171" s="799">
        <f>IFERROR(Y170/H170,"0")</f>
        <v>40</v>
      </c>
      <c r="Z171" s="799">
        <f>IFERROR(IF(Z170="",0,Z170),"0")</f>
        <v>0.36080000000000001</v>
      </c>
      <c r="AA171" s="800"/>
      <c r="AB171" s="800"/>
      <c r="AC171" s="800"/>
    </row>
    <row r="172" spans="1:68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160</v>
      </c>
      <c r="Y172" s="799">
        <f>IFERROR(SUM(Y170:Y170),"0")</f>
        <v>160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21</v>
      </c>
      <c r="Y196" s="798">
        <f t="shared" si="36"/>
        <v>21</v>
      </c>
      <c r="Z196" s="36">
        <f>IFERROR(IF(Y196=0,"",ROUNDUP(Y196/H196,0)*0.00502),"")</f>
        <v>5.0200000000000002E-2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22.299999999999997</v>
      </c>
      <c r="BN196" s="64">
        <f t="shared" si="38"/>
        <v>22.299999999999997</v>
      </c>
      <c r="BO196" s="64">
        <f t="shared" si="39"/>
        <v>4.2735042735042736E-2</v>
      </c>
      <c r="BP196" s="64">
        <f t="shared" si="40"/>
        <v>4.2735042735042736E-2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39</v>
      </c>
      <c r="Y198" s="798">
        <f t="shared" si="36"/>
        <v>39.9</v>
      </c>
      <c r="Z198" s="36">
        <f>IFERROR(IF(Y198=0,"",ROUNDUP(Y198/H198,0)*0.00502),"")</f>
        <v>9.5380000000000006E-2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40.857142857142861</v>
      </c>
      <c r="BN198" s="64">
        <f t="shared" si="38"/>
        <v>41.8</v>
      </c>
      <c r="BO198" s="64">
        <f t="shared" si="39"/>
        <v>7.9365079365079361E-2</v>
      </c>
      <c r="BP198" s="64">
        <f t="shared" si="40"/>
        <v>8.11965811965812E-2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28.571428571428569</v>
      </c>
      <c r="Y201" s="799">
        <f>IFERROR(Y193/H193,"0")+IFERROR(Y194/H194,"0")+IFERROR(Y195/H195,"0")+IFERROR(Y196/H196,"0")+IFERROR(Y197/H197,"0")+IFERROR(Y198/H198,"0")+IFERROR(Y199/H199,"0")+IFERROR(Y200/H200,"0")</f>
        <v>29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0.14558000000000001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60</v>
      </c>
      <c r="Y202" s="799">
        <f>IFERROR(SUM(Y193:Y200),"0")</f>
        <v>60.9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25</v>
      </c>
      <c r="Y215" s="798">
        <f t="shared" ref="Y215:Y222" si="41">IFERROR(IF(X215="",0,CEILING((X215/$H215),1)*$H215),"")</f>
        <v>27</v>
      </c>
      <c r="Z215" s="36">
        <f>IFERROR(IF(Y215=0,"",ROUNDUP(Y215/H215,0)*0.00902),"")</f>
        <v>4.5100000000000001E-2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25.972222222222221</v>
      </c>
      <c r="BN215" s="64">
        <f t="shared" ref="BN215:BN222" si="43">IFERROR(Y215*I215/H215,"0")</f>
        <v>28.049999999999997</v>
      </c>
      <c r="BO215" s="64">
        <f t="shared" ref="BO215:BO222" si="44">IFERROR(1/J215*(X215/H215),"0")</f>
        <v>3.5072951739618406E-2</v>
      </c>
      <c r="BP215" s="64">
        <f t="shared" ref="BP215:BP222" si="45">IFERROR(1/J215*(Y215/H215),"0")</f>
        <v>3.787878787878788E-2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25</v>
      </c>
      <c r="Y216" s="798">
        <f t="shared" si="41"/>
        <v>27</v>
      </c>
      <c r="Z216" s="36">
        <f>IFERROR(IF(Y216=0,"",ROUNDUP(Y216/H216,0)*0.00902),"")</f>
        <v>4.5100000000000001E-2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25.972222222222221</v>
      </c>
      <c r="BN216" s="64">
        <f t="shared" si="43"/>
        <v>28.049999999999997</v>
      </c>
      <c r="BO216" s="64">
        <f t="shared" si="44"/>
        <v>3.5072951739618406E-2</v>
      </c>
      <c r="BP216" s="64">
        <f t="shared" si="45"/>
        <v>3.787878787878788E-2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14</v>
      </c>
      <c r="Y219" s="798">
        <f t="shared" si="41"/>
        <v>14.4</v>
      </c>
      <c r="Z219" s="36">
        <f>IFERROR(IF(Y219=0,"",ROUNDUP(Y219/H219,0)*0.00502),"")</f>
        <v>4.0160000000000001E-2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15.011111111111111</v>
      </c>
      <c r="BN219" s="64">
        <f t="shared" si="43"/>
        <v>15.439999999999998</v>
      </c>
      <c r="BO219" s="64">
        <f t="shared" si="44"/>
        <v>3.3238366571699908E-2</v>
      </c>
      <c r="BP219" s="64">
        <f t="shared" si="45"/>
        <v>3.4188034188034191E-2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17</v>
      </c>
      <c r="Y220" s="798">
        <f t="shared" si="41"/>
        <v>18</v>
      </c>
      <c r="Z220" s="36">
        <f>IFERROR(IF(Y220=0,"",ROUNDUP(Y220/H220,0)*0.00502),"")</f>
        <v>5.0200000000000002E-2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17.944444444444443</v>
      </c>
      <c r="BN220" s="64">
        <f t="shared" si="43"/>
        <v>18.999999999999996</v>
      </c>
      <c r="BO220" s="64">
        <f t="shared" si="44"/>
        <v>4.0360873694207031E-2</v>
      </c>
      <c r="BP220" s="64">
        <f t="shared" si="45"/>
        <v>4.2735042735042736E-2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26.481481481481481</v>
      </c>
      <c r="Y223" s="799">
        <f>IFERROR(Y215/H215,"0")+IFERROR(Y216/H216,"0")+IFERROR(Y217/H217,"0")+IFERROR(Y218/H218,"0")+IFERROR(Y219/H219,"0")+IFERROR(Y220/H220,"0")+IFERROR(Y221/H221,"0")+IFERROR(Y222/H222,"0")</f>
        <v>28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0.18056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81</v>
      </c>
      <c r="Y224" s="799">
        <f>IFERROR(SUM(Y215:Y222),"0")</f>
        <v>86.4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100</v>
      </c>
      <c r="Y232" s="798">
        <f t="shared" si="46"/>
        <v>100.8</v>
      </c>
      <c r="Z232" s="36">
        <f t="shared" si="51"/>
        <v>0.27342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82</v>
      </c>
      <c r="Y233" s="798">
        <f t="shared" si="46"/>
        <v>84</v>
      </c>
      <c r="Z233" s="36">
        <f t="shared" si="51"/>
        <v>0.22785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90.61</v>
      </c>
      <c r="BN233" s="64">
        <f t="shared" si="48"/>
        <v>92.820000000000007</v>
      </c>
      <c r="BO233" s="64">
        <f t="shared" si="49"/>
        <v>0.18772893772893776</v>
      </c>
      <c r="BP233" s="64">
        <f t="shared" si="50"/>
        <v>0.19230769230769232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16</v>
      </c>
      <c r="Y235" s="798">
        <f t="shared" si="46"/>
        <v>16.8</v>
      </c>
      <c r="Z235" s="36">
        <f t="shared" si="51"/>
        <v>4.5569999999999999E-2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17.680000000000003</v>
      </c>
      <c r="BN235" s="64">
        <f t="shared" si="48"/>
        <v>18.564000000000004</v>
      </c>
      <c r="BO235" s="64">
        <f t="shared" si="49"/>
        <v>3.6630036630036632E-2</v>
      </c>
      <c r="BP235" s="64">
        <f t="shared" si="50"/>
        <v>3.8461538461538471E-2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82.500000000000014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84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0.54683999999999999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198</v>
      </c>
      <c r="Y238" s="799">
        <f>IFERROR(SUM(Y226:Y236),"0")</f>
        <v>201.60000000000002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4301060360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4301060404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415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82" t="s">
        <v>416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13</v>
      </c>
      <c r="Y245" s="798">
        <f t="shared" si="52"/>
        <v>14.399999999999999</v>
      </c>
      <c r="Z245" s="36">
        <f>IFERROR(IF(Y245=0,"",ROUNDUP(Y245/H245,0)*0.00651),"")</f>
        <v>3.9059999999999997E-2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14.365</v>
      </c>
      <c r="BN245" s="64">
        <f t="shared" si="54"/>
        <v>15.912000000000001</v>
      </c>
      <c r="BO245" s="64">
        <f t="shared" si="55"/>
        <v>2.9761904761904767E-2</v>
      </c>
      <c r="BP245" s="64">
        <f t="shared" si="56"/>
        <v>3.2967032967032968E-2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5.416666666666667</v>
      </c>
      <c r="Y246" s="799">
        <f>IFERROR(Y240/H240,"0")+IFERROR(Y241/H241,"0")+IFERROR(Y242/H242,"0")+IFERROR(Y243/H243,"0")+IFERROR(Y244/H244,"0")+IFERROR(Y245/H245,"0")</f>
        <v>6</v>
      </c>
      <c r="Z246" s="799">
        <f>IFERROR(IF(Z240="",0,Z240),"0")+IFERROR(IF(Z241="",0,Z241),"0")+IFERROR(IF(Z242="",0,Z242),"0")+IFERROR(IF(Z243="",0,Z243),"0")+IFERROR(IF(Z244="",0,Z244),"0")+IFERROR(IF(Z245="",0,Z245),"0")</f>
        <v>3.9059999999999997E-2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13</v>
      </c>
      <c r="Y247" s="799">
        <f>IFERROR(SUM(Y240:Y245),"0")</f>
        <v>14.399999999999999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4301011717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4301011945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4301011733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439</v>
      </c>
      <c r="C254" s="31">
        <v>4301011944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4301011826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450</v>
      </c>
      <c r="C263" s="31">
        <v>4301011942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457</v>
      </c>
      <c r="C266" s="31">
        <v>4301011941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6</v>
      </c>
      <c r="Y270" s="798">
        <f t="shared" si="62"/>
        <v>8</v>
      </c>
      <c r="Z270" s="36">
        <f>IFERROR(IF(Y270=0,"",ROUNDUP(Y270/H270,0)*0.00902),"")</f>
        <v>1.804E-2</v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6.3149999999999995</v>
      </c>
      <c r="BN270" s="64">
        <f t="shared" si="64"/>
        <v>8.42</v>
      </c>
      <c r="BO270" s="64">
        <f t="shared" si="65"/>
        <v>1.1363636363636364E-2</v>
      </c>
      <c r="BP270" s="64">
        <f t="shared" si="66"/>
        <v>1.5151515151515152E-2</v>
      </c>
    </row>
    <row r="271" spans="1:68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1.5</v>
      </c>
      <c r="Y271" s="799">
        <f>IFERROR(Y262/H262,"0")+IFERROR(Y263/H263,"0")+IFERROR(Y264/H264,"0")+IFERROR(Y265/H265,"0")+IFERROR(Y266/H266,"0")+IFERROR(Y267/H267,"0")+IFERROR(Y268/H268,"0")+IFERROR(Y269/H269,"0")+IFERROR(Y270/H270,"0")</f>
        <v>2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1.804E-2</v>
      </c>
      <c r="AA271" s="800"/>
      <c r="AB271" s="800"/>
      <c r="AC271" s="800"/>
    </row>
    <row r="272" spans="1:68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6</v>
      </c>
      <c r="Y272" s="799">
        <f>IFERROR(SUM(Y262:Y270),"0")</f>
        <v>8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4301011850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4301011910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10</v>
      </c>
      <c r="Y287" s="798">
        <f t="shared" si="67"/>
        <v>12</v>
      </c>
      <c r="Z287" s="36">
        <f>IFERROR(IF(Y287=0,"",ROUNDUP(Y287/H287,0)*0.00902),"")</f>
        <v>2.7060000000000001E-2</v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10.525</v>
      </c>
      <c r="BN287" s="64">
        <f t="shared" si="69"/>
        <v>12.629999999999999</v>
      </c>
      <c r="BO287" s="64">
        <f t="shared" si="70"/>
        <v>1.893939393939394E-2</v>
      </c>
      <c r="BP287" s="64">
        <f t="shared" si="71"/>
        <v>2.2727272727272728E-2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2.5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3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2.7060000000000001E-2</v>
      </c>
      <c r="AA289" s="800"/>
      <c r="AB289" s="800"/>
      <c r="AC289" s="800"/>
    </row>
    <row r="290" spans="1:68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10</v>
      </c>
      <c r="Y290" s="799">
        <f>IFERROR(SUM(Y279:Y288),"0")</f>
        <v>12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20</v>
      </c>
      <c r="Y308" s="798">
        <f t="shared" si="72"/>
        <v>21.599999999999998</v>
      </c>
      <c r="Z308" s="36">
        <f>IFERROR(IF(Y308=0,"",ROUNDUP(Y308/H308,0)*0.00651),"")</f>
        <v>5.8590000000000003E-2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22.100000000000005</v>
      </c>
      <c r="BN308" s="64">
        <f t="shared" si="74"/>
        <v>23.868000000000002</v>
      </c>
      <c r="BO308" s="64">
        <f t="shared" si="75"/>
        <v>4.5787545787545791E-2</v>
      </c>
      <c r="BP308" s="64">
        <f t="shared" si="76"/>
        <v>4.9450549450549455E-2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20</v>
      </c>
      <c r="Y309" s="798">
        <f t="shared" si="72"/>
        <v>21.599999999999998</v>
      </c>
      <c r="Z309" s="36">
        <f>IFERROR(IF(Y309=0,"",ROUNDUP(Y309/H309,0)*0.00651),"")</f>
        <v>5.8590000000000003E-2</v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21.5</v>
      </c>
      <c r="BN309" s="64">
        <f t="shared" si="74"/>
        <v>23.22</v>
      </c>
      <c r="BO309" s="64">
        <f t="shared" si="75"/>
        <v>4.5787545787545791E-2</v>
      </c>
      <c r="BP309" s="64">
        <f t="shared" si="76"/>
        <v>4.9450549450549455E-2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16.666666666666668</v>
      </c>
      <c r="Y311" s="799">
        <f>IFERROR(Y305/H305,"0")+IFERROR(Y306/H306,"0")+IFERROR(Y307/H307,"0")+IFERROR(Y308/H308,"0")+IFERROR(Y309/H309,"0")+IFERROR(Y310/H310,"0")</f>
        <v>18</v>
      </c>
      <c r="Z311" s="799">
        <f>IFERROR(IF(Z305="",0,Z305),"0")+IFERROR(IF(Z306="",0,Z306),"0")+IFERROR(IF(Z307="",0,Z307),"0")+IFERROR(IF(Z308="",0,Z308),"0")+IFERROR(IF(Z309="",0,Z309),"0")+IFERROR(IF(Z310="",0,Z310),"0")</f>
        <v>0.11718000000000001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40</v>
      </c>
      <c r="Y312" s="799">
        <f>IFERROR(SUM(Y305:Y310),"0")</f>
        <v>43.199999999999996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4301012016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1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4301011911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16</v>
      </c>
      <c r="Y362" s="798">
        <f t="shared" si="77"/>
        <v>16</v>
      </c>
      <c r="Z362" s="36">
        <f>IFERROR(IF(Y362=0,"",ROUNDUP(Y362/H362,0)*0.00902),"")</f>
        <v>3.6080000000000001E-2</v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16.84</v>
      </c>
      <c r="BN362" s="64">
        <f t="shared" si="79"/>
        <v>16.84</v>
      </c>
      <c r="BO362" s="64">
        <f t="shared" si="80"/>
        <v>3.0303030303030304E-2</v>
      </c>
      <c r="BP362" s="64">
        <f t="shared" si="81"/>
        <v>3.0303030303030304E-2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4</v>
      </c>
      <c r="Y364" s="799">
        <f>IFERROR(Y356/H356,"0")+IFERROR(Y357/H357,"0")+IFERROR(Y358/H358,"0")+IFERROR(Y359/H359,"0")+IFERROR(Y360/H360,"0")+IFERROR(Y361/H361,"0")+IFERROR(Y362/H362,"0")+IFERROR(Y363/H363,"0")</f>
        <v>4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3.6080000000000001E-2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16</v>
      </c>
      <c r="Y365" s="799">
        <f>IFERROR(SUM(Y356:Y363),"0")</f>
        <v>16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2</v>
      </c>
      <c r="Y370" s="798">
        <f>IFERROR(IF(X370="",0,CEILING((X370/$H370),1)*$H370),"")</f>
        <v>2.1</v>
      </c>
      <c r="Z370" s="36">
        <f>IFERROR(IF(Y370=0,"",ROUNDUP(Y370/H370,0)*0.00502),"")</f>
        <v>5.0200000000000002E-3</v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2.1238095238095238</v>
      </c>
      <c r="BN370" s="64">
        <f>IFERROR(Y370*I370/H370,"0")</f>
        <v>2.23</v>
      </c>
      <c r="BO370" s="64">
        <f>IFERROR(1/J370*(X370/H370),"0")</f>
        <v>4.0700040700040706E-3</v>
      </c>
      <c r="BP370" s="64">
        <f>IFERROR(1/J370*(Y370/H370),"0")</f>
        <v>4.2735042735042739E-3</v>
      </c>
    </row>
    <row r="371" spans="1:68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0.95238095238095233</v>
      </c>
      <c r="Y371" s="799">
        <f>IFERROR(Y367/H367,"0")+IFERROR(Y368/H368,"0")+IFERROR(Y369/H369,"0")+IFERROR(Y370/H370,"0")</f>
        <v>1</v>
      </c>
      <c r="Z371" s="799">
        <f>IFERROR(IF(Z367="",0,Z367),"0")+IFERROR(IF(Z368="",0,Z368),"0")+IFERROR(IF(Z369="",0,Z369),"0")+IFERROR(IF(Z370="",0,Z370),"0")</f>
        <v>5.0200000000000002E-3</v>
      </c>
      <c r="AA371" s="800"/>
      <c r="AB371" s="800"/>
      <c r="AC371" s="800"/>
    </row>
    <row r="372" spans="1:68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2</v>
      </c>
      <c r="Y372" s="799">
        <f>IFERROR(SUM(Y367:Y370),"0")</f>
        <v>2.1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146</v>
      </c>
      <c r="Y374" s="798">
        <f t="shared" ref="Y374:Y379" si="82">IFERROR(IF(X374="",0,CEILING((X374/$H374),1)*$H374),"")</f>
        <v>148.19999999999999</v>
      </c>
      <c r="Z374" s="36">
        <f>IFERROR(IF(Y374=0,"",ROUNDUP(Y374/H374,0)*0.02175),"")</f>
        <v>0.41324999999999995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156.44461538461539</v>
      </c>
      <c r="BN374" s="64">
        <f t="shared" ref="BN374:BN379" si="84">IFERROR(Y374*I374/H374,"0")</f>
        <v>158.80200000000002</v>
      </c>
      <c r="BO374" s="64">
        <f t="shared" ref="BO374:BO379" si="85">IFERROR(1/J374*(X374/H374),"0")</f>
        <v>0.33424908424908423</v>
      </c>
      <c r="BP374" s="64">
        <f t="shared" ref="BP374:BP379" si="86">IFERROR(1/J374*(Y374/H374),"0")</f>
        <v>0.33928571428571425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60</v>
      </c>
      <c r="Y377" s="798">
        <f t="shared" si="82"/>
        <v>60</v>
      </c>
      <c r="Z377" s="36">
        <f>IFERROR(IF(Y377=0,"",ROUNDUP(Y377/H377,0)*0.00651),"")</f>
        <v>0.13020000000000001</v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64.92</v>
      </c>
      <c r="BN377" s="64">
        <f t="shared" si="84"/>
        <v>64.92</v>
      </c>
      <c r="BO377" s="64">
        <f t="shared" si="85"/>
        <v>0.1098901098901099</v>
      </c>
      <c r="BP377" s="64">
        <f t="shared" si="86"/>
        <v>0.1098901098901099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38.717948717948715</v>
      </c>
      <c r="Y380" s="799">
        <f>IFERROR(Y374/H374,"0")+IFERROR(Y375/H375,"0")+IFERROR(Y376/H376,"0")+IFERROR(Y377/H377,"0")+IFERROR(Y378/H378,"0")+IFERROR(Y379/H379,"0")</f>
        <v>39</v>
      </c>
      <c r="Z380" s="799">
        <f>IFERROR(IF(Z374="",0,Z374),"0")+IFERROR(IF(Z375="",0,Z375),"0")+IFERROR(IF(Z376="",0,Z376),"0")+IFERROR(IF(Z377="",0,Z377),"0")+IFERROR(IF(Z378="",0,Z378),"0")+IFERROR(IF(Z379="",0,Z379),"0")</f>
        <v>0.54344999999999999</v>
      </c>
      <c r="AA380" s="800"/>
      <c r="AB380" s="800"/>
      <c r="AC380" s="800"/>
    </row>
    <row r="381" spans="1:68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206</v>
      </c>
      <c r="Y381" s="799">
        <f>IFERROR(SUM(Y374:Y379),"0")</f>
        <v>208.2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51</v>
      </c>
      <c r="Y384" s="798">
        <f>IFERROR(IF(X384="",0,CEILING((X384/$H384),1)*$H384),"")</f>
        <v>54.6</v>
      </c>
      <c r="Z384" s="36">
        <f>IFERROR(IF(Y384=0,"",ROUNDUP(Y384/H384,0)*0.02175),"")</f>
        <v>0.15225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54.687692307692309</v>
      </c>
      <c r="BN384" s="64">
        <f>IFERROR(Y384*I384/H384,"0")</f>
        <v>58.548000000000009</v>
      </c>
      <c r="BO384" s="64">
        <f>IFERROR(1/J384*(X384/H384),"0")</f>
        <v>0.11675824175824175</v>
      </c>
      <c r="BP384" s="64">
        <f>IFERROR(1/J384*(Y384/H384),"0")</f>
        <v>0.125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6.5384615384615383</v>
      </c>
      <c r="Y387" s="799">
        <f>IFERROR(Y383/H383,"0")+IFERROR(Y384/H384,"0")+IFERROR(Y385/H385,"0")+IFERROR(Y386/H386,"0")</f>
        <v>7</v>
      </c>
      <c r="Z387" s="799">
        <f>IFERROR(IF(Z383="",0,Z383),"0")+IFERROR(IF(Z384="",0,Z384),"0")+IFERROR(IF(Z385="",0,Z385),"0")+IFERROR(IF(Z386="",0,Z386),"0")</f>
        <v>0.15225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51</v>
      </c>
      <c r="Y388" s="799">
        <f>IFERROR(SUM(Y383:Y386),"0")</f>
        <v>54.6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6</v>
      </c>
      <c r="Y392" s="798">
        <f>IFERROR(IF(X392="",0,CEILING((X392/$H392),1)*$H392),"")</f>
        <v>7.6499999999999995</v>
      </c>
      <c r="Z392" s="36">
        <f>IFERROR(IF(Y392=0,"",ROUNDUP(Y392/H392,0)*0.00651),"")</f>
        <v>1.9529999999999999E-2</v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6.9529411764705893</v>
      </c>
      <c r="BN392" s="64">
        <f>IFERROR(Y392*I392/H392,"0")</f>
        <v>8.8650000000000002</v>
      </c>
      <c r="BO392" s="64">
        <f>IFERROR(1/J392*(X392/H392),"0")</f>
        <v>1.292824822236587E-2</v>
      </c>
      <c r="BP392" s="64">
        <f>IFERROR(1/J392*(Y392/H392),"0")</f>
        <v>1.6483516483516484E-2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11</v>
      </c>
      <c r="Y393" s="798">
        <f>IFERROR(IF(X393="",0,CEILING((X393/$H393),1)*$H393),"")</f>
        <v>12.75</v>
      </c>
      <c r="Z393" s="36">
        <f>IFERROR(IF(Y393=0,"",ROUNDUP(Y393/H393,0)*0.00651),"")</f>
        <v>3.2550000000000003E-2</v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12.423529411764706</v>
      </c>
      <c r="BN393" s="64">
        <f>IFERROR(Y393*I393/H393,"0")</f>
        <v>14.4</v>
      </c>
      <c r="BO393" s="64">
        <f>IFERROR(1/J393*(X393/H393),"0")</f>
        <v>2.3701788407670767E-2</v>
      </c>
      <c r="BP393" s="64">
        <f>IFERROR(1/J393*(Y393/H393),"0")</f>
        <v>2.7472527472527476E-2</v>
      </c>
    </row>
    <row r="394" spans="1:68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6.6666666666666679</v>
      </c>
      <c r="Y394" s="799">
        <f>IFERROR(Y390/H390,"0")+IFERROR(Y391/H391,"0")+IFERROR(Y392/H392,"0")+IFERROR(Y393/H393,"0")</f>
        <v>8</v>
      </c>
      <c r="Z394" s="799">
        <f>IFERROR(IF(Z390="",0,Z390),"0")+IFERROR(IF(Z391="",0,Z391),"0")+IFERROR(IF(Z392="",0,Z392),"0")+IFERROR(IF(Z393="",0,Z393),"0")</f>
        <v>5.2080000000000001E-2</v>
      </c>
      <c r="AA394" s="800"/>
      <c r="AB394" s="800"/>
      <c r="AC394" s="800"/>
    </row>
    <row r="395" spans="1:68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17</v>
      </c>
      <c r="Y395" s="799">
        <f>IFERROR(SUM(Y390:Y393),"0")</f>
        <v>20.399999999999999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15</v>
      </c>
      <c r="Y397" s="798">
        <f>IFERROR(IF(X397="",0,CEILING((X397/$H397),1)*$H397),"")</f>
        <v>16</v>
      </c>
      <c r="Z397" s="36">
        <f>IFERROR(IF(Y397=0,"",ROUNDUP(Y397/H397,0)*0.00474),"")</f>
        <v>3.7920000000000002E-2</v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16.8</v>
      </c>
      <c r="BN397" s="64">
        <f>IFERROR(Y397*I397/H397,"0")</f>
        <v>17.920000000000002</v>
      </c>
      <c r="BO397" s="64">
        <f>IFERROR(1/J397*(X397/H397),"0")</f>
        <v>3.1512605042016806E-2</v>
      </c>
      <c r="BP397" s="64">
        <f>IFERROR(1/J397*(Y397/H397),"0")</f>
        <v>3.3613445378151259E-2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15</v>
      </c>
      <c r="Y399" s="798">
        <f>IFERROR(IF(X399="",0,CEILING((X399/$H399),1)*$H399),"")</f>
        <v>16</v>
      </c>
      <c r="Z399" s="36">
        <f>IFERROR(IF(Y399=0,"",ROUNDUP(Y399/H399,0)*0.00474),"")</f>
        <v>3.7920000000000002E-2</v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16.8</v>
      </c>
      <c r="BN399" s="64">
        <f>IFERROR(Y399*I399/H399,"0")</f>
        <v>17.920000000000002</v>
      </c>
      <c r="BO399" s="64">
        <f>IFERROR(1/J399*(X399/H399),"0")</f>
        <v>3.1512605042016806E-2</v>
      </c>
      <c r="BP399" s="64">
        <f>IFERROR(1/J399*(Y399/H399),"0")</f>
        <v>3.3613445378151259E-2</v>
      </c>
    </row>
    <row r="400" spans="1:68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15</v>
      </c>
      <c r="Y400" s="799">
        <f>IFERROR(Y397/H397,"0")+IFERROR(Y398/H398,"0")+IFERROR(Y399/H399,"0")</f>
        <v>16</v>
      </c>
      <c r="Z400" s="799">
        <f>IFERROR(IF(Z397="",0,Z397),"0")+IFERROR(IF(Z398="",0,Z398),"0")+IFERROR(IF(Z399="",0,Z399),"0")</f>
        <v>7.5840000000000005E-2</v>
      </c>
      <c r="AA400" s="800"/>
      <c r="AB400" s="800"/>
      <c r="AC400" s="800"/>
    </row>
    <row r="401" spans="1:68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30</v>
      </c>
      <c r="Y401" s="799">
        <f>IFERROR(SUM(Y397:Y399),"0")</f>
        <v>32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7</v>
      </c>
      <c r="Y404" s="798">
        <f>IFERROR(IF(X404="",0,CEILING((X404/$H404),1)*$H404),"")</f>
        <v>7.2</v>
      </c>
      <c r="Z404" s="36">
        <f>IFERROR(IF(Y404=0,"",ROUNDUP(Y404/H404,0)*0.00651),"")</f>
        <v>2.6040000000000001E-2</v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7.8866666666666667</v>
      </c>
      <c r="BN404" s="64">
        <f>IFERROR(Y404*I404/H404,"0")</f>
        <v>8.1120000000000001</v>
      </c>
      <c r="BO404" s="64">
        <f>IFERROR(1/J404*(X404/H404),"0")</f>
        <v>2.1367521367521368E-2</v>
      </c>
      <c r="BP404" s="64">
        <f>IFERROR(1/J404*(Y404/H404),"0")</f>
        <v>2.197802197802198E-2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3.8888888888888888</v>
      </c>
      <c r="Y405" s="799">
        <f>IFERROR(Y404/H404,"0")</f>
        <v>4</v>
      </c>
      <c r="Z405" s="799">
        <f>IFERROR(IF(Z404="",0,Z404),"0")</f>
        <v>2.6040000000000001E-2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7</v>
      </c>
      <c r="Y406" s="799">
        <f>IFERROR(SUM(Y404:Y404),"0")</f>
        <v>7.2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35</v>
      </c>
      <c r="Y409" s="798">
        <f>IFERROR(IF(X409="",0,CEILING((X409/$H409),1)*$H409),"")</f>
        <v>35.700000000000003</v>
      </c>
      <c r="Z409" s="36">
        <f>IFERROR(IF(Y409=0,"",ROUNDUP(Y409/H409,0)*0.00651),"")</f>
        <v>0.11067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39.199999999999996</v>
      </c>
      <c r="BN409" s="64">
        <f>IFERROR(Y409*I409/H409,"0")</f>
        <v>39.984000000000002</v>
      </c>
      <c r="BO409" s="64">
        <f>IFERROR(1/J409*(X409/H409),"0")</f>
        <v>9.1575091575091569E-2</v>
      </c>
      <c r="BP409" s="64">
        <f>IFERROR(1/J409*(Y409/H409),"0")</f>
        <v>9.3406593406593408E-2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16.666666666666664</v>
      </c>
      <c r="Y411" s="799">
        <f>IFERROR(Y408/H408,"0")+IFERROR(Y409/H409,"0")+IFERROR(Y410/H410,"0")</f>
        <v>17</v>
      </c>
      <c r="Z411" s="799">
        <f>IFERROR(IF(Z408="",0,Z408),"0")+IFERROR(IF(Z409="",0,Z409),"0")+IFERROR(IF(Z410="",0,Z410),"0")</f>
        <v>0.11067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35</v>
      </c>
      <c r="Y412" s="799">
        <f>IFERROR(SUM(Y408:Y410),"0")</f>
        <v>35.700000000000003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40</v>
      </c>
      <c r="Y417" s="798">
        <f t="shared" si="87"/>
        <v>45</v>
      </c>
      <c r="Z417" s="36">
        <f>IFERROR(IF(Y417=0,"",ROUNDUP(Y417/H417,0)*0.02175),"")</f>
        <v>6.5250000000000002E-2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41.28</v>
      </c>
      <c r="BN417" s="64">
        <f t="shared" si="89"/>
        <v>46.440000000000005</v>
      </c>
      <c r="BO417" s="64">
        <f t="shared" si="90"/>
        <v>5.5555555555555552E-2</v>
      </c>
      <c r="BP417" s="64">
        <f t="shared" si="91"/>
        <v>6.25E-2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112</v>
      </c>
      <c r="Y419" s="798">
        <f t="shared" si="87"/>
        <v>120</v>
      </c>
      <c r="Z419" s="36">
        <f>IFERROR(IF(Y419=0,"",ROUNDUP(Y419/H419,0)*0.02175),"")</f>
        <v>0.17399999999999999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115.584</v>
      </c>
      <c r="BN419" s="64">
        <f t="shared" si="89"/>
        <v>123.84</v>
      </c>
      <c r="BO419" s="64">
        <f t="shared" si="90"/>
        <v>0.15555555555555556</v>
      </c>
      <c r="BP419" s="64">
        <f t="shared" si="91"/>
        <v>0.16666666666666666</v>
      </c>
    </row>
    <row r="420" spans="1:68" ht="27" customHeight="1" x14ac:dyDescent="0.25">
      <c r="A420" s="54" t="s">
        <v>670</v>
      </c>
      <c r="B420" s="54" t="s">
        <v>671</v>
      </c>
      <c r="C420" s="31">
        <v>4301011867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100</v>
      </c>
      <c r="Y420" s="798">
        <f t="shared" si="87"/>
        <v>105</v>
      </c>
      <c r="Z420" s="36">
        <f>IFERROR(IF(Y420=0,"",ROUNDUP(Y420/H420,0)*0.02175),"")</f>
        <v>0.15225</v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103.2</v>
      </c>
      <c r="BN420" s="64">
        <f t="shared" si="89"/>
        <v>108.36</v>
      </c>
      <c r="BO420" s="64">
        <f t="shared" si="90"/>
        <v>0.1388888888888889</v>
      </c>
      <c r="BP420" s="64">
        <f t="shared" si="91"/>
        <v>0.14583333333333331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803">
        <v>4607091383997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670</v>
      </c>
      <c r="B422" s="54" t="s">
        <v>676</v>
      </c>
      <c r="C422" s="31">
        <v>4301011943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10</v>
      </c>
      <c r="Y424" s="798">
        <f t="shared" si="87"/>
        <v>10</v>
      </c>
      <c r="Z424" s="36">
        <f>IFERROR(IF(Y424=0,"",ROUNDUP(Y424/H424,0)*0.00902),"")</f>
        <v>1.804E-2</v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10.42</v>
      </c>
      <c r="BN424" s="64">
        <f t="shared" si="89"/>
        <v>10.42</v>
      </c>
      <c r="BO424" s="64">
        <f t="shared" si="90"/>
        <v>1.5151515151515152E-2</v>
      </c>
      <c r="BP424" s="64">
        <f t="shared" si="91"/>
        <v>1.5151515151515152E-2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14</v>
      </c>
      <c r="Y426" s="798">
        <f t="shared" si="87"/>
        <v>15</v>
      </c>
      <c r="Z426" s="36">
        <f>IFERROR(IF(Y426=0,"",ROUNDUP(Y426/H426,0)*0.00902),"")</f>
        <v>2.7060000000000001E-2</v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14.587999999999999</v>
      </c>
      <c r="BN426" s="64">
        <f t="shared" si="89"/>
        <v>15.63</v>
      </c>
      <c r="BO426" s="64">
        <f t="shared" si="90"/>
        <v>2.121212121212121E-2</v>
      </c>
      <c r="BP426" s="64">
        <f t="shared" si="91"/>
        <v>2.2727272727272728E-2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21.6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0.43659999999999999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276</v>
      </c>
      <c r="Y428" s="799">
        <f>IFERROR(SUM(Y416:Y426),"0")</f>
        <v>295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250</v>
      </c>
      <c r="Y430" s="798">
        <f>IFERROR(IF(X430="",0,CEILING((X430/$H430),1)*$H430),"")</f>
        <v>255</v>
      </c>
      <c r="Z430" s="36">
        <f>IFERROR(IF(Y430=0,"",ROUNDUP(Y430/H430,0)*0.02175),"")</f>
        <v>0.36974999999999997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258</v>
      </c>
      <c r="BN430" s="64">
        <f>IFERROR(Y430*I430/H430,"0")</f>
        <v>263.16000000000003</v>
      </c>
      <c r="BO430" s="64">
        <f>IFERROR(1/J430*(X430/H430),"0")</f>
        <v>0.34722222222222221</v>
      </c>
      <c r="BP430" s="64">
        <f>IFERROR(1/J430*(Y430/H430),"0")</f>
        <v>0.35416666666666663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9</v>
      </c>
      <c r="Y431" s="798">
        <f>IFERROR(IF(X431="",0,CEILING((X431/$H431),1)*$H431),"")</f>
        <v>12</v>
      </c>
      <c r="Z431" s="36">
        <f>IFERROR(IF(Y431=0,"",ROUNDUP(Y431/H431,0)*0.00902),"")</f>
        <v>2.7060000000000001E-2</v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9.4725000000000001</v>
      </c>
      <c r="BN431" s="64">
        <f>IFERROR(Y431*I431/H431,"0")</f>
        <v>12.629999999999999</v>
      </c>
      <c r="BO431" s="64">
        <f>IFERROR(1/J431*(X431/H431),"0")</f>
        <v>1.7045454545454544E-2</v>
      </c>
      <c r="BP431" s="64">
        <f>IFERROR(1/J431*(Y431/H431),"0")</f>
        <v>2.2727272727272728E-2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18.916666666666668</v>
      </c>
      <c r="Y432" s="799">
        <f>IFERROR(Y430/H430,"0")+IFERROR(Y431/H431,"0")</f>
        <v>20</v>
      </c>
      <c r="Z432" s="799">
        <f>IFERROR(IF(Z430="",0,Z430),"0")+IFERROR(IF(Z431="",0,Z431),"0")</f>
        <v>0.39681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259</v>
      </c>
      <c r="Y433" s="799">
        <f>IFERROR(SUM(Y430:Y431),"0")</f>
        <v>267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4301011483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4301011873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4301011655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4301011872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6</v>
      </c>
      <c r="Y486" s="798">
        <f t="shared" si="98"/>
        <v>6.3000000000000007</v>
      </c>
      <c r="Z486" s="36">
        <f t="shared" si="103"/>
        <v>1.506E-2</v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6.371428571428571</v>
      </c>
      <c r="BN486" s="64">
        <f t="shared" si="100"/>
        <v>6.69</v>
      </c>
      <c r="BO486" s="64">
        <f t="shared" si="101"/>
        <v>1.2210012210012212E-2</v>
      </c>
      <c r="BP486" s="64">
        <f t="shared" si="102"/>
        <v>1.2820512820512822E-2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4301031374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">
        <v>775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777</v>
      </c>
      <c r="C489" s="31">
        <v>4301031336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3</v>
      </c>
      <c r="Y490" s="798">
        <f t="shared" si="98"/>
        <v>4.2</v>
      </c>
      <c r="Z490" s="36">
        <f t="shared" si="103"/>
        <v>1.004E-2</v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3.1857142857142855</v>
      </c>
      <c r="BN490" s="64">
        <f t="shared" si="100"/>
        <v>4.46</v>
      </c>
      <c r="BO490" s="64">
        <f t="shared" si="101"/>
        <v>6.1050061050061059E-3</v>
      </c>
      <c r="BP490" s="64">
        <f t="shared" si="102"/>
        <v>8.5470085470085479E-3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4301031255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795</v>
      </c>
      <c r="C498" s="31">
        <v>4301031338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4301031368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3" t="s">
        <v>797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4.2857142857142856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2.5100000000000001E-2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9</v>
      </c>
      <c r="Y501" s="799">
        <f>IFERROR(SUM(Y479:Y499),"0")</f>
        <v>10.5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1</v>
      </c>
      <c r="Y508" s="798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1</v>
      </c>
      <c r="Y509" s="798">
        <f>IFERROR(IF(X509="",0,CEILING((X509/$H509),1)*$H509),"")</f>
        <v>1.32</v>
      </c>
      <c r="Z509" s="36">
        <f>IFERROR(IF(Y509=0,"",ROUNDUP(Y509/H509,0)*0.00627),"")</f>
        <v>6.2700000000000004E-3</v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1.4242424242424241</v>
      </c>
      <c r="BN509" s="64">
        <f>IFERROR(Y509*I509/H509,"0")</f>
        <v>1.8799999999999997</v>
      </c>
      <c r="BO509" s="64">
        <f>IFERROR(1/J509*(X509/H509),"0")</f>
        <v>3.787878787878788E-3</v>
      </c>
      <c r="BP509" s="64">
        <f>IFERROR(1/J509*(Y509/H509),"0")</f>
        <v>5.0000000000000001E-3</v>
      </c>
    </row>
    <row r="510" spans="1:68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1.5909090909090908</v>
      </c>
      <c r="Y510" s="799">
        <f>IFERROR(Y508/H508,"0")+IFERROR(Y509/H509,"0")</f>
        <v>2</v>
      </c>
      <c r="Z510" s="799">
        <f>IFERROR(IF(Z508="",0,Z508),"0")+IFERROR(IF(Z509="",0,Z509),"0")</f>
        <v>1.2540000000000001E-2</v>
      </c>
      <c r="AA510" s="800"/>
      <c r="AB510" s="800"/>
      <c r="AC510" s="800"/>
    </row>
    <row r="511" spans="1:68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2</v>
      </c>
      <c r="Y511" s="799">
        <f>IFERROR(SUM(Y508:Y509),"0")</f>
        <v>2.52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4301031291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845</v>
      </c>
      <c r="C538" s="31">
        <v>4301031347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1" t="s">
        <v>846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4301031416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916" t="s">
        <v>849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851</v>
      </c>
      <c r="C540" s="31">
        <v>4301031329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18</v>
      </c>
      <c r="Y557" s="798">
        <f t="shared" si="109"/>
        <v>18</v>
      </c>
      <c r="Z557" s="36">
        <f>IFERROR(IF(Y557=0,"",ROUNDUP(Y557/H557,0)*0.00902),"")</f>
        <v>4.5100000000000001E-2</v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19.05</v>
      </c>
      <c r="BN557" s="64">
        <f t="shared" si="112"/>
        <v>19.05</v>
      </c>
      <c r="BO557" s="64">
        <f t="shared" si="113"/>
        <v>3.787878787878788E-2</v>
      </c>
      <c r="BP557" s="64">
        <f t="shared" si="114"/>
        <v>3.787878787878788E-2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5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4.5100000000000001E-2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18</v>
      </c>
      <c r="Y567" s="799">
        <f>IFERROR(SUM(Y551:Y565),"0")</f>
        <v>18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4301031252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908</v>
      </c>
      <c r="C578" s="31">
        <v>4301031349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918" t="s">
        <v>909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4301031248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914</v>
      </c>
      <c r="C580" s="31">
        <v>4301031350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26" t="s">
        <v>915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4301031250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6"/>
      <c r="R581" s="806"/>
      <c r="S581" s="806"/>
      <c r="T581" s="807"/>
      <c r="U581" s="34"/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920</v>
      </c>
      <c r="C582" s="31">
        <v>4301031353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52" t="s">
        <v>921</v>
      </c>
      <c r="Q582" s="806"/>
      <c r="R582" s="806"/>
      <c r="S582" s="806"/>
      <c r="T582" s="807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18</v>
      </c>
      <c r="Y583" s="798">
        <f t="shared" si="115"/>
        <v>18</v>
      </c>
      <c r="Z583" s="36">
        <f>IFERROR(IF(Y583=0,"",ROUNDUP(Y583/H583,0)*0.00902),"")</f>
        <v>4.5100000000000001E-2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19.05</v>
      </c>
      <c r="BN583" s="64">
        <f t="shared" si="118"/>
        <v>19.05</v>
      </c>
      <c r="BO583" s="64">
        <f t="shared" si="119"/>
        <v>3.787878787878788E-2</v>
      </c>
      <c r="BP583" s="64">
        <f t="shared" si="120"/>
        <v>3.787878787878788E-2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18</v>
      </c>
      <c r="Y586" s="798">
        <f t="shared" si="115"/>
        <v>18</v>
      </c>
      <c r="Z586" s="36">
        <f>IFERROR(IF(Y586=0,"",ROUNDUP(Y586/H586,0)*0.00902),"")</f>
        <v>4.5100000000000001E-2</v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19.05</v>
      </c>
      <c r="BN586" s="64">
        <f t="shared" si="118"/>
        <v>19.05</v>
      </c>
      <c r="BO586" s="64">
        <f t="shared" si="119"/>
        <v>3.787878787878788E-2</v>
      </c>
      <c r="BP586" s="64">
        <f t="shared" si="120"/>
        <v>3.787878787878788E-2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21</v>
      </c>
      <c r="Y589" s="798">
        <f t="shared" si="115"/>
        <v>21.6</v>
      </c>
      <c r="Z589" s="36">
        <f>IFERROR(IF(Y589=0,"",ROUNDUP(Y589/H589,0)*0.00902),"")</f>
        <v>5.4120000000000001E-2</v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22.225000000000001</v>
      </c>
      <c r="BN589" s="64">
        <f t="shared" si="118"/>
        <v>22.860000000000003</v>
      </c>
      <c r="BO589" s="64">
        <f t="shared" si="119"/>
        <v>4.4191919191919192E-2</v>
      </c>
      <c r="BP589" s="64">
        <f t="shared" si="120"/>
        <v>4.5454545454545456E-2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15.833333333333332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0.14432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57</v>
      </c>
      <c r="Y593" s="799">
        <f>IFERROR(SUM(Y577:Y591),"0")</f>
        <v>57.6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4301060354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4301060408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4301060355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4301060407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2623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2725.04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2785.7544579342234</v>
      </c>
      <c r="Y685" s="799">
        <f>IFERROR(SUM(BN22:BN681),"0")</f>
        <v>2894.0950000000021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5</v>
      </c>
      <c r="Y686" s="38">
        <f>ROUNDUP(SUM(BP22:BP681),0)</f>
        <v>6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2910.7544579342234</v>
      </c>
      <c r="Y687" s="799">
        <f>GrossWeightTotalR+PalletQtyTotalR*25</f>
        <v>3044.0950000000021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644.56125633625641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666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5.9560800000000018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201.6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279.89999999999998</v>
      </c>
      <c r="E694" s="46">
        <f>IFERROR(Y105*1,"0")+IFERROR(Y106*1,"0")+IFERROR(Y107*1,"0")+IFERROR(Y111*1,"0")+IFERROR(Y112*1,"0")+IFERROR(Y113*1,"0")+IFERROR(Y114*1,"0")+IFERROR(Y115*1,"0")+IFERROR(Y116*1,"0")</f>
        <v>303.89999999999998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246.96</v>
      </c>
      <c r="G694" s="46">
        <f>IFERROR(Y152*1,"0")+IFERROR(Y153*1,"0")+IFERROR(Y154*1,"0")+IFERROR(Y158*1,"0")+IFERROR(Y159*1,"0")+IFERROR(Y163*1,"0")+IFERROR(Y164*1,"0")+IFERROR(Y165*1,"0")</f>
        <v>79.36</v>
      </c>
      <c r="H694" s="46">
        <f>IFERROR(Y170*1,"0")+IFERROR(Y174*1,"0")+IFERROR(Y175*1,"0")+IFERROR(Y176*1,"0")+IFERROR(Y177*1,"0")+IFERROR(Y178*1,"0")+IFERROR(Y182*1,"0")+IFERROR(Y183*1,"0")</f>
        <v>160</v>
      </c>
      <c r="I694" s="46">
        <f>IFERROR(Y189*1,"0")+IFERROR(Y193*1,"0")+IFERROR(Y194*1,"0")+IFERROR(Y195*1,"0")+IFERROR(Y196*1,"0")+IFERROR(Y197*1,"0")+IFERROR(Y198*1,"0")+IFERROR(Y199*1,"0")+IFERROR(Y200*1,"0")</f>
        <v>60.9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302.39999999999998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8</v>
      </c>
      <c r="M694" s="46">
        <f>IFERROR(Y279*1,"0")+IFERROR(Y280*1,"0")+IFERROR(Y281*1,"0")+IFERROR(Y282*1,"0")+IFERROR(Y283*1,"0")+IFERROR(Y284*1,"0")+IFERROR(Y285*1,"0")+IFERROR(Y286*1,"0")+IFERROR(Y287*1,"0")+IFERROR(Y288*1,"0")</f>
        <v>12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43.199999999999996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333.29999999999995</v>
      </c>
      <c r="V694" s="46">
        <f>IFERROR(Y404*1,"0")+IFERROR(Y408*1,"0")+IFERROR(Y409*1,"0")+IFERROR(Y410*1,"0")</f>
        <v>42.900000000000006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562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13.02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75.599999999999994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,00"/>
        <filter val="1,11"/>
        <filter val="1,50"/>
        <filter val="1,59"/>
        <filter val="10,00"/>
        <filter val="10,63"/>
        <filter val="100,00"/>
        <filter val="105,00"/>
        <filter val="11,00"/>
        <filter val="11,43"/>
        <filter val="110,00"/>
        <filter val="112,00"/>
        <filter val="13,00"/>
        <filter val="135,00"/>
        <filter val="14,00"/>
        <filter val="140,00"/>
        <filter val="142,00"/>
        <filter val="146,00"/>
        <filter val="15,00"/>
        <filter val="15,83"/>
        <filter val="154,00"/>
        <filter val="16,00"/>
        <filter val="16,67"/>
        <filter val="160,00"/>
        <filter val="163,00"/>
        <filter val="17,00"/>
        <filter val="18,00"/>
        <filter val="18,92"/>
        <filter val="189,00"/>
        <filter val="19,00"/>
        <filter val="196,00"/>
        <filter val="198,00"/>
        <filter val="2 623,00"/>
        <filter val="2 785,75"/>
        <filter val="2 910,75"/>
        <filter val="2,00"/>
        <filter val="2,50"/>
        <filter val="20,00"/>
        <filter val="206,00"/>
        <filter val="21,00"/>
        <filter val="21,60"/>
        <filter val="25,00"/>
        <filter val="25,19"/>
        <filter val="250,00"/>
        <filter val="259,00"/>
        <filter val="26,48"/>
        <filter val="276,00"/>
        <filter val="28,57"/>
        <filter val="3,00"/>
        <filter val="3,79"/>
        <filter val="3,89"/>
        <filter val="30,00"/>
        <filter val="31,76"/>
        <filter val="32,00"/>
        <filter val="33,00"/>
        <filter val="34,00"/>
        <filter val="35,00"/>
        <filter val="38,72"/>
        <filter val="39,00"/>
        <filter val="39,28"/>
        <filter val="39,85"/>
        <filter val="4,00"/>
        <filter val="4,29"/>
        <filter val="40,00"/>
        <filter val="43,06"/>
        <filter val="45,19"/>
        <filter val="47,00"/>
        <filter val="5"/>
        <filter val="5,00"/>
        <filter val="5,42"/>
        <filter val="51,00"/>
        <filter val="57,00"/>
        <filter val="6,00"/>
        <filter val="6,54"/>
        <filter val="6,67"/>
        <filter val="60,00"/>
        <filter val="644,56"/>
        <filter val="68,00"/>
        <filter val="7,00"/>
        <filter val="77,00"/>
        <filter val="81,00"/>
        <filter val="82,00"/>
        <filter val="82,50"/>
        <filter val="9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2025-01-21T11:57:30Z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