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2BDA62-27D3-47DC-B2CD-B1FA8D9C57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Z565" i="1" s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N426" i="1"/>
  <c r="BM426" i="1"/>
  <c r="Z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N281" i="1"/>
  <c r="BM281" i="1"/>
  <c r="Z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BP152" i="1" s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F10" i="1" s="1"/>
  <c r="D7" i="1"/>
  <c r="Q6" i="1"/>
  <c r="P2" i="1"/>
  <c r="BP493" i="1" l="1"/>
  <c r="BN493" i="1"/>
  <c r="Z493" i="1"/>
  <c r="BP518" i="1"/>
  <c r="BN518" i="1"/>
  <c r="Z518" i="1"/>
  <c r="BP539" i="1"/>
  <c r="BN539" i="1"/>
  <c r="Z539" i="1"/>
  <c r="BP557" i="1"/>
  <c r="BN557" i="1"/>
  <c r="Z557" i="1"/>
  <c r="BP563" i="1"/>
  <c r="BN563" i="1"/>
  <c r="Z563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B694" i="1"/>
  <c r="X686" i="1"/>
  <c r="X687" i="1" s="1"/>
  <c r="Y34" i="1"/>
  <c r="Z48" i="1"/>
  <c r="BN48" i="1"/>
  <c r="Z63" i="1"/>
  <c r="BN63" i="1"/>
  <c r="Z73" i="1"/>
  <c r="BN73" i="1"/>
  <c r="Z85" i="1"/>
  <c r="BN85" i="1"/>
  <c r="Y95" i="1"/>
  <c r="Z99" i="1"/>
  <c r="BN99" i="1"/>
  <c r="E694" i="1"/>
  <c r="F694" i="1"/>
  <c r="Z132" i="1"/>
  <c r="BN132" i="1"/>
  <c r="Y144" i="1"/>
  <c r="Z142" i="1"/>
  <c r="BN142" i="1"/>
  <c r="Z154" i="1"/>
  <c r="BN154" i="1"/>
  <c r="Z165" i="1"/>
  <c r="BN165" i="1"/>
  <c r="Y180" i="1"/>
  <c r="Z182" i="1"/>
  <c r="BN182" i="1"/>
  <c r="I694" i="1"/>
  <c r="Y202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310" i="1"/>
  <c r="BN310" i="1"/>
  <c r="Z358" i="1"/>
  <c r="BN358" i="1"/>
  <c r="Z370" i="1"/>
  <c r="BN370" i="1"/>
  <c r="Y380" i="1"/>
  <c r="Z384" i="1"/>
  <c r="BN384" i="1"/>
  <c r="Y395" i="1"/>
  <c r="Z393" i="1"/>
  <c r="BN393" i="1"/>
  <c r="Z410" i="1"/>
  <c r="BN410" i="1"/>
  <c r="Z422" i="1"/>
  <c r="BN422" i="1"/>
  <c r="Z448" i="1"/>
  <c r="BN448" i="1"/>
  <c r="Z464" i="1"/>
  <c r="BN464" i="1"/>
  <c r="Z469" i="1"/>
  <c r="Z470" i="1" s="1"/>
  <c r="BN469" i="1"/>
  <c r="BP469" i="1"/>
  <c r="Y470" i="1"/>
  <c r="Z475" i="1"/>
  <c r="Z476" i="1" s="1"/>
  <c r="BN475" i="1"/>
  <c r="BP475" i="1"/>
  <c r="BP485" i="1"/>
  <c r="BN485" i="1"/>
  <c r="BP492" i="1"/>
  <c r="BN492" i="1"/>
  <c r="Z492" i="1"/>
  <c r="BP508" i="1"/>
  <c r="BN508" i="1"/>
  <c r="Z508" i="1"/>
  <c r="BP521" i="1"/>
  <c r="BN521" i="1"/>
  <c r="Z521" i="1"/>
  <c r="BP540" i="1"/>
  <c r="BN540" i="1"/>
  <c r="Z540" i="1"/>
  <c r="BP562" i="1"/>
  <c r="BN562" i="1"/>
  <c r="Z562" i="1"/>
  <c r="BP564" i="1"/>
  <c r="BN564" i="1"/>
  <c r="Z564" i="1"/>
  <c r="BP571" i="1"/>
  <c r="BN571" i="1"/>
  <c r="Z571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270" i="1"/>
  <c r="BN270" i="1"/>
  <c r="Z285" i="1"/>
  <c r="BN285" i="1"/>
  <c r="R694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29" i="1"/>
  <c r="BP328" i="1"/>
  <c r="BN328" i="1"/>
  <c r="Z328" i="1"/>
  <c r="Z329" i="1" s="1"/>
  <c r="Z27" i="1"/>
  <c r="BN27" i="1"/>
  <c r="Z32" i="1"/>
  <c r="BN32" i="1"/>
  <c r="C694" i="1"/>
  <c r="Z50" i="1"/>
  <c r="BN50" i="1"/>
  <c r="Z56" i="1"/>
  <c r="BN56" i="1"/>
  <c r="BP56" i="1"/>
  <c r="D694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22" i="1"/>
  <c r="BN122" i="1"/>
  <c r="Z130" i="1"/>
  <c r="BN130" i="1"/>
  <c r="Z136" i="1"/>
  <c r="BN136" i="1"/>
  <c r="BP136" i="1"/>
  <c r="Z140" i="1"/>
  <c r="BN140" i="1"/>
  <c r="Z146" i="1"/>
  <c r="BN146" i="1"/>
  <c r="BP146" i="1"/>
  <c r="Z152" i="1"/>
  <c r="BN152" i="1"/>
  <c r="Z158" i="1"/>
  <c r="BN158" i="1"/>
  <c r="BP158" i="1"/>
  <c r="Z163" i="1"/>
  <c r="BN163" i="1"/>
  <c r="BP163" i="1"/>
  <c r="Z170" i="1"/>
  <c r="Z171" i="1" s="1"/>
  <c r="BN170" i="1"/>
  <c r="BP170" i="1"/>
  <c r="Z174" i="1"/>
  <c r="BN174" i="1"/>
  <c r="BP174" i="1"/>
  <c r="Z178" i="1"/>
  <c r="BN178" i="1"/>
  <c r="Y184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Z244" i="1"/>
  <c r="BN244" i="1"/>
  <c r="K69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BP299" i="1"/>
  <c r="BN299" i="1"/>
  <c r="BP308" i="1"/>
  <c r="BN308" i="1"/>
  <c r="Z308" i="1"/>
  <c r="Z332" i="1"/>
  <c r="Z333" i="1" s="1"/>
  <c r="BN332" i="1"/>
  <c r="BP332" i="1"/>
  <c r="Y333" i="1"/>
  <c r="Z336" i="1"/>
  <c r="BN336" i="1"/>
  <c r="BP336" i="1"/>
  <c r="Y339" i="1"/>
  <c r="T694" i="1"/>
  <c r="Z351" i="1"/>
  <c r="Z352" i="1" s="1"/>
  <c r="BN351" i="1"/>
  <c r="BP351" i="1"/>
  <c r="Y352" i="1"/>
  <c r="Z356" i="1"/>
  <c r="BN356" i="1"/>
  <c r="Y365" i="1"/>
  <c r="Z360" i="1"/>
  <c r="BN360" i="1"/>
  <c r="Z368" i="1"/>
  <c r="BN368" i="1"/>
  <c r="Z374" i="1"/>
  <c r="BN374" i="1"/>
  <c r="BP374" i="1"/>
  <c r="Y381" i="1"/>
  <c r="Z378" i="1"/>
  <c r="BN378" i="1"/>
  <c r="Y388" i="1"/>
  <c r="Z390" i="1"/>
  <c r="BN390" i="1"/>
  <c r="BP390" i="1"/>
  <c r="Z391" i="1"/>
  <c r="BN391" i="1"/>
  <c r="Y394" i="1"/>
  <c r="Z397" i="1"/>
  <c r="BN397" i="1"/>
  <c r="BP397" i="1"/>
  <c r="Y400" i="1"/>
  <c r="Z404" i="1"/>
  <c r="Z405" i="1" s="1"/>
  <c r="BN404" i="1"/>
  <c r="BP404" i="1"/>
  <c r="Z408" i="1"/>
  <c r="Z411" i="1" s="1"/>
  <c r="BN408" i="1"/>
  <c r="Y411" i="1"/>
  <c r="Z416" i="1"/>
  <c r="BN416" i="1"/>
  <c r="Y427" i="1"/>
  <c r="Z420" i="1"/>
  <c r="BN420" i="1"/>
  <c r="Z424" i="1"/>
  <c r="BN424" i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BP580" i="1"/>
  <c r="BN580" i="1"/>
  <c r="Z580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Y592" i="1"/>
  <c r="BP577" i="1"/>
  <c r="BN577" i="1"/>
  <c r="Z577" i="1"/>
  <c r="BP581" i="1"/>
  <c r="BN581" i="1"/>
  <c r="Z581" i="1"/>
  <c r="BP587" i="1"/>
  <c r="BN587" i="1"/>
  <c r="Z587" i="1"/>
  <c r="Y670" i="1"/>
  <c r="BP668" i="1"/>
  <c r="BN668" i="1"/>
  <c r="Z668" i="1"/>
  <c r="Y432" i="1"/>
  <c r="Y510" i="1"/>
  <c r="Y523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F9" i="1"/>
  <c r="J9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G694" i="1"/>
  <c r="Z153" i="1"/>
  <c r="Z155" i="1" s="1"/>
  <c r="BN153" i="1"/>
  <c r="Y156" i="1"/>
  <c r="Z159" i="1"/>
  <c r="BN159" i="1"/>
  <c r="Z164" i="1"/>
  <c r="Z166" i="1" s="1"/>
  <c r="BN164" i="1"/>
  <c r="H694" i="1"/>
  <c r="Y172" i="1"/>
  <c r="Z175" i="1"/>
  <c r="BN175" i="1"/>
  <c r="Z177" i="1"/>
  <c r="BN177" i="1"/>
  <c r="Z183" i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94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L694" i="1"/>
  <c r="Y272" i="1"/>
  <c r="M694" i="1"/>
  <c r="Y289" i="1"/>
  <c r="Y317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BN357" i="1"/>
  <c r="BP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BP375" i="1"/>
  <c r="Z377" i="1"/>
  <c r="BN377" i="1"/>
  <c r="Z379" i="1"/>
  <c r="BN379" i="1"/>
  <c r="Z383" i="1"/>
  <c r="BN383" i="1"/>
  <c r="BP383" i="1"/>
  <c r="Z385" i="1"/>
  <c r="BN385" i="1"/>
  <c r="Z386" i="1"/>
  <c r="BN386" i="1"/>
  <c r="Y387" i="1"/>
  <c r="Z392" i="1"/>
  <c r="Z394" i="1" s="1"/>
  <c r="BN392" i="1"/>
  <c r="BP392" i="1"/>
  <c r="Z398" i="1"/>
  <c r="Z400" i="1" s="1"/>
  <c r="BN398" i="1"/>
  <c r="BP398" i="1"/>
  <c r="V694" i="1"/>
  <c r="Y406" i="1"/>
  <c r="Y412" i="1"/>
  <c r="Z409" i="1"/>
  <c r="BN409" i="1"/>
  <c r="BP409" i="1"/>
  <c r="W694" i="1"/>
  <c r="BP419" i="1"/>
  <c r="BN419" i="1"/>
  <c r="Z419" i="1"/>
  <c r="BP423" i="1"/>
  <c r="BN423" i="1"/>
  <c r="Z423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BP556" i="1"/>
  <c r="BN556" i="1"/>
  <c r="Z556" i="1"/>
  <c r="BP561" i="1"/>
  <c r="BN561" i="1"/>
  <c r="Z561" i="1"/>
  <c r="Y344" i="1"/>
  <c r="BP417" i="1"/>
  <c r="BN417" i="1"/>
  <c r="Z417" i="1"/>
  <c r="BP421" i="1"/>
  <c r="BN421" i="1"/>
  <c r="Z421" i="1"/>
  <c r="BP425" i="1"/>
  <c r="BN425" i="1"/>
  <c r="Z425" i="1"/>
  <c r="BP447" i="1"/>
  <c r="BN447" i="1"/>
  <c r="Z447" i="1"/>
  <c r="BP451" i="1"/>
  <c r="BN451" i="1"/>
  <c r="Z451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67" i="1"/>
  <c r="Y574" i="1"/>
  <c r="BP569" i="1"/>
  <c r="BN569" i="1"/>
  <c r="Z569" i="1"/>
  <c r="Y575" i="1"/>
  <c r="BP572" i="1"/>
  <c r="BN572" i="1"/>
  <c r="Z572" i="1"/>
  <c r="BP579" i="1"/>
  <c r="BN579" i="1"/>
  <c r="Z579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428" i="1"/>
  <c r="Y694" i="1"/>
  <c r="Y477" i="1"/>
  <c r="Y547" i="1"/>
  <c r="AC694" i="1"/>
  <c r="Y566" i="1"/>
  <c r="BP565" i="1"/>
  <c r="BN565" i="1"/>
  <c r="BP570" i="1"/>
  <c r="BN570" i="1"/>
  <c r="Z570" i="1"/>
  <c r="BP573" i="1"/>
  <c r="BN573" i="1"/>
  <c r="Z573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57" i="1" l="1"/>
  <c r="Z636" i="1"/>
  <c r="Z427" i="1"/>
  <c r="Z510" i="1"/>
  <c r="Z458" i="1"/>
  <c r="Z380" i="1"/>
  <c r="Z364" i="1"/>
  <c r="Z338" i="1"/>
  <c r="Z311" i="1"/>
  <c r="Z258" i="1"/>
  <c r="Z237" i="1"/>
  <c r="Z201" i="1"/>
  <c r="Z184" i="1"/>
  <c r="Z160" i="1"/>
  <c r="Z117" i="1"/>
  <c r="Z108" i="1"/>
  <c r="Z86" i="1"/>
  <c r="Z70" i="1"/>
  <c r="Z53" i="1"/>
  <c r="Z670" i="1"/>
  <c r="Z523" i="1"/>
  <c r="Z223" i="1"/>
  <c r="Z179" i="1"/>
  <c r="Z143" i="1"/>
  <c r="Z77" i="1"/>
  <c r="Z271" i="1"/>
  <c r="Z387" i="1"/>
  <c r="Z95" i="1"/>
  <c r="Z289" i="1"/>
  <c r="Z664" i="1"/>
  <c r="Z646" i="1"/>
  <c r="Z592" i="1"/>
  <c r="Z629" i="1"/>
  <c r="Z500" i="1"/>
  <c r="Z566" i="1"/>
  <c r="Z541" i="1"/>
  <c r="Z466" i="1"/>
  <c r="Z371" i="1"/>
  <c r="Z246" i="1"/>
  <c r="Z133" i="1"/>
  <c r="Z126" i="1"/>
  <c r="Z101" i="1"/>
  <c r="Z34" i="1"/>
  <c r="Y688" i="1"/>
  <c r="Y685" i="1"/>
  <c r="Z301" i="1"/>
  <c r="Y684" i="1"/>
  <c r="Z598" i="1"/>
  <c r="Z574" i="1"/>
  <c r="Z453" i="1"/>
  <c r="Y686" i="1"/>
  <c r="Z689" i="1" l="1"/>
  <c r="Y687" i="1"/>
</calcChain>
</file>

<file path=xl/sharedStrings.xml><?xml version="1.0" encoding="utf-8"?>
<sst xmlns="http://schemas.openxmlformats.org/spreadsheetml/2006/main" count="3249" uniqueCount="1115">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</sst>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45682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0.375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3">
        <v>4607091385670</v>
      </c>
      <c r="E47" s="804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6"/>
      <c r="R47" s="806"/>
      <c r="S47" s="806"/>
      <c r="T47" s="807"/>
      <c r="U47" s="34"/>
      <c r="V47" s="34"/>
      <c r="W47" s="35" t="s">
        <v>69</v>
      </c>
      <c r="X47" s="797">
        <v>100</v>
      </c>
      <c r="Y47" s="798">
        <f t="shared" ref="Y47:Y52" si="6">IFERROR(IF(X47="",0,CEILING((X47/$H47),1)*$H47),"")</f>
        <v>108</v>
      </c>
      <c r="Z47" s="36">
        <f>IFERROR(IF(Y47=0,"",ROUNDUP(Y47/H47,0)*0.02175),"")</f>
        <v>0.21749999999999997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104.44444444444444</v>
      </c>
      <c r="BN47" s="64">
        <f t="shared" ref="BN47:BN52" si="8">IFERROR(Y47*I47/H47,"0")</f>
        <v>112.8</v>
      </c>
      <c r="BO47" s="64">
        <f t="shared" ref="BO47:BO52" si="9">IFERROR(1/J47*(X47/H47),"0")</f>
        <v>0.16534391534391535</v>
      </c>
      <c r="BP47" s="64">
        <f t="shared" ref="BP47:BP52" si="10">IFERROR(1/J47*(Y47/H47),"0")</f>
        <v>0.17857142857142855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3">
        <v>4607091385670</v>
      </c>
      <c r="E48" s="804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4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3">
        <v>4607091385687</v>
      </c>
      <c r="E50" s="804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6"/>
      <c r="R50" s="806"/>
      <c r="S50" s="806"/>
      <c r="T50" s="807"/>
      <c r="U50" s="34"/>
      <c r="V50" s="34"/>
      <c r="W50" s="35" t="s">
        <v>69</v>
      </c>
      <c r="X50" s="797">
        <v>200</v>
      </c>
      <c r="Y50" s="798">
        <f t="shared" si="6"/>
        <v>200</v>
      </c>
      <c r="Z50" s="36">
        <f>IFERROR(IF(Y50=0,"",ROUNDUP(Y50/H50,0)*0.00902),"")</f>
        <v>0.45100000000000001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210.5</v>
      </c>
      <c r="BN50" s="64">
        <f t="shared" si="8"/>
        <v>210.5</v>
      </c>
      <c r="BO50" s="64">
        <f t="shared" si="9"/>
        <v>0.37878787878787878</v>
      </c>
      <c r="BP50" s="64">
        <f t="shared" si="10"/>
        <v>0.37878787878787878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3">
        <v>4680115882539</v>
      </c>
      <c r="E51" s="804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59.25925925925926</v>
      </c>
      <c r="Y53" s="799">
        <f>IFERROR(Y47/H47,"0")+IFERROR(Y48/H48,"0")+IFERROR(Y49/H49,"0")+IFERROR(Y50/H50,"0")+IFERROR(Y51/H51,"0")+IFERROR(Y52/H52,"0")</f>
        <v>60</v>
      </c>
      <c r="Z53" s="799">
        <f>IFERROR(IF(Z47="",0,Z47),"0")+IFERROR(IF(Z48="",0,Z48),"0")+IFERROR(IF(Z49="",0,Z49),"0")+IFERROR(IF(Z50="",0,Z50),"0")+IFERROR(IF(Z51="",0,Z51),"0")+IFERROR(IF(Z52="",0,Z52),"0")</f>
        <v>0.66849999999999998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300</v>
      </c>
      <c r="Y54" s="799">
        <f>IFERROR(SUM(Y47:Y52),"0")</f>
        <v>308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350</v>
      </c>
      <c r="Y63" s="798">
        <f t="shared" si="11"/>
        <v>356.40000000000003</v>
      </c>
      <c r="Z63" s="36">
        <f>IFERROR(IF(Y63=0,"",ROUNDUP(Y63/H63,0)*0.02175),"")</f>
        <v>0.71775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365.55555555555554</v>
      </c>
      <c r="BN63" s="64">
        <f t="shared" si="13"/>
        <v>372.23999999999995</v>
      </c>
      <c r="BO63" s="64">
        <f t="shared" si="14"/>
        <v>0.57870370370370361</v>
      </c>
      <c r="BP63" s="64">
        <f t="shared" si="15"/>
        <v>0.5892857142857143</v>
      </c>
    </row>
    <row r="64" spans="1:68" ht="27" hidden="1" customHeight="1" x14ac:dyDescent="0.25">
      <c r="A64" s="54" t="s">
        <v>143</v>
      </c>
      <c r="B64" s="54" t="s">
        <v>146</v>
      </c>
      <c r="C64" s="31">
        <v>4301011948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7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149</v>
      </c>
      <c r="B65" s="54" t="s">
        <v>150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155</v>
      </c>
      <c r="B67" s="54" t="s">
        <v>156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315</v>
      </c>
      <c r="Y69" s="798">
        <f t="shared" si="11"/>
        <v>315</v>
      </c>
      <c r="Z69" s="36">
        <f>IFERROR(IF(Y69=0,"",ROUNDUP(Y69/H69,0)*0.00902),"")</f>
        <v>0.63139999999999996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329.70000000000005</v>
      </c>
      <c r="BN69" s="64">
        <f t="shared" si="13"/>
        <v>329.70000000000005</v>
      </c>
      <c r="BO69" s="64">
        <f t="shared" si="14"/>
        <v>0.53030303030303028</v>
      </c>
      <c r="BP69" s="64">
        <f t="shared" si="15"/>
        <v>0.53030303030303028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102.4074074074074</v>
      </c>
      <c r="Y70" s="799">
        <f>IFERROR(Y62/H62,"0")+IFERROR(Y63/H63,"0")+IFERROR(Y64/H64,"0")+IFERROR(Y65/H65,"0")+IFERROR(Y66/H66,"0")+IFERROR(Y67/H67,"0")+IFERROR(Y68/H68,"0")+IFERROR(Y69/H69,"0")</f>
        <v>103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1.3491499999999998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665</v>
      </c>
      <c r="Y71" s="799">
        <f>IFERROR(SUM(Y62:Y69),"0")</f>
        <v>671.40000000000009</v>
      </c>
      <c r="Z71" s="37"/>
      <c r="AA71" s="800"/>
      <c r="AB71" s="800"/>
      <c r="AC71" s="800"/>
    </row>
    <row r="72" spans="1:68" ht="14.25" hidden="1" customHeight="1" x14ac:dyDescent="0.25">
      <c r="A72" s="829" t="s">
        <v>163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70</v>
      </c>
      <c r="Y73" s="798">
        <f>IFERROR(IF(X73="",0,CEILING((X73/$H73),1)*$H73),"")</f>
        <v>75.600000000000009</v>
      </c>
      <c r="Z73" s="36">
        <f>IFERROR(IF(Y73=0,"",ROUNDUP(Y73/H73,0)*0.02175),"")</f>
        <v>0.15225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73.1111111111111</v>
      </c>
      <c r="BN73" s="64">
        <f>IFERROR(Y73*I73/H73,"0")</f>
        <v>78.959999999999994</v>
      </c>
      <c r="BO73" s="64">
        <f>IFERROR(1/J73*(X73/H73),"0")</f>
        <v>0.11574074074074073</v>
      </c>
      <c r="BP73" s="64">
        <f>IFERROR(1/J73*(Y73/H73),"0")</f>
        <v>0.125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170</v>
      </c>
      <c r="B75" s="54" t="s">
        <v>171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135</v>
      </c>
      <c r="Y76" s="798">
        <f>IFERROR(IF(X76="",0,CEILING((X76/$H76),1)*$H76),"")</f>
        <v>135</v>
      </c>
      <c r="Z76" s="36">
        <f>IFERROR(IF(Y76=0,"",ROUNDUP(Y76/H76,0)*0.00651),"")</f>
        <v>0.32550000000000001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144</v>
      </c>
      <c r="BN76" s="64">
        <f>IFERROR(Y76*I76/H76,"0")</f>
        <v>144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56.481481481481481</v>
      </c>
      <c r="Y77" s="799">
        <f>IFERROR(Y73/H73,"0")+IFERROR(Y74/H74,"0")+IFERROR(Y75/H75,"0")+IFERROR(Y76/H76,"0")</f>
        <v>57</v>
      </c>
      <c r="Z77" s="799">
        <f>IFERROR(IF(Z73="",0,Z73),"0")+IFERROR(IF(Z74="",0,Z74),"0")+IFERROR(IF(Z75="",0,Z75),"0")+IFERROR(IF(Z76="",0,Z76),"0")</f>
        <v>0.47775000000000001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205</v>
      </c>
      <c r="Y78" s="799">
        <f>IFERROR(SUM(Y73:Y76),"0")</f>
        <v>210.60000000000002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30</v>
      </c>
      <c r="Y83" s="798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9</v>
      </c>
      <c r="Y84" s="798">
        <f t="shared" si="16"/>
        <v>9</v>
      </c>
      <c r="Z84" s="36">
        <f>IFERROR(IF(Y84=0,"",ROUNDUP(Y84/H84,0)*0.00502),"")</f>
        <v>2.5100000000000001E-2</v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9.4999999999999982</v>
      </c>
      <c r="BN84" s="64">
        <f t="shared" si="18"/>
        <v>9.4999999999999982</v>
      </c>
      <c r="BO84" s="64">
        <f t="shared" si="19"/>
        <v>2.1367521367521368E-2</v>
      </c>
      <c r="BP84" s="64">
        <f t="shared" si="20"/>
        <v>2.1367521367521368E-2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30</v>
      </c>
      <c r="Y85" s="798">
        <f t="shared" si="16"/>
        <v>30.6</v>
      </c>
      <c r="Z85" s="36">
        <f>IFERROR(IF(Y85=0,"",ROUNDUP(Y85/H85,0)*0.00502),"")</f>
        <v>8.5339999999999999E-2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31.666666666666664</v>
      </c>
      <c r="BN85" s="64">
        <f t="shared" si="18"/>
        <v>32.299999999999997</v>
      </c>
      <c r="BO85" s="64">
        <f t="shared" si="19"/>
        <v>7.122507122507124E-2</v>
      </c>
      <c r="BP85" s="64">
        <f t="shared" si="20"/>
        <v>7.2649572649572655E-2</v>
      </c>
    </row>
    <row r="86" spans="1:68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38.333333333333336</v>
      </c>
      <c r="Y86" s="799">
        <f>IFERROR(Y80/H80,"0")+IFERROR(Y81/H81,"0")+IFERROR(Y82/H82,"0")+IFERROR(Y83/H83,"0")+IFERROR(Y84/H84,"0")+IFERROR(Y85/H85,"0")</f>
        <v>39</v>
      </c>
      <c r="Z86" s="799">
        <f>IFERROR(IF(Z80="",0,Z80),"0")+IFERROR(IF(Z81="",0,Z81),"0")+IFERROR(IF(Z82="",0,Z82),"0")+IFERROR(IF(Z83="",0,Z83),"0")+IFERROR(IF(Z84="",0,Z84),"0")+IFERROR(IF(Z85="",0,Z85),"0")</f>
        <v>0.19578000000000001</v>
      </c>
      <c r="AA86" s="800"/>
      <c r="AB86" s="800"/>
      <c r="AC86" s="800"/>
    </row>
    <row r="87" spans="1:68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69</v>
      </c>
      <c r="Y87" s="799">
        <f>IFERROR(SUM(Y80:Y85),"0")</f>
        <v>70.2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189</v>
      </c>
      <c r="B89" s="54" t="s">
        <v>190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30</v>
      </c>
      <c r="Y91" s="798">
        <f t="shared" si="21"/>
        <v>33.6</v>
      </c>
      <c r="Z91" s="36">
        <f>IFERROR(IF(Y91=0,"",ROUNDUP(Y91/H91,0)*0.02175),"")</f>
        <v>8.6999999999999994E-2</v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31.971428571428572</v>
      </c>
      <c r="BN91" s="64">
        <f t="shared" si="23"/>
        <v>35.808</v>
      </c>
      <c r="BO91" s="64">
        <f t="shared" si="24"/>
        <v>6.377551020408162E-2</v>
      </c>
      <c r="BP91" s="64">
        <f t="shared" si="25"/>
        <v>7.1428571428571425E-2</v>
      </c>
    </row>
    <row r="92" spans="1:68" ht="16.5" hidden="1" customHeight="1" x14ac:dyDescent="0.25">
      <c r="A92" s="54" t="s">
        <v>198</v>
      </c>
      <c r="B92" s="54" t="s">
        <v>199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200</v>
      </c>
      <c r="B93" s="54" t="s">
        <v>201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203</v>
      </c>
      <c r="B94" s="54" t="s">
        <v>204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3.5714285714285712</v>
      </c>
      <c r="Y95" s="799">
        <f>IFERROR(Y89/H89,"0")+IFERROR(Y90/H90,"0")+IFERROR(Y91/H91,"0")+IFERROR(Y92/H92,"0")+IFERROR(Y93/H93,"0")+IFERROR(Y94/H94,"0")</f>
        <v>4</v>
      </c>
      <c r="Z95" s="799">
        <f>IFERROR(IF(Z89="",0,Z89),"0")+IFERROR(IF(Z90="",0,Z90),"0")+IFERROR(IF(Z91="",0,Z91),"0")+IFERROR(IF(Z92="",0,Z92),"0")+IFERROR(IF(Z93="",0,Z93),"0")+IFERROR(IF(Z94="",0,Z94),"0")</f>
        <v>8.6999999999999994E-2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30</v>
      </c>
      <c r="Y96" s="799">
        <f>IFERROR(SUM(Y89:Y94),"0")</f>
        <v>33.6</v>
      </c>
      <c r="Z96" s="37"/>
      <c r="AA96" s="800"/>
      <c r="AB96" s="800"/>
      <c r="AC96" s="800"/>
    </row>
    <row r="97" spans="1:68" ht="14.25" hidden="1" customHeight="1" x14ac:dyDescent="0.25">
      <c r="A97" s="829" t="s">
        <v>205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206</v>
      </c>
      <c r="B98" s="54" t="s">
        <v>207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10</v>
      </c>
      <c r="Y99" s="798">
        <f>IFERROR(IF(X99="",0,CEILING((X99/$H99),1)*$H99),"")</f>
        <v>16.8</v>
      </c>
      <c r="Z99" s="36">
        <f>IFERROR(IF(Y99=0,"",ROUNDUP(Y99/H99,0)*0.02175),"")</f>
        <v>4.3499999999999997E-2</v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10.671428571428571</v>
      </c>
      <c r="BN99" s="64">
        <f>IFERROR(Y99*I99/H99,"0")</f>
        <v>17.928000000000001</v>
      </c>
      <c r="BO99" s="64">
        <f>IFERROR(1/J99*(X99/H99),"0")</f>
        <v>2.1258503401360544E-2</v>
      </c>
      <c r="BP99" s="64">
        <f>IFERROR(1/J99*(Y99/H99),"0")</f>
        <v>3.5714285714285712E-2</v>
      </c>
    </row>
    <row r="100" spans="1:68" ht="27" hidden="1" customHeight="1" x14ac:dyDescent="0.25">
      <c r="A100" s="54" t="s">
        <v>210</v>
      </c>
      <c r="B100" s="54" t="s">
        <v>211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1.1904761904761905</v>
      </c>
      <c r="Y101" s="799">
        <f>IFERROR(Y98/H98,"0")+IFERROR(Y99/H99,"0")+IFERROR(Y100/H100,"0")</f>
        <v>2</v>
      </c>
      <c r="Z101" s="799">
        <f>IFERROR(IF(Z98="",0,Z98),"0")+IFERROR(IF(Z99="",0,Z99),"0")+IFERROR(IF(Z100="",0,Z100),"0")</f>
        <v>4.3499999999999997E-2</v>
      </c>
      <c r="AA101" s="800"/>
      <c r="AB101" s="800"/>
      <c r="AC101" s="800"/>
    </row>
    <row r="102" spans="1:68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10</v>
      </c>
      <c r="Y102" s="799">
        <f>IFERROR(SUM(Y98:Y100),"0")</f>
        <v>16.8</v>
      </c>
      <c r="Z102" s="37"/>
      <c r="AA102" s="800"/>
      <c r="AB102" s="800"/>
      <c r="AC102" s="800"/>
    </row>
    <row r="103" spans="1:68" ht="16.5" hidden="1" customHeight="1" x14ac:dyDescent="0.25">
      <c r="A103" s="857" t="s">
        <v>213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150</v>
      </c>
      <c r="Y105" s="798">
        <f>IFERROR(IF(X105="",0,CEILING((X105/$H105),1)*$H105),"")</f>
        <v>151.20000000000002</v>
      </c>
      <c r="Z105" s="36">
        <f>IFERROR(IF(Y105=0,"",ROUNDUP(Y105/H105,0)*0.02175),"")</f>
        <v>0.30449999999999999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156.66666666666666</v>
      </c>
      <c r="BN105" s="64">
        <f>IFERROR(Y105*I105/H105,"0")</f>
        <v>157.91999999999999</v>
      </c>
      <c r="BO105" s="64">
        <f>IFERROR(1/J105*(X105/H105),"0")</f>
        <v>0.24801587301587297</v>
      </c>
      <c r="BP105" s="64">
        <f>IFERROR(1/J105*(Y105/H105),"0")</f>
        <v>0.25</v>
      </c>
    </row>
    <row r="106" spans="1:68" ht="16.5" hidden="1" customHeight="1" x14ac:dyDescent="0.25">
      <c r="A106" s="54" t="s">
        <v>217</v>
      </c>
      <c r="B106" s="54" t="s">
        <v>218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495</v>
      </c>
      <c r="Y107" s="79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123.88888888888889</v>
      </c>
      <c r="Y108" s="799">
        <f>IFERROR(Y105/H105,"0")+IFERROR(Y106/H106,"0")+IFERROR(Y107/H107,"0")</f>
        <v>124</v>
      </c>
      <c r="Z108" s="799">
        <f>IFERROR(IF(Z105="",0,Z105),"0")+IFERROR(IF(Z106="",0,Z106),"0")+IFERROR(IF(Z107="",0,Z107),"0")</f>
        <v>1.2967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645</v>
      </c>
      <c r="Y109" s="799">
        <f>IFERROR(SUM(Y105:Y107),"0")</f>
        <v>646.20000000000005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222</v>
      </c>
      <c r="B111" s="54" t="s">
        <v>223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495</v>
      </c>
      <c r="Y113" s="798">
        <f t="shared" si="26"/>
        <v>496.8</v>
      </c>
      <c r="Z113" s="36">
        <f>IFERROR(IF(Y113=0,"",ROUNDUP(Y113/H113,0)*0.00651),"")</f>
        <v>1.19784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541.19999999999993</v>
      </c>
      <c r="BN113" s="64">
        <f t="shared" si="28"/>
        <v>543.16800000000001</v>
      </c>
      <c r="BO113" s="64">
        <f t="shared" si="29"/>
        <v>1.0073260073260073</v>
      </c>
      <c r="BP113" s="64">
        <f t="shared" si="30"/>
        <v>1.0109890109890112</v>
      </c>
    </row>
    <row r="114" spans="1:68" ht="16.5" hidden="1" customHeight="1" x14ac:dyDescent="0.25">
      <c r="A114" s="54" t="s">
        <v>228</v>
      </c>
      <c r="B114" s="54" t="s">
        <v>229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232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231</v>
      </c>
      <c r="B116" s="54" t="s">
        <v>233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234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195.23809523809521</v>
      </c>
      <c r="Y117" s="799">
        <f>IFERROR(Y111/H111,"0")+IFERROR(Y112/H112,"0")+IFERROR(Y113/H113,"0")+IFERROR(Y114/H114,"0")+IFERROR(Y115/H115,"0")+IFERROR(Y116/H116,"0")</f>
        <v>196</v>
      </c>
      <c r="Z117" s="799">
        <f>IFERROR(IF(Z111="",0,Z111),"0")+IFERROR(IF(Z112="",0,Z112),"0")+IFERROR(IF(Z113="",0,Z113),"0")+IFERROR(IF(Z114="",0,Z114),"0")+IFERROR(IF(Z115="",0,Z115),"0")+IFERROR(IF(Z116="",0,Z116),"0")</f>
        <v>1.4588399999999999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595</v>
      </c>
      <c r="Y118" s="799">
        <f>IFERROR(SUM(Y111:Y116),"0")</f>
        <v>597.6</v>
      </c>
      <c r="Z118" s="37"/>
      <c r="AA118" s="800"/>
      <c r="AB118" s="800"/>
      <c r="AC118" s="800"/>
    </row>
    <row r="119" spans="1:68" ht="16.5" hidden="1" customHeight="1" x14ac:dyDescent="0.25">
      <c r="A119" s="857" t="s">
        <v>235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236</v>
      </c>
      <c r="B121" s="54" t="s">
        <v>237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236</v>
      </c>
      <c r="B122" s="54" t="s">
        <v>239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240</v>
      </c>
      <c r="B123" s="54" t="s">
        <v>241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495</v>
      </c>
      <c r="Y124" s="798">
        <f>IFERROR(IF(X124="",0,CEILING((X124/$H124),1)*$H124),"")</f>
        <v>495</v>
      </c>
      <c r="Z124" s="36">
        <f>IFERROR(IF(Y124=0,"",ROUNDUP(Y124/H124,0)*0.00902),"")</f>
        <v>0.99219999999999997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518.09999999999991</v>
      </c>
      <c r="BN124" s="64">
        <f>IFERROR(Y124*I124/H124,"0")</f>
        <v>518.09999999999991</v>
      </c>
      <c r="BO124" s="64">
        <f>IFERROR(1/J124*(X124/H124),"0")</f>
        <v>0.83333333333333337</v>
      </c>
      <c r="BP124" s="64">
        <f>IFERROR(1/J124*(Y124/H124),"0")</f>
        <v>0.83333333333333337</v>
      </c>
    </row>
    <row r="125" spans="1:68" ht="16.5" hidden="1" customHeight="1" x14ac:dyDescent="0.25">
      <c r="A125" s="54" t="s">
        <v>245</v>
      </c>
      <c r="B125" s="54" t="s">
        <v>246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110</v>
      </c>
      <c r="Y126" s="799">
        <f>IFERROR(Y121/H121,"0")+IFERROR(Y122/H122,"0")+IFERROR(Y123/H123,"0")+IFERROR(Y124/H124,"0")+IFERROR(Y125/H125,"0")</f>
        <v>110</v>
      </c>
      <c r="Z126" s="799">
        <f>IFERROR(IF(Z121="",0,Z121),"0")+IFERROR(IF(Z122="",0,Z122),"0")+IFERROR(IF(Z123="",0,Z123),"0")+IFERROR(IF(Z124="",0,Z124),"0")+IFERROR(IF(Z125="",0,Z125),"0")</f>
        <v>0.99219999999999997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495</v>
      </c>
      <c r="Y127" s="799">
        <f>IFERROR(SUM(Y121:Y125),"0")</f>
        <v>495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163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70</v>
      </c>
      <c r="Y129" s="798">
        <f>IFERROR(IF(X129="",0,CEILING((X129/$H129),1)*$H129),"")</f>
        <v>75.600000000000009</v>
      </c>
      <c r="Z129" s="36">
        <f>IFERROR(IF(Y129=0,"",ROUNDUP(Y129/H129,0)*0.02175),"")</f>
        <v>0.15225</v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73.1111111111111</v>
      </c>
      <c r="BN129" s="64">
        <f>IFERROR(Y129*I129/H129,"0")</f>
        <v>78.959999999999994</v>
      </c>
      <c r="BO129" s="64">
        <f>IFERROR(1/J129*(X129/H129),"0")</f>
        <v>0.11574074074074073</v>
      </c>
      <c r="BP129" s="64">
        <f>IFERROR(1/J129*(Y129/H129),"0")</f>
        <v>0.125</v>
      </c>
    </row>
    <row r="130" spans="1:68" ht="16.5" hidden="1" customHeight="1" x14ac:dyDescent="0.25">
      <c r="A130" s="54" t="s">
        <v>250</v>
      </c>
      <c r="B130" s="54" t="s">
        <v>251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250</v>
      </c>
      <c r="B131" s="54" t="s">
        <v>253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254</v>
      </c>
      <c r="B132" s="54" t="s">
        <v>255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6.481481481481481</v>
      </c>
      <c r="Y133" s="799">
        <f>IFERROR(Y129/H129,"0")+IFERROR(Y130/H130,"0")+IFERROR(Y131/H131,"0")+IFERROR(Y132/H132,"0")</f>
        <v>7</v>
      </c>
      <c r="Z133" s="799">
        <f>IFERROR(IF(Z129="",0,Z129),"0")+IFERROR(IF(Z130="",0,Z130),"0")+IFERROR(IF(Z131="",0,Z131),"0")+IFERROR(IF(Z132="",0,Z132),"0")</f>
        <v>0.15225</v>
      </c>
      <c r="AA133" s="800"/>
      <c r="AB133" s="800"/>
      <c r="AC133" s="800"/>
    </row>
    <row r="134" spans="1:68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70</v>
      </c>
      <c r="Y134" s="799">
        <f>IFERROR(SUM(Y129:Y132),"0")</f>
        <v>75.600000000000009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37.5" hidden="1" customHeight="1" x14ac:dyDescent="0.25">
      <c r="A136" s="54" t="s">
        <v>256</v>
      </c>
      <c r="B136" s="54" t="s">
        <v>257</v>
      </c>
      <c r="C136" s="31">
        <v>4301051360</v>
      </c>
      <c r="D136" s="803">
        <v>4607091385168</v>
      </c>
      <c r="E136" s="804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3">
        <v>4607091385168</v>
      </c>
      <c r="E137" s="804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500</v>
      </c>
      <c r="Y137" s="798">
        <f t="shared" si="31"/>
        <v>504</v>
      </c>
      <c r="Z137" s="36">
        <f>IFERROR(IF(Y137=0,"",ROUNDUP(Y137/H137,0)*0.02175),"")</f>
        <v>1.3049999999999999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533.21428571428567</v>
      </c>
      <c r="BN137" s="64">
        <f t="shared" si="33"/>
        <v>537.48</v>
      </c>
      <c r="BO137" s="64">
        <f t="shared" si="34"/>
        <v>1.0629251700680271</v>
      </c>
      <c r="BP137" s="64">
        <f t="shared" si="35"/>
        <v>1.0714285714285714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264</v>
      </c>
      <c r="B139" s="54" t="s">
        <v>265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495</v>
      </c>
      <c r="Y140" s="798">
        <f t="shared" si="31"/>
        <v>496.8</v>
      </c>
      <c r="Z140" s="36">
        <f>IFERROR(IF(Y140=0,"",ROUNDUP(Y140/H140,0)*0.00651),"")</f>
        <v>1.19784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541.19999999999993</v>
      </c>
      <c r="BN140" s="64">
        <f t="shared" si="33"/>
        <v>543.16800000000001</v>
      </c>
      <c r="BO140" s="64">
        <f t="shared" si="34"/>
        <v>1.0073260073260073</v>
      </c>
      <c r="BP140" s="64">
        <f t="shared" si="35"/>
        <v>1.0109890109890112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36</v>
      </c>
      <c r="Y141" s="798">
        <f t="shared" si="31"/>
        <v>36</v>
      </c>
      <c r="Z141" s="36">
        <f>IFERROR(IF(Y141=0,"",ROUNDUP(Y141/H141,0)*0.00651),"")</f>
        <v>0.13020000000000001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39.6</v>
      </c>
      <c r="BN141" s="64">
        <f t="shared" si="33"/>
        <v>39.6</v>
      </c>
      <c r="BO141" s="64">
        <f t="shared" si="34"/>
        <v>0.1098901098901099</v>
      </c>
      <c r="BP141" s="64">
        <f t="shared" si="35"/>
        <v>0.1098901098901099</v>
      </c>
    </row>
    <row r="142" spans="1:68" ht="37.5" hidden="1" customHeight="1" x14ac:dyDescent="0.25">
      <c r="A142" s="54" t="s">
        <v>270</v>
      </c>
      <c r="B142" s="54" t="s">
        <v>271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262.85714285714283</v>
      </c>
      <c r="Y143" s="799">
        <f>IFERROR(Y136/H136,"0")+IFERROR(Y137/H137,"0")+IFERROR(Y138/H138,"0")+IFERROR(Y139/H139,"0")+IFERROR(Y140/H140,"0")+IFERROR(Y141/H141,"0")+IFERROR(Y142/H142,"0")</f>
        <v>264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2.6330399999999998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1031</v>
      </c>
      <c r="Y144" s="799">
        <f>IFERROR(SUM(Y136:Y142),"0")</f>
        <v>1036.8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205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273</v>
      </c>
      <c r="B146" s="54" t="s">
        <v>274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19.8</v>
      </c>
      <c r="Y147" s="798">
        <f>IFERROR(IF(X147="",0,CEILING((X147/$H147),1)*$H147),"")</f>
        <v>19.8</v>
      </c>
      <c r="Z147" s="36">
        <f>IFERROR(IF(Y147=0,"",ROUNDUP(Y147/H147,0)*0.00651),"")</f>
        <v>6.5100000000000005E-2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22.380000000000003</v>
      </c>
      <c r="BN147" s="64">
        <f>IFERROR(Y147*I147/H147,"0")</f>
        <v>22.380000000000003</v>
      </c>
      <c r="BO147" s="64">
        <f>IFERROR(1/J147*(X147/H147),"0")</f>
        <v>5.4945054945054951E-2</v>
      </c>
      <c r="BP147" s="64">
        <f>IFERROR(1/J147*(Y147/H147),"0")</f>
        <v>5.4945054945054951E-2</v>
      </c>
    </row>
    <row r="148" spans="1:68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10</v>
      </c>
      <c r="Y148" s="799">
        <f>IFERROR(Y146/H146,"0")+IFERROR(Y147/H147,"0")</f>
        <v>10</v>
      </c>
      <c r="Z148" s="799">
        <f>IFERROR(IF(Z146="",0,Z146),"0")+IFERROR(IF(Z147="",0,Z147),"0")</f>
        <v>6.5100000000000005E-2</v>
      </c>
      <c r="AA148" s="800"/>
      <c r="AB148" s="800"/>
      <c r="AC148" s="800"/>
    </row>
    <row r="149" spans="1:68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19.8</v>
      </c>
      <c r="Y149" s="799">
        <f>IFERROR(SUM(Y146:Y147),"0")</f>
        <v>19.8</v>
      </c>
      <c r="Z149" s="37"/>
      <c r="AA149" s="800"/>
      <c r="AB149" s="800"/>
      <c r="AC149" s="800"/>
    </row>
    <row r="150" spans="1:68" ht="16.5" hidden="1" customHeight="1" x14ac:dyDescent="0.25">
      <c r="A150" s="857" t="s">
        <v>279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280</v>
      </c>
      <c r="B152" s="54" t="s">
        <v>281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50" t="s">
        <v>283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68</v>
      </c>
      <c r="Y153" s="798">
        <f>IFERROR(IF(X153="",0,CEILING((X153/$H153),1)*$H153),"")</f>
        <v>70.400000000000006</v>
      </c>
      <c r="Z153" s="36">
        <f>IFERROR(IF(Y153=0,"",ROUNDUP(Y153/H153,0)*0.00651),"")</f>
        <v>0.14322000000000001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71.825000000000003</v>
      </c>
      <c r="BN153" s="64">
        <f>IFERROR(Y153*I153/H153,"0")</f>
        <v>74.36</v>
      </c>
      <c r="BO153" s="64">
        <f>IFERROR(1/J153*(X153/H153),"0")</f>
        <v>0.11675824175824177</v>
      </c>
      <c r="BP153" s="64">
        <f>IFERROR(1/J153*(Y153/H153),"0")</f>
        <v>0.12087912087912089</v>
      </c>
    </row>
    <row r="154" spans="1:68" ht="27" hidden="1" customHeight="1" x14ac:dyDescent="0.25">
      <c r="A154" s="54" t="s">
        <v>285</v>
      </c>
      <c r="B154" s="54" t="s">
        <v>288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21.25</v>
      </c>
      <c r="Y155" s="799">
        <f>IFERROR(Y152/H152,"0")+IFERROR(Y153/H153,"0")+IFERROR(Y154/H154,"0")</f>
        <v>22</v>
      </c>
      <c r="Z155" s="799">
        <f>IFERROR(IF(Z152="",0,Z152),"0")+IFERROR(IF(Z153="",0,Z153),"0")+IFERROR(IF(Z154="",0,Z154),"0")</f>
        <v>0.14322000000000001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68</v>
      </c>
      <c r="Y156" s="799">
        <f>IFERROR(SUM(Y152:Y154),"0")</f>
        <v>70.400000000000006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289</v>
      </c>
      <c r="B158" s="54" t="s">
        <v>290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42</v>
      </c>
      <c r="Y159" s="798">
        <f>IFERROR(IF(X159="",0,CEILING((X159/$H159),1)*$H159),"")</f>
        <v>42</v>
      </c>
      <c r="Z159" s="36">
        <f>IFERROR(IF(Y159=0,"",ROUNDUP(Y159/H159,0)*0.00651),"")</f>
        <v>9.7650000000000001E-2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46.02</v>
      </c>
      <c r="BN159" s="64">
        <f>IFERROR(Y159*I159/H159,"0")</f>
        <v>46.02</v>
      </c>
      <c r="BO159" s="64">
        <f>IFERROR(1/J159*(X159/H159),"0")</f>
        <v>8.241758241758243E-2</v>
      </c>
      <c r="BP159" s="64">
        <f>IFERROR(1/J159*(Y159/H159),"0")</f>
        <v>8.241758241758243E-2</v>
      </c>
    </row>
    <row r="160" spans="1:68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15.000000000000002</v>
      </c>
      <c r="Y160" s="799">
        <f>IFERROR(Y158/H158,"0")+IFERROR(Y159/H159,"0")</f>
        <v>15.000000000000002</v>
      </c>
      <c r="Z160" s="799">
        <f>IFERROR(IF(Z158="",0,Z158),"0")+IFERROR(IF(Z159="",0,Z159),"0")</f>
        <v>9.7650000000000001E-2</v>
      </c>
      <c r="AA160" s="800"/>
      <c r="AB160" s="800"/>
      <c r="AC160" s="800"/>
    </row>
    <row r="161" spans="1:68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42</v>
      </c>
      <c r="Y161" s="799">
        <f>IFERROR(SUM(Y158:Y159),"0")</f>
        <v>42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293</v>
      </c>
      <c r="B163" s="54" t="s">
        <v>294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4" t="s">
        <v>295</v>
      </c>
      <c r="Q163" s="806"/>
      <c r="R163" s="806"/>
      <c r="S163" s="806"/>
      <c r="T163" s="807"/>
      <c r="U163" s="34"/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296</v>
      </c>
      <c r="B164" s="54" t="s">
        <v>297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62.7</v>
      </c>
      <c r="Y165" s="798">
        <f>IFERROR(IF(X165="",0,CEILING((X165/$H165),1)*$H165),"")</f>
        <v>63.36</v>
      </c>
      <c r="Z165" s="36">
        <f>IFERROR(IF(Y165=0,"",ROUNDUP(Y165/H165,0)*0.00651),"")</f>
        <v>0.15623999999999999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69.064999999999998</v>
      </c>
      <c r="BN165" s="64">
        <f>IFERROR(Y165*I165/H165,"0")</f>
        <v>69.792000000000002</v>
      </c>
      <c r="BO165" s="64">
        <f>IFERROR(1/J165*(X165/H165),"0")</f>
        <v>0.1304945054945055</v>
      </c>
      <c r="BP165" s="64">
        <f>IFERROR(1/J165*(Y165/H165),"0")</f>
        <v>0.13186813186813187</v>
      </c>
    </row>
    <row r="166" spans="1:68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23.75</v>
      </c>
      <c r="Y166" s="799">
        <f>IFERROR(Y163/H163,"0")+IFERROR(Y164/H164,"0")+IFERROR(Y165/H165,"0")</f>
        <v>24</v>
      </c>
      <c r="Z166" s="799">
        <f>IFERROR(IF(Z163="",0,Z163),"0")+IFERROR(IF(Z164="",0,Z164),"0")+IFERROR(IF(Z165="",0,Z165),"0")</f>
        <v>0.15623999999999999</v>
      </c>
      <c r="AA166" s="800"/>
      <c r="AB166" s="800"/>
      <c r="AC166" s="800"/>
    </row>
    <row r="167" spans="1:68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62.7</v>
      </c>
      <c r="Y167" s="799">
        <f>IFERROR(SUM(Y163:Y165),"0")</f>
        <v>63.36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299</v>
      </c>
      <c r="B170" s="54" t="s">
        <v>300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302</v>
      </c>
      <c r="B174" s="54" t="s">
        <v>303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308</v>
      </c>
      <c r="B176" s="54" t="s">
        <v>309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311</v>
      </c>
      <c r="B177" s="54" t="s">
        <v>312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313</v>
      </c>
      <c r="B178" s="54" t="s">
        <v>314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315</v>
      </c>
      <c r="B182" s="54" t="s">
        <v>316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318</v>
      </c>
      <c r="B183" s="54" t="s">
        <v>319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321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322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163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323</v>
      </c>
      <c r="B189" s="54" t="s">
        <v>324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50</v>
      </c>
      <c r="Y193" s="798">
        <f t="shared" ref="Y193:Y200" si="36">IFERROR(IF(X193="",0,CEILING((X193/$H193),1)*$H193),"")</f>
        <v>50.400000000000006</v>
      </c>
      <c r="Z193" s="36">
        <f>IFERROR(IF(Y193=0,"",ROUNDUP(Y193/H193,0)*0.00902),"")</f>
        <v>0.10824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53.214285714285715</v>
      </c>
      <c r="BN193" s="64">
        <f t="shared" ref="BN193:BN200" si="38">IFERROR(Y193*I193/H193,"0")</f>
        <v>53.64</v>
      </c>
      <c r="BO193" s="64">
        <f t="shared" ref="BO193:BO200" si="39">IFERROR(1/J193*(X193/H193),"0")</f>
        <v>9.0187590187590191E-2</v>
      </c>
      <c r="BP193" s="64">
        <f t="shared" ref="BP193:BP200" si="40">IFERROR(1/J193*(Y193/H193),"0")</f>
        <v>9.0909090909090912E-2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20</v>
      </c>
      <c r="Y194" s="798">
        <f t="shared" si="36"/>
        <v>21</v>
      </c>
      <c r="Z194" s="36">
        <f>IFERROR(IF(Y194=0,"",ROUNDUP(Y194/H194,0)*0.00902),"")</f>
        <v>4.5100000000000001E-2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21.285714285714281</v>
      </c>
      <c r="BN194" s="64">
        <f t="shared" si="38"/>
        <v>22.349999999999998</v>
      </c>
      <c r="BO194" s="64">
        <f t="shared" si="39"/>
        <v>3.6075036075036072E-2</v>
      </c>
      <c r="BP194" s="64">
        <f t="shared" si="40"/>
        <v>3.787878787878788E-2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60</v>
      </c>
      <c r="Y195" s="798">
        <f t="shared" si="36"/>
        <v>63</v>
      </c>
      <c r="Z195" s="36">
        <f>IFERROR(IF(Y195=0,"",ROUNDUP(Y195/H195,0)*0.00902),"")</f>
        <v>0.1353</v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63</v>
      </c>
      <c r="BN195" s="64">
        <f t="shared" si="38"/>
        <v>66.149999999999991</v>
      </c>
      <c r="BO195" s="64">
        <f t="shared" si="39"/>
        <v>0.10822510822510822</v>
      </c>
      <c r="BP195" s="64">
        <f t="shared" si="40"/>
        <v>0.11363636363636365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105</v>
      </c>
      <c r="Y196" s="798">
        <f t="shared" si="36"/>
        <v>105</v>
      </c>
      <c r="Z196" s="36">
        <f>IFERROR(IF(Y196=0,"",ROUNDUP(Y196/H196,0)*0.00502),"")</f>
        <v>0.251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111.5</v>
      </c>
      <c r="BN196" s="64">
        <f t="shared" si="38"/>
        <v>111.5</v>
      </c>
      <c r="BO196" s="64">
        <f t="shared" si="39"/>
        <v>0.21367521367521369</v>
      </c>
      <c r="BP196" s="64">
        <f t="shared" si="40"/>
        <v>0.21367521367521369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105</v>
      </c>
      <c r="Y197" s="798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157.5</v>
      </c>
      <c r="Y198" s="798">
        <f t="shared" si="36"/>
        <v>157.5</v>
      </c>
      <c r="Z198" s="36">
        <f>IFERROR(IF(Y198=0,"",ROUNDUP(Y198/H198,0)*0.00502),"")</f>
        <v>0.3765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165</v>
      </c>
      <c r="BN198" s="64">
        <f t="shared" si="38"/>
        <v>165</v>
      </c>
      <c r="BO198" s="64">
        <f t="shared" si="39"/>
        <v>0.32051282051282054</v>
      </c>
      <c r="BP198" s="64">
        <f t="shared" si="40"/>
        <v>0.32051282051282054</v>
      </c>
    </row>
    <row r="199" spans="1:68" ht="27" hidden="1" customHeight="1" x14ac:dyDescent="0.25">
      <c r="A199" s="54" t="s">
        <v>341</v>
      </c>
      <c r="B199" s="54" t="s">
        <v>342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343</v>
      </c>
      <c r="B200" s="54" t="s">
        <v>344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205.95238095238096</v>
      </c>
      <c r="Y201" s="799">
        <f>IFERROR(Y193/H193,"0")+IFERROR(Y194/H194,"0")+IFERROR(Y195/H195,"0")+IFERROR(Y196/H196,"0")+IFERROR(Y197/H197,"0")+IFERROR(Y198/H198,"0")+IFERROR(Y199/H199,"0")+IFERROR(Y200/H200,"0")</f>
        <v>207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1.1671400000000001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497.5</v>
      </c>
      <c r="Y202" s="799">
        <f>IFERROR(SUM(Y193:Y200),"0")</f>
        <v>501.9</v>
      </c>
      <c r="Z202" s="37"/>
      <c r="AA202" s="800"/>
      <c r="AB202" s="800"/>
      <c r="AC202" s="800"/>
    </row>
    <row r="203" spans="1:68" ht="16.5" hidden="1" customHeight="1" x14ac:dyDescent="0.25">
      <c r="A203" s="857" t="s">
        <v>346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347</v>
      </c>
      <c r="B205" s="54" t="s">
        <v>348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350</v>
      </c>
      <c r="B206" s="54" t="s">
        <v>351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163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353</v>
      </c>
      <c r="B210" s="54" t="s">
        <v>354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356</v>
      </c>
      <c r="B211" s="54" t="s">
        <v>357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100</v>
      </c>
      <c r="Y215" s="79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70</v>
      </c>
      <c r="Y216" s="798">
        <f t="shared" si="41"/>
        <v>70.2</v>
      </c>
      <c r="Z216" s="36">
        <f>IFERROR(IF(Y216=0,"",ROUNDUP(Y216/H216,0)*0.00902),"")</f>
        <v>0.11726</v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72.722222222222229</v>
      </c>
      <c r="BN216" s="64">
        <f t="shared" si="43"/>
        <v>72.930000000000007</v>
      </c>
      <c r="BO216" s="64">
        <f t="shared" si="44"/>
        <v>9.8204264870931535E-2</v>
      </c>
      <c r="BP216" s="64">
        <f t="shared" si="45"/>
        <v>9.8484848484848481E-2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150</v>
      </c>
      <c r="Y217" s="798">
        <f t="shared" si="4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80</v>
      </c>
      <c r="Y218" s="798">
        <f t="shared" si="41"/>
        <v>81</v>
      </c>
      <c r="Z218" s="36">
        <f>IFERROR(IF(Y218=0,"",ROUNDUP(Y218/H218,0)*0.00902),"")</f>
        <v>0.1353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83.111111111111114</v>
      </c>
      <c r="BN218" s="64">
        <f t="shared" si="43"/>
        <v>84.15</v>
      </c>
      <c r="BO218" s="64">
        <f t="shared" si="44"/>
        <v>0.11223344556677889</v>
      </c>
      <c r="BP218" s="64">
        <f t="shared" si="45"/>
        <v>0.11363636363636363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66</v>
      </c>
      <c r="Y219" s="798">
        <f t="shared" si="41"/>
        <v>66.600000000000009</v>
      </c>
      <c r="Z219" s="36">
        <f>IFERROR(IF(Y219=0,"",ROUNDUP(Y219/H219,0)*0.00502),"")</f>
        <v>0.18574000000000002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70.766666666666666</v>
      </c>
      <c r="BN219" s="64">
        <f t="shared" si="43"/>
        <v>71.410000000000011</v>
      </c>
      <c r="BO219" s="64">
        <f t="shared" si="44"/>
        <v>0.15669515669515671</v>
      </c>
      <c r="BP219" s="64">
        <f t="shared" si="45"/>
        <v>0.15811965811965817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33</v>
      </c>
      <c r="Y220" s="798">
        <f t="shared" si="41"/>
        <v>34.200000000000003</v>
      </c>
      <c r="Z220" s="36">
        <f>IFERROR(IF(Y220=0,"",ROUNDUP(Y220/H220,0)*0.00502),"")</f>
        <v>9.5380000000000006E-2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34.833333333333329</v>
      </c>
      <c r="BN220" s="64">
        <f t="shared" si="43"/>
        <v>36.1</v>
      </c>
      <c r="BO220" s="64">
        <f t="shared" si="44"/>
        <v>7.8347578347578356E-2</v>
      </c>
      <c r="BP220" s="64">
        <f t="shared" si="45"/>
        <v>8.11965811965812E-2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36</v>
      </c>
      <c r="Y221" s="798">
        <f t="shared" si="41"/>
        <v>36</v>
      </c>
      <c r="Z221" s="36">
        <f>IFERROR(IF(Y221=0,"",ROUNDUP(Y221/H221,0)*0.00502),"")</f>
        <v>0.1004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37.999999999999993</v>
      </c>
      <c r="BN221" s="64">
        <f t="shared" si="43"/>
        <v>37.999999999999993</v>
      </c>
      <c r="BO221" s="64">
        <f t="shared" si="44"/>
        <v>8.5470085470085472E-2</v>
      </c>
      <c r="BP221" s="64">
        <f t="shared" si="45"/>
        <v>8.5470085470085472E-2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27</v>
      </c>
      <c r="Y222" s="798">
        <f t="shared" si="41"/>
        <v>27</v>
      </c>
      <c r="Z222" s="36">
        <f>IFERROR(IF(Y222=0,"",ROUNDUP(Y222/H222,0)*0.00502),"")</f>
        <v>7.5300000000000006E-2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28.499999999999996</v>
      </c>
      <c r="BN222" s="64">
        <f t="shared" si="43"/>
        <v>28.499999999999996</v>
      </c>
      <c r="BO222" s="64">
        <f t="shared" si="44"/>
        <v>6.4102564102564111E-2</v>
      </c>
      <c r="BP222" s="64">
        <f t="shared" si="45"/>
        <v>6.4102564102564111E-2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164.07407407407408</v>
      </c>
      <c r="Y223" s="799">
        <f>IFERROR(Y215/H215,"0")+IFERROR(Y216/H216,"0")+IFERROR(Y217/H217,"0")+IFERROR(Y218/H218,"0")+IFERROR(Y219/H219,"0")+IFERROR(Y220/H220,"0")+IFERROR(Y221/H221,"0")+IFERROR(Y222/H222,"0")</f>
        <v>166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1.1333199999999999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562</v>
      </c>
      <c r="Y224" s="799">
        <f>IFERROR(SUM(Y215:Y222),"0")</f>
        <v>568.79999999999995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378</v>
      </c>
      <c r="B226" s="54" t="s">
        <v>379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381</v>
      </c>
      <c r="B227" s="54" t="s">
        <v>382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384</v>
      </c>
      <c r="B228" s="54" t="s">
        <v>385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150</v>
      </c>
      <c r="Y229" s="798">
        <f t="shared" si="46"/>
        <v>156.6</v>
      </c>
      <c r="Z229" s="36">
        <f>IFERROR(IF(Y229=0,"",ROUNDUP(Y229/H229,0)*0.02175),"")</f>
        <v>0.39149999999999996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159.72413793103448</v>
      </c>
      <c r="BN229" s="64">
        <f t="shared" si="48"/>
        <v>166.75200000000001</v>
      </c>
      <c r="BO229" s="64">
        <f t="shared" si="49"/>
        <v>0.30788177339901479</v>
      </c>
      <c r="BP229" s="64">
        <f t="shared" si="50"/>
        <v>0.3214285714285714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320</v>
      </c>
      <c r="Y230" s="798">
        <f t="shared" si="46"/>
        <v>321.59999999999997</v>
      </c>
      <c r="Z230" s="36">
        <f t="shared" ref="Z230:Z236" si="51">IFERROR(IF(Y230=0,"",ROUNDUP(Y230/H230,0)*0.00651),"")</f>
        <v>0.87234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356</v>
      </c>
      <c r="BN230" s="64">
        <f t="shared" si="48"/>
        <v>357.78</v>
      </c>
      <c r="BO230" s="64">
        <f t="shared" si="49"/>
        <v>0.73260073260073266</v>
      </c>
      <c r="BP230" s="64">
        <f t="shared" si="50"/>
        <v>0.73626373626373631</v>
      </c>
    </row>
    <row r="231" spans="1:68" ht="37.5" hidden="1" customHeight="1" x14ac:dyDescent="0.25">
      <c r="A231" s="54" t="s">
        <v>392</v>
      </c>
      <c r="B231" s="54" t="s">
        <v>393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320</v>
      </c>
      <c r="Y232" s="798">
        <f t="shared" si="46"/>
        <v>321.59999999999997</v>
      </c>
      <c r="Z232" s="36">
        <f t="shared" si="51"/>
        <v>0.87234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96</v>
      </c>
      <c r="Y235" s="798">
        <f t="shared" si="46"/>
        <v>96</v>
      </c>
      <c r="Z235" s="36">
        <f t="shared" si="51"/>
        <v>0.26040000000000002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106.08000000000001</v>
      </c>
      <c r="BN235" s="64">
        <f t="shared" si="48"/>
        <v>106.08000000000001</v>
      </c>
      <c r="BO235" s="64">
        <f t="shared" si="49"/>
        <v>0.2197802197802198</v>
      </c>
      <c r="BP235" s="64">
        <f t="shared" si="50"/>
        <v>0.2197802197802198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240</v>
      </c>
      <c r="Y236" s="798">
        <f t="shared" si="46"/>
        <v>240</v>
      </c>
      <c r="Z236" s="36">
        <f t="shared" si="51"/>
        <v>0.65100000000000002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265.8</v>
      </c>
      <c r="BN236" s="64">
        <f t="shared" si="48"/>
        <v>265.8</v>
      </c>
      <c r="BO236" s="64">
        <f t="shared" si="49"/>
        <v>0.5494505494505495</v>
      </c>
      <c r="BP236" s="64">
        <f t="shared" si="50"/>
        <v>0.5494505494505495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423.90804597701151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426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3.04758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1126</v>
      </c>
      <c r="Y238" s="799">
        <f>IFERROR(SUM(Y226:Y236),"0")</f>
        <v>1135.8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205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407</v>
      </c>
      <c r="B240" s="54" t="s">
        <v>408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407</v>
      </c>
      <c r="B241" s="54" t="s">
        <v>410</v>
      </c>
      <c r="C241" s="31">
        <v>4301060360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407</v>
      </c>
      <c r="B242" s="54" t="s">
        <v>412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82" t="s">
        <v>413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32</v>
      </c>
      <c r="Y244" s="798">
        <f t="shared" si="52"/>
        <v>33.6</v>
      </c>
      <c r="Z244" s="36">
        <f>IFERROR(IF(Y244=0,"",ROUNDUP(Y244/H244,0)*0.00651),"")</f>
        <v>9.1139999999999999E-2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35.360000000000007</v>
      </c>
      <c r="BN244" s="64">
        <f t="shared" si="54"/>
        <v>37.128000000000007</v>
      </c>
      <c r="BO244" s="64">
        <f t="shared" si="55"/>
        <v>7.3260073260073263E-2</v>
      </c>
      <c r="BP244" s="64">
        <f t="shared" si="56"/>
        <v>7.6923076923076941E-2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36</v>
      </c>
      <c r="Y245" s="798">
        <f t="shared" si="52"/>
        <v>36</v>
      </c>
      <c r="Z245" s="36">
        <f>IFERROR(IF(Y245=0,"",ROUNDUP(Y245/H245,0)*0.00651),"")</f>
        <v>9.7650000000000001E-2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39.780000000000008</v>
      </c>
      <c r="BN245" s="64">
        <f t="shared" si="54"/>
        <v>39.780000000000008</v>
      </c>
      <c r="BO245" s="64">
        <f t="shared" si="55"/>
        <v>8.241758241758243E-2</v>
      </c>
      <c r="BP245" s="64">
        <f t="shared" si="56"/>
        <v>8.241758241758243E-2</v>
      </c>
    </row>
    <row r="246" spans="1:68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28.333333333333336</v>
      </c>
      <c r="Y246" s="799">
        <f>IFERROR(Y240/H240,"0")+IFERROR(Y241/H241,"0")+IFERROR(Y242/H242,"0")+IFERROR(Y243/H243,"0")+IFERROR(Y244/H244,"0")+IFERROR(Y245/H245,"0")</f>
        <v>29</v>
      </c>
      <c r="Z246" s="799">
        <f>IFERROR(IF(Z240="",0,Z240),"0")+IFERROR(IF(Z241="",0,Z241),"0")+IFERROR(IF(Z242="",0,Z242),"0")+IFERROR(IF(Z243="",0,Z243),"0")+IFERROR(IF(Z244="",0,Z244),"0")+IFERROR(IF(Z245="",0,Z245),"0")</f>
        <v>0.18879000000000001</v>
      </c>
      <c r="AA246" s="800"/>
      <c r="AB246" s="800"/>
      <c r="AC246" s="800"/>
    </row>
    <row r="247" spans="1:68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68</v>
      </c>
      <c r="Y247" s="799">
        <f>IFERROR(SUM(Y240:Y245),"0")</f>
        <v>69.599999999999994</v>
      </c>
      <c r="Z247" s="37"/>
      <c r="AA247" s="800"/>
      <c r="AB247" s="800"/>
      <c r="AC247" s="800"/>
    </row>
    <row r="248" spans="1:68" ht="16.5" hidden="1" customHeight="1" x14ac:dyDescent="0.25">
      <c r="A248" s="857" t="s">
        <v>424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425</v>
      </c>
      <c r="B250" s="54" t="s">
        <v>426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435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439</v>
      </c>
      <c r="B256" s="54" t="s">
        <v>440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441</v>
      </c>
      <c r="B257" s="54" t="s">
        <v>442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443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444</v>
      </c>
      <c r="B262" s="54" t="s">
        <v>445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30</v>
      </c>
      <c r="Y263" s="798">
        <f t="shared" si="62"/>
        <v>34.799999999999997</v>
      </c>
      <c r="Z263" s="36">
        <f>IFERROR(IF(Y263=0,"",ROUNDUP(Y263/H263,0)*0.02175),"")</f>
        <v>6.5250000000000002E-2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31.241379310344826</v>
      </c>
      <c r="BN263" s="64">
        <f t="shared" si="64"/>
        <v>36.239999999999995</v>
      </c>
      <c r="BO263" s="64">
        <f t="shared" si="65"/>
        <v>4.6182266009852216E-2</v>
      </c>
      <c r="BP263" s="64">
        <f t="shared" si="66"/>
        <v>5.3571428571428568E-2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30</v>
      </c>
      <c r="Y266" s="798">
        <f t="shared" si="62"/>
        <v>34.799999999999997</v>
      </c>
      <c r="Z266" s="36">
        <f>IFERROR(IF(Y266=0,"",ROUNDUP(Y266/H266,0)*0.02175),"")</f>
        <v>6.5250000000000002E-2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31.241379310344826</v>
      </c>
      <c r="BN266" s="64">
        <f t="shared" si="64"/>
        <v>36.239999999999995</v>
      </c>
      <c r="BO266" s="64">
        <f t="shared" si="65"/>
        <v>4.6182266009852216E-2</v>
      </c>
      <c r="BP266" s="64">
        <f t="shared" si="66"/>
        <v>5.3571428571428568E-2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40</v>
      </c>
      <c r="Y267" s="798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ht="27" hidden="1" customHeight="1" x14ac:dyDescent="0.25">
      <c r="A268" s="54" t="s">
        <v>457</v>
      </c>
      <c r="B268" s="54" t="s">
        <v>458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460</v>
      </c>
      <c r="B269" s="54" t="s">
        <v>461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56</v>
      </c>
      <c r="Y270" s="798">
        <f t="shared" si="62"/>
        <v>56</v>
      </c>
      <c r="Z270" s="36">
        <f>IFERROR(IF(Y270=0,"",ROUNDUP(Y270/H270,0)*0.00902),"")</f>
        <v>0.12628</v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58.94</v>
      </c>
      <c r="BN270" s="64">
        <f t="shared" si="64"/>
        <v>58.94</v>
      </c>
      <c r="BO270" s="64">
        <f t="shared" si="65"/>
        <v>0.10606060606060606</v>
      </c>
      <c r="BP270" s="64">
        <f t="shared" si="66"/>
        <v>0.10606060606060606</v>
      </c>
    </row>
    <row r="271" spans="1:68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29.172413793103448</v>
      </c>
      <c r="Y271" s="799">
        <f>IFERROR(Y262/H262,"0")+IFERROR(Y263/H263,"0")+IFERROR(Y264/H264,"0")+IFERROR(Y265/H265,"0")+IFERROR(Y266/H266,"0")+IFERROR(Y267/H267,"0")+IFERROR(Y268/H268,"0")+IFERROR(Y269/H269,"0")+IFERROR(Y270/H270,"0")</f>
        <v>30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0.34698000000000001</v>
      </c>
      <c r="AA271" s="800"/>
      <c r="AB271" s="800"/>
      <c r="AC271" s="800"/>
    </row>
    <row r="272" spans="1:68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156</v>
      </c>
      <c r="Y272" s="799">
        <f>IFERROR(SUM(Y262:Y270),"0")</f>
        <v>165.6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163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464</v>
      </c>
      <c r="B274" s="54" t="s">
        <v>465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467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468</v>
      </c>
      <c r="B279" s="54" t="s">
        <v>469</v>
      </c>
      <c r="C279" s="31">
        <v>4301011322</v>
      </c>
      <c r="D279" s="803">
        <v>4607091387452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471</v>
      </c>
      <c r="B280" s="54" t="s">
        <v>472</v>
      </c>
      <c r="C280" s="31">
        <v>4301011855</v>
      </c>
      <c r="D280" s="803">
        <v>4680115885837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474</v>
      </c>
      <c r="B281" s="54" t="s">
        <v>475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474</v>
      </c>
      <c r="B282" s="54" t="s">
        <v>477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479</v>
      </c>
      <c r="B283" s="54" t="s">
        <v>480</v>
      </c>
      <c r="C283" s="31">
        <v>4301011313</v>
      </c>
      <c r="D283" s="803">
        <v>4607091385984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482</v>
      </c>
      <c r="B284" s="54" t="s">
        <v>483</v>
      </c>
      <c r="C284" s="31">
        <v>4301011853</v>
      </c>
      <c r="D284" s="803">
        <v>4680115885851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485</v>
      </c>
      <c r="B285" s="54" t="s">
        <v>486</v>
      </c>
      <c r="C285" s="31">
        <v>4301011319</v>
      </c>
      <c r="D285" s="803">
        <v>4607091387469</v>
      </c>
      <c r="E285" s="804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487</v>
      </c>
      <c r="B286" s="54" t="s">
        <v>488</v>
      </c>
      <c r="C286" s="31">
        <v>4301011852</v>
      </c>
      <c r="D286" s="803">
        <v>4680115885844</v>
      </c>
      <c r="E286" s="804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490</v>
      </c>
      <c r="B287" s="54" t="s">
        <v>491</v>
      </c>
      <c r="C287" s="31">
        <v>4301011316</v>
      </c>
      <c r="D287" s="803">
        <v>4607091387438</v>
      </c>
      <c r="E287" s="804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493</v>
      </c>
      <c r="B288" s="54" t="s">
        <v>494</v>
      </c>
      <c r="C288" s="31">
        <v>4301011851</v>
      </c>
      <c r="D288" s="803">
        <v>4680115885820</v>
      </c>
      <c r="E288" s="804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496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497</v>
      </c>
      <c r="B293" s="54" t="s">
        <v>498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499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500</v>
      </c>
      <c r="B298" s="54" t="s">
        <v>501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502</v>
      </c>
      <c r="B299" s="54" t="s">
        <v>503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508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509</v>
      </c>
      <c r="B305" s="54" t="s">
        <v>510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132</v>
      </c>
      <c r="Y308" s="798">
        <f t="shared" si="72"/>
        <v>132</v>
      </c>
      <c r="Z308" s="36">
        <f>IFERROR(IF(Y308=0,"",ROUNDUP(Y308/H308,0)*0.00651),"")</f>
        <v>0.35805000000000003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145.86000000000001</v>
      </c>
      <c r="BN308" s="64">
        <f t="shared" si="74"/>
        <v>145.86000000000001</v>
      </c>
      <c r="BO308" s="64">
        <f t="shared" si="75"/>
        <v>0.30219780219780223</v>
      </c>
      <c r="BP308" s="64">
        <f t="shared" si="76"/>
        <v>0.30219780219780223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220</v>
      </c>
      <c r="Y309" s="798">
        <f t="shared" si="72"/>
        <v>220.79999999999998</v>
      </c>
      <c r="Z309" s="36">
        <f>IFERROR(IF(Y309=0,"",ROUNDUP(Y309/H309,0)*0.00651),"")</f>
        <v>0.59892000000000001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236.50000000000003</v>
      </c>
      <c r="BN309" s="64">
        <f t="shared" si="74"/>
        <v>237.36</v>
      </c>
      <c r="BO309" s="64">
        <f t="shared" si="75"/>
        <v>0.50366300366300376</v>
      </c>
      <c r="BP309" s="64">
        <f t="shared" si="76"/>
        <v>0.50549450549450559</v>
      </c>
    </row>
    <row r="310" spans="1:68" ht="37.5" hidden="1" customHeight="1" x14ac:dyDescent="0.25">
      <c r="A310" s="54" t="s">
        <v>521</v>
      </c>
      <c r="B310" s="54" t="s">
        <v>522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146.66666666666669</v>
      </c>
      <c r="Y311" s="799">
        <f>IFERROR(Y305/H305,"0")+IFERROR(Y306/H306,"0")+IFERROR(Y307/H307,"0")+IFERROR(Y308/H308,"0")+IFERROR(Y309/H309,"0")+IFERROR(Y310/H310,"0")</f>
        <v>147</v>
      </c>
      <c r="Z311" s="799">
        <f>IFERROR(IF(Z305="",0,Z305),"0")+IFERROR(IF(Z306="",0,Z306),"0")+IFERROR(IF(Z307="",0,Z307),"0")+IFERROR(IF(Z308="",0,Z308),"0")+IFERROR(IF(Z309="",0,Z309),"0")+IFERROR(IF(Z310="",0,Z310),"0")</f>
        <v>0.9569700000000001</v>
      </c>
      <c r="AA311" s="800"/>
      <c r="AB311" s="800"/>
      <c r="AC311" s="800"/>
    </row>
    <row r="312" spans="1:68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352</v>
      </c>
      <c r="Y312" s="799">
        <f>IFERROR(SUM(Y305:Y310),"0")</f>
        <v>352.79999999999995</v>
      </c>
      <c r="Z312" s="37"/>
      <c r="AA312" s="800"/>
      <c r="AB312" s="800"/>
      <c r="AC312" s="800"/>
    </row>
    <row r="313" spans="1:68" ht="16.5" hidden="1" customHeight="1" x14ac:dyDescent="0.25">
      <c r="A313" s="857" t="s">
        <v>524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525</v>
      </c>
      <c r="B315" s="54" t="s">
        <v>526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528</v>
      </c>
      <c r="B319" s="54" t="s">
        <v>529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531</v>
      </c>
      <c r="B323" s="54" t="s">
        <v>532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534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535</v>
      </c>
      <c r="B328" s="54" t="s">
        <v>536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538</v>
      </c>
      <c r="B332" s="54" t="s">
        <v>539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541</v>
      </c>
      <c r="B336" s="54" t="s">
        <v>542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544</v>
      </c>
      <c r="B337" s="54" t="s">
        <v>545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547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548</v>
      </c>
      <c r="B342" s="54" t="s">
        <v>549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555</v>
      </c>
      <c r="B351" s="54" t="s">
        <v>556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558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559</v>
      </c>
      <c r="B356" s="54" t="s">
        <v>560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562</v>
      </c>
      <c r="B357" s="54" t="s">
        <v>563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10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10.444444444444443</v>
      </c>
      <c r="BN358" s="64">
        <f t="shared" si="79"/>
        <v>11.28</v>
      </c>
      <c r="BO358" s="64">
        <f t="shared" si="80"/>
        <v>1.653439153439153E-2</v>
      </c>
      <c r="BP358" s="64">
        <f t="shared" si="81"/>
        <v>1.7857142857142856E-2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03">
        <v>4607091386011</v>
      </c>
      <c r="E362" s="804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03">
        <v>4680115885608</v>
      </c>
      <c r="E363" s="804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0.92592592592592582</v>
      </c>
      <c r="Y364" s="799">
        <f>IFERROR(Y356/H356,"0")+IFERROR(Y357/H357,"0")+IFERROR(Y358/H358,"0")+IFERROR(Y359/H359,"0")+IFERROR(Y360/H360,"0")+IFERROR(Y361/H361,"0")+IFERROR(Y362/H362,"0")+IFERROR(Y363/H363,"0")</f>
        <v>1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2.1749999999999999E-2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10</v>
      </c>
      <c r="Y365" s="799">
        <f>IFERROR(SUM(Y356:Y363),"0")</f>
        <v>10.8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205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40</v>
      </c>
      <c r="Y383" s="798">
        <f>IFERROR(IF(X383="",0,CEILING((X383/$H383),1)*$H383),"")</f>
        <v>42</v>
      </c>
      <c r="Z383" s="36">
        <f>IFERROR(IF(Y383=0,"",ROUNDUP(Y383/H383,0)*0.02175),"")</f>
        <v>0.10874999999999999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42.685714285714283</v>
      </c>
      <c r="BN383" s="64">
        <f>IFERROR(Y383*I383/H383,"0")</f>
        <v>44.82</v>
      </c>
      <c r="BO383" s="64">
        <f>IFERROR(1/J383*(X383/H383),"0")</f>
        <v>8.5034013605442174E-2</v>
      </c>
      <c r="BP383" s="64">
        <f>IFERROR(1/J383*(Y383/H383),"0")</f>
        <v>8.9285714285714274E-2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300</v>
      </c>
      <c r="Y384" s="798">
        <f>IFERROR(IF(X384="",0,CEILING((X384/$H384),1)*$H384),"")</f>
        <v>304.2</v>
      </c>
      <c r="Z384" s="36">
        <f>IFERROR(IF(Y384=0,"",ROUNDUP(Y384/H384,0)*0.02175),"")</f>
        <v>0.84824999999999995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45" t="s">
        <v>622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44.413919413919409</v>
      </c>
      <c r="Y387" s="799">
        <f>IFERROR(Y383/H383,"0")+IFERROR(Y384/H384,"0")+IFERROR(Y385/H385,"0")+IFERROR(Y386/H386,"0")</f>
        <v>46</v>
      </c>
      <c r="Z387" s="799">
        <f>IFERROR(IF(Z383="",0,Z383),"0")+IFERROR(IF(Z384="",0,Z384),"0")+IFERROR(IF(Z385="",0,Z385),"0")+IFERROR(IF(Z386="",0,Z386),"0")</f>
        <v>1.0004999999999999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350</v>
      </c>
      <c r="Y388" s="799">
        <f>IFERROR(SUM(Y383:Y386),"0")</f>
        <v>363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626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630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636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645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9</v>
      </c>
      <c r="Y404" s="798">
        <f>IFERROR(IF(X404="",0,CEILING((X404/$H404),1)*$H404),"")</f>
        <v>9</v>
      </c>
      <c r="Z404" s="36">
        <f>IFERROR(IF(Y404=0,"",ROUNDUP(Y404/H404,0)*0.00651),"")</f>
        <v>3.2550000000000003E-2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10.139999999999999</v>
      </c>
      <c r="BN404" s="64">
        <f>IFERROR(Y404*I404/H404,"0")</f>
        <v>10.139999999999999</v>
      </c>
      <c r="BO404" s="64">
        <f>IFERROR(1/J404*(X404/H404),"0")</f>
        <v>2.7472527472527476E-2</v>
      </c>
      <c r="BP404" s="64">
        <f>IFERROR(1/J404*(Y404/H404),"0")</f>
        <v>2.7472527472527476E-2</v>
      </c>
    </row>
    <row r="405" spans="1:68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5</v>
      </c>
      <c r="Y405" s="799">
        <f>IFERROR(Y404/H404,"0")</f>
        <v>5</v>
      </c>
      <c r="Z405" s="799">
        <f>IFERROR(IF(Z404="",0,Z404),"0")</f>
        <v>3.2550000000000003E-2</v>
      </c>
      <c r="AA405" s="800"/>
      <c r="AB405" s="800"/>
      <c r="AC405" s="800"/>
    </row>
    <row r="406" spans="1:68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9</v>
      </c>
      <c r="Y406" s="799">
        <f>IFERROR(SUM(Y404:Y404),"0")</f>
        <v>9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875</v>
      </c>
      <c r="Y409" s="798">
        <f>IFERROR(IF(X409="",0,CEILING((X409/$H409),1)*$H409),"")</f>
        <v>875.7</v>
      </c>
      <c r="Z409" s="36">
        <f>IFERROR(IF(Y409=0,"",ROUNDUP(Y409/H409,0)*0.00651),"")</f>
        <v>2.7146699999999999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980</v>
      </c>
      <c r="BN409" s="64">
        <f>IFERROR(Y409*I409/H409,"0")</f>
        <v>980.78399999999999</v>
      </c>
      <c r="BO409" s="64">
        <f>IFERROR(1/J409*(X409/H409),"0")</f>
        <v>2.2893772893772892</v>
      </c>
      <c r="BP409" s="64">
        <f>IFERROR(1/J409*(Y409/H409),"0")</f>
        <v>2.2912087912087915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245</v>
      </c>
      <c r="Y410" s="798">
        <f>IFERROR(IF(X410="",0,CEILING((X410/$H410),1)*$H410),"")</f>
        <v>245.70000000000002</v>
      </c>
      <c r="Z410" s="36">
        <f>IFERROR(IF(Y410=0,"",ROUNDUP(Y410/H410,0)*0.00651),"")</f>
        <v>0.76167000000000007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272.99999999999994</v>
      </c>
      <c r="BN410" s="64">
        <f>IFERROR(Y410*I410/H410,"0")</f>
        <v>273.77999999999997</v>
      </c>
      <c r="BO410" s="64">
        <f>IFERROR(1/J410*(X410/H410),"0")</f>
        <v>0.64102564102564097</v>
      </c>
      <c r="BP410" s="64">
        <f>IFERROR(1/J410*(Y410/H410),"0")</f>
        <v>0.6428571428571429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533.33333333333326</v>
      </c>
      <c r="Y411" s="799">
        <f>IFERROR(Y408/H408,"0")+IFERROR(Y409/H409,"0")+IFERROR(Y410/H410,"0")</f>
        <v>534</v>
      </c>
      <c r="Z411" s="799">
        <f>IFERROR(IF(Z408="",0,Z408),"0")+IFERROR(IF(Z409="",0,Z409),"0")+IFERROR(IF(Z410="",0,Z410),"0")</f>
        <v>3.47634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1120</v>
      </c>
      <c r="Y412" s="799">
        <f>IFERROR(SUM(Y408:Y410),"0")</f>
        <v>1121.4000000000001</v>
      </c>
      <c r="Z412" s="37"/>
      <c r="AA412" s="800"/>
      <c r="AB412" s="800"/>
      <c r="AC412" s="800"/>
    </row>
    <row r="413" spans="1:68" ht="27.75" hidden="1" customHeight="1" x14ac:dyDescent="0.2">
      <c r="A413" s="957" t="s">
        <v>658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659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1200</v>
      </c>
      <c r="Y417" s="798">
        <f t="shared" si="87"/>
        <v>1200</v>
      </c>
      <c r="Z417" s="36">
        <f>IFERROR(IF(Y417=0,"",ROUNDUP(Y417/H417,0)*0.02175),"")</f>
        <v>1.7399999999999998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1238.4000000000001</v>
      </c>
      <c r="BN417" s="64">
        <f t="shared" si="89"/>
        <v>1238.4000000000001</v>
      </c>
      <c r="BO417" s="64">
        <f t="shared" si="90"/>
        <v>1.6666666666666665</v>
      </c>
      <c r="BP417" s="64">
        <f t="shared" si="91"/>
        <v>1.6666666666666665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3">
        <v>4607091383997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200</v>
      </c>
      <c r="Y420" s="798">
        <f t="shared" si="87"/>
        <v>210</v>
      </c>
      <c r="Z420" s="36">
        <f>IFERROR(IF(Y420=0,"",ROUNDUP(Y420/H420,0)*0.02175),"")</f>
        <v>0.30449999999999999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206.4</v>
      </c>
      <c r="BN420" s="64">
        <f t="shared" si="89"/>
        <v>216.72</v>
      </c>
      <c r="BO420" s="64">
        <f t="shared" si="90"/>
        <v>0.27777777777777779</v>
      </c>
      <c r="BP420" s="64">
        <f t="shared" si="91"/>
        <v>0.29166666666666663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1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2100</v>
      </c>
      <c r="Y422" s="798">
        <f t="shared" si="87"/>
        <v>2100</v>
      </c>
      <c r="Z422" s="36">
        <f>IFERROR(IF(Y422=0,"",ROUNDUP(Y422/H422,0)*0.02175),"")</f>
        <v>3.0449999999999999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2167.1999999999998</v>
      </c>
      <c r="BN422" s="64">
        <f t="shared" si="89"/>
        <v>2167.1999999999998</v>
      </c>
      <c r="BO422" s="64">
        <f t="shared" si="90"/>
        <v>2.9166666666666665</v>
      </c>
      <c r="BP422" s="64">
        <f t="shared" si="91"/>
        <v>2.9166666666666665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15</v>
      </c>
      <c r="Y426" s="798">
        <f t="shared" si="87"/>
        <v>15</v>
      </c>
      <c r="Z426" s="36">
        <f>IFERROR(IF(Y426=0,"",ROUNDUP(Y426/H426,0)*0.00902),"")</f>
        <v>2.7060000000000001E-2</v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15.63</v>
      </c>
      <c r="BN426" s="64">
        <f t="shared" si="89"/>
        <v>15.63</v>
      </c>
      <c r="BO426" s="64">
        <f t="shared" si="90"/>
        <v>2.2727272727272728E-2</v>
      </c>
      <c r="BP426" s="64">
        <f t="shared" si="91"/>
        <v>2.2727272727272728E-2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303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304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6.573809999999999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4515</v>
      </c>
      <c r="Y428" s="799">
        <f>IFERROR(SUM(Y416:Y426),"0")</f>
        <v>4530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163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1700</v>
      </c>
      <c r="Y430" s="798">
        <f>IFERROR(IF(X430="",0,CEILING((X430/$H430),1)*$H430),"")</f>
        <v>1710</v>
      </c>
      <c r="Z430" s="36">
        <f>IFERROR(IF(Y430=0,"",ROUNDUP(Y430/H430,0)*0.02175),"")</f>
        <v>2.4794999999999998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1754.4</v>
      </c>
      <c r="BN430" s="64">
        <f>IFERROR(Y430*I430/H430,"0")</f>
        <v>1764.72</v>
      </c>
      <c r="BO430" s="64">
        <f>IFERROR(1/J430*(X430/H430),"0")</f>
        <v>2.3611111111111107</v>
      </c>
      <c r="BP430" s="64">
        <f>IFERROR(1/J430*(Y430/H430),"0")</f>
        <v>2.375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113.33333333333333</v>
      </c>
      <c r="Y432" s="799">
        <f>IFERROR(Y430/H430,"0")+IFERROR(Y431/H431,"0")</f>
        <v>114</v>
      </c>
      <c r="Z432" s="799">
        <f>IFERROR(IF(Z430="",0,Z430),"0")+IFERROR(IF(Z431="",0,Z431),"0")</f>
        <v>2.4794999999999998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1700</v>
      </c>
      <c r="Y433" s="799">
        <f>IFERROR(SUM(Y430:Y431),"0")</f>
        <v>1710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693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697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30</v>
      </c>
      <c r="Y436" s="798">
        <f>IFERROR(IF(X436="",0,CEILING((X436/$H436),1)*$H436),"")</f>
        <v>36</v>
      </c>
      <c r="Z436" s="36">
        <f>IFERROR(IF(Y436=0,"",ROUNDUP(Y436/H436,0)*0.02175),"")</f>
        <v>8.6999999999999994E-2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31.880000000000003</v>
      </c>
      <c r="BN436" s="64">
        <f>IFERROR(Y436*I436/H436,"0")</f>
        <v>38.256</v>
      </c>
      <c r="BO436" s="64">
        <f>IFERROR(1/J436*(X436/H436),"0")</f>
        <v>5.9523809523809521E-2</v>
      </c>
      <c r="BP436" s="64">
        <f>IFERROR(1/J436*(Y436/H436),"0")</f>
        <v>7.1428571428571425E-2</v>
      </c>
    </row>
    <row r="437" spans="1:68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30</v>
      </c>
      <c r="Y438" s="799">
        <f>IFERROR(SUM(Y435:Y436),"0")</f>
        <v>36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205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701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40</v>
      </c>
      <c r="Y440" s="798">
        <f>IFERROR(IF(X440="",0,CEILING((X440/$H440),1)*$H440),"")</f>
        <v>45</v>
      </c>
      <c r="Z440" s="36">
        <f>IFERROR(IF(Y440=0,"",ROUNDUP(Y440/H440,0)*0.02175),"")</f>
        <v>0.10874999999999999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42.506666666666668</v>
      </c>
      <c r="BN440" s="64">
        <f>IFERROR(Y440*I440/H440,"0")</f>
        <v>47.82</v>
      </c>
      <c r="BO440" s="64">
        <f>IFERROR(1/J440*(X440/H440),"0")</f>
        <v>7.9365079365079361E-2</v>
      </c>
      <c r="BP440" s="64">
        <f>IFERROR(1/J440*(Y440/H440),"0")</f>
        <v>8.9285714285714274E-2</v>
      </c>
    </row>
    <row r="441" spans="1:68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4.4444444444444446</v>
      </c>
      <c r="Y441" s="799">
        <f>IFERROR(Y440/H440,"0")</f>
        <v>5</v>
      </c>
      <c r="Z441" s="799">
        <f>IFERROR(IF(Z440="",0,Z440),"0")</f>
        <v>0.10874999999999999</v>
      </c>
      <c r="AA441" s="800"/>
      <c r="AB441" s="800"/>
      <c r="AC441" s="800"/>
    </row>
    <row r="442" spans="1:68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40</v>
      </c>
      <c r="Y442" s="799">
        <f>IFERROR(SUM(Y440:Y440),"0")</f>
        <v>45</v>
      </c>
      <c r="Z442" s="37"/>
      <c r="AA442" s="800"/>
      <c r="AB442" s="800"/>
      <c r="AC442" s="800"/>
    </row>
    <row r="443" spans="1:68" ht="16.5" hidden="1" customHeight="1" x14ac:dyDescent="0.25">
      <c r="A443" s="857" t="s">
        <v>703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729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205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745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747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748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754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20</v>
      </c>
      <c r="Y479" s="798">
        <f t="shared" ref="Y479:Y499" si="98">IFERROR(IF(X479="",0,CEILING((X479/$H479),1)*$H479),"")</f>
        <v>21.6</v>
      </c>
      <c r="Z479" s="36">
        <f>IFERROR(IF(Y479=0,"",ROUNDUP(Y479/H479,0)*0.00902),"")</f>
        <v>3.6080000000000001E-2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20.777777777777779</v>
      </c>
      <c r="BN479" s="64">
        <f t="shared" ref="BN479:BN499" si="100">IFERROR(Y479*I479/H479,"0")</f>
        <v>22.44</v>
      </c>
      <c r="BO479" s="64">
        <f t="shared" ref="BO479:BO499" si="101">IFERROR(1/J479*(X479/H479),"0")</f>
        <v>2.8058361391694722E-2</v>
      </c>
      <c r="BP479" s="64">
        <f t="shared" ref="BP479:BP499" si="102">IFERROR(1/J479*(Y479/H479),"0")</f>
        <v>3.0303030303030304E-2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758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758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768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776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10.5</v>
      </c>
      <c r="Y490" s="798">
        <f t="shared" si="98"/>
        <v>10.5</v>
      </c>
      <c r="Z490" s="36">
        <f t="shared" si="103"/>
        <v>2.5100000000000001E-2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11.149999999999999</v>
      </c>
      <c r="BN490" s="64">
        <f t="shared" si="100"/>
        <v>11.149999999999999</v>
      </c>
      <c r="BO490" s="64">
        <f t="shared" si="101"/>
        <v>2.1367521367521368E-2</v>
      </c>
      <c r="BP490" s="64">
        <f t="shared" si="102"/>
        <v>2.1367521367521368E-2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784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52.5</v>
      </c>
      <c r="Y495" s="798">
        <f t="shared" si="98"/>
        <v>52.5</v>
      </c>
      <c r="Z495" s="36">
        <f t="shared" si="103"/>
        <v>0.1255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55.75</v>
      </c>
      <c r="BN495" s="64">
        <f t="shared" si="100"/>
        <v>55.75</v>
      </c>
      <c r="BO495" s="64">
        <f t="shared" si="101"/>
        <v>0.10683760683760685</v>
      </c>
      <c r="BP495" s="64">
        <f t="shared" si="102"/>
        <v>0.10683760683760685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794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42.037037037037038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43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0.23186000000000001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100.5</v>
      </c>
      <c r="Y501" s="799">
        <f>IFERROR(SUM(Y479:Y499),"0")</f>
        <v>103.5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2.2000000000000002</v>
      </c>
      <c r="Y509" s="798">
        <f>IFERROR(IF(X509="",0,CEILING((X509/$H509),1)*$H509),"")</f>
        <v>2.64</v>
      </c>
      <c r="Z509" s="36">
        <f>IFERROR(IF(Y509=0,"",ROUNDUP(Y509/H509,0)*0.00627),"")</f>
        <v>1.2540000000000001E-2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3.1333333333333333</v>
      </c>
      <c r="BN509" s="64">
        <f>IFERROR(Y509*I509/H509,"0")</f>
        <v>3.7599999999999993</v>
      </c>
      <c r="BO509" s="64">
        <f>IFERROR(1/J509*(X509/H509),"0")</f>
        <v>8.3333333333333332E-3</v>
      </c>
      <c r="BP509" s="64">
        <f>IFERROR(1/J509*(Y509/H509),"0")</f>
        <v>0.01</v>
      </c>
    </row>
    <row r="510" spans="1:68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1.6666666666666667</v>
      </c>
      <c r="Y510" s="799">
        <f>IFERROR(Y508/H508,"0")+IFERROR(Y509/H509,"0")</f>
        <v>2</v>
      </c>
      <c r="Z510" s="799">
        <f>IFERROR(IF(Z508="",0,Z508),"0")+IFERROR(IF(Z509="",0,Z509),"0")</f>
        <v>1.2540000000000001E-2</v>
      </c>
      <c r="AA510" s="800"/>
      <c r="AB510" s="800"/>
      <c r="AC510" s="800"/>
    </row>
    <row r="511" spans="1:68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2.2000000000000002</v>
      </c>
      <c r="Y511" s="799">
        <f>IFERROR(SUM(Y508:Y509),"0")</f>
        <v>2.64</v>
      </c>
      <c r="Z511" s="37"/>
      <c r="AA511" s="800"/>
      <c r="AB511" s="800"/>
      <c r="AC511" s="800"/>
    </row>
    <row r="512" spans="1:68" ht="16.5" hidden="1" customHeight="1" x14ac:dyDescent="0.25">
      <c r="A512" s="857" t="s">
        <v>811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163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5" t="s">
        <v>817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10</v>
      </c>
      <c r="Y518" s="798">
        <f>IFERROR(IF(X518="",0,CEILING((X518/$H518),1)*$H518),"")</f>
        <v>10.8</v>
      </c>
      <c r="Z518" s="36">
        <f>IFERROR(IF(Y518=0,"",ROUNDUP(Y518/H518,0)*0.00902),"")</f>
        <v>1.804E-2</v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10.388888888888889</v>
      </c>
      <c r="BN518" s="64">
        <f>IFERROR(Y518*I518/H518,"0")</f>
        <v>11.22</v>
      </c>
      <c r="BO518" s="64">
        <f>IFERROR(1/J518*(X518/H518),"0")</f>
        <v>1.4029180695847361E-2</v>
      </c>
      <c r="BP518" s="64">
        <f>IFERROR(1/J518*(Y518/H518),"0")</f>
        <v>1.5151515151515152E-2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824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4301031327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5.1851851851851851</v>
      </c>
      <c r="Y523" s="799">
        <f>IFERROR(Y518/H518,"0")+IFERROR(Y519/H519,"0")+IFERROR(Y520/H520,"0")+IFERROR(Y521/H521,"0")+IFERROR(Y522/H522,"0")</f>
        <v>6</v>
      </c>
      <c r="Z523" s="799">
        <f>IFERROR(IF(Z518="",0,Z518),"0")+IFERROR(IF(Z519="",0,Z519),"0")+IFERROR(IF(Z520="",0,Z520),"0")+IFERROR(IF(Z521="",0,Z521),"0")+IFERROR(IF(Z522="",0,Z522),"0")</f>
        <v>3.8120000000000001E-2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17</v>
      </c>
      <c r="Y524" s="799">
        <f>IFERROR(SUM(Y518:Y522),"0")</f>
        <v>19.200000000000003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829</v>
      </c>
      <c r="B526" s="54" t="s">
        <v>830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6</v>
      </c>
      <c r="Y535" s="798">
        <f t="shared" ref="Y535:Y540" si="104">IFERROR(IF(X535="",0,CEILING((X535/$H535),1)*$H535),"")</f>
        <v>6</v>
      </c>
      <c r="Z535" s="36">
        <f>IFERROR(IF(Y535=0,"",ROUNDUP(Y535/H535,0)*0.00502),"")</f>
        <v>2.5100000000000001E-2</v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6.8600000000000012</v>
      </c>
      <c r="BN535" s="64">
        <f t="shared" ref="BN535:BN540" si="106">IFERROR(Y535*I535/H535,"0")</f>
        <v>6.8600000000000012</v>
      </c>
      <c r="BO535" s="64">
        <f t="shared" ref="BO535:BO540" si="107">IFERROR(1/J535*(X535/H535),"0")</f>
        <v>2.1367521367521368E-2</v>
      </c>
      <c r="BP535" s="64">
        <f t="shared" ref="BP535:BP540" si="108">IFERROR(1/J535*(Y535/H535),"0")</f>
        <v>2.1367521367521368E-2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4</v>
      </c>
      <c r="Y536" s="798">
        <f t="shared" si="104"/>
        <v>4.8</v>
      </c>
      <c r="Z536" s="36">
        <f>IFERROR(IF(Y536=0,"",ROUNDUP(Y536/H536,0)*0.00502),"")</f>
        <v>2.0080000000000001E-2</v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4.3333333333333339</v>
      </c>
      <c r="BN536" s="64">
        <f t="shared" si="106"/>
        <v>5.2</v>
      </c>
      <c r="BO536" s="64">
        <f t="shared" si="107"/>
        <v>1.4245014245014247E-2</v>
      </c>
      <c r="BP536" s="64">
        <f t="shared" si="108"/>
        <v>1.7094017094017096E-2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10</v>
      </c>
      <c r="Y538" s="798">
        <f t="shared" si="104"/>
        <v>10.799999999999999</v>
      </c>
      <c r="Z538" s="36">
        <f>IFERROR(IF(Y538=0,"",ROUNDUP(Y538/H538,0)*0.00502),"")</f>
        <v>4.5179999999999998E-2</v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16.833333333333332</v>
      </c>
      <c r="BN538" s="64">
        <f t="shared" si="106"/>
        <v>18.18</v>
      </c>
      <c r="BO538" s="64">
        <f t="shared" si="107"/>
        <v>3.561253561253562E-2</v>
      </c>
      <c r="BP538" s="64">
        <f t="shared" si="108"/>
        <v>3.8461538461538464E-2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42.000000000000007</v>
      </c>
      <c r="Y539" s="798">
        <f t="shared" si="104"/>
        <v>42</v>
      </c>
      <c r="Z539" s="36">
        <f>IFERROR(IF(Y539=0,"",ROUNDUP(Y539/H539,0)*0.00502),"")</f>
        <v>0.1255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62.500000000000014</v>
      </c>
      <c r="BN539" s="64">
        <f t="shared" si="106"/>
        <v>62.5</v>
      </c>
      <c r="BO539" s="64">
        <f t="shared" si="107"/>
        <v>0.10683760683760686</v>
      </c>
      <c r="BP539" s="64">
        <f t="shared" si="108"/>
        <v>0.10683760683760685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41.666666666666671</v>
      </c>
      <c r="Y541" s="799">
        <f>IFERROR(Y535/H535,"0")+IFERROR(Y536/H536,"0")+IFERROR(Y537/H537,"0")+IFERROR(Y538/H538,"0")+IFERROR(Y539/H539,"0")+IFERROR(Y540/H540,"0")</f>
        <v>43</v>
      </c>
      <c r="Z541" s="799">
        <f>IFERROR(IF(Z535="",0,Z535),"0")+IFERROR(IF(Z536="",0,Z536),"0")+IFERROR(IF(Z537="",0,Z537),"0")+IFERROR(IF(Z538="",0,Z538),"0")+IFERROR(IF(Z539="",0,Z539),"0")+IFERROR(IF(Z540="",0,Z540),"0")</f>
        <v>0.21586</v>
      </c>
      <c r="AA541" s="800"/>
      <c r="AB541" s="800"/>
      <c r="AC541" s="800"/>
    </row>
    <row r="542" spans="1:68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62.000000000000007</v>
      </c>
      <c r="Y542" s="799">
        <f>IFERROR(SUM(Y535:Y540),"0")</f>
        <v>63.6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100</v>
      </c>
      <c r="Y551" s="798">
        <f t="shared" ref="Y551:Y565" si="109">IFERROR(IF(X551="",0,CEILING((X551/$H551),1)*$H551),"")</f>
        <v>100.32000000000001</v>
      </c>
      <c r="Z551" s="36">
        <f t="shared" ref="Z551:Z556" si="110">IFERROR(IF(Y551=0,"",ROUNDUP(Y551/H551,0)*0.01196),"")</f>
        <v>0.22724</v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106.81818181818181</v>
      </c>
      <c r="BN551" s="64">
        <f t="shared" ref="BN551:BN565" si="112">IFERROR(Y551*I551/H551,"0")</f>
        <v>107.16</v>
      </c>
      <c r="BO551" s="64">
        <f t="shared" ref="BO551:BO565" si="113">IFERROR(1/J551*(X551/H551),"0")</f>
        <v>0.18210955710955709</v>
      </c>
      <c r="BP551" s="64">
        <f t="shared" ref="BP551:BP565" si="114">IFERROR(1/J551*(Y551/H551),"0")</f>
        <v>0.18269230769230771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130</v>
      </c>
      <c r="Y554" s="798">
        <f t="shared" si="109"/>
        <v>132</v>
      </c>
      <c r="Z554" s="36">
        <f t="shared" si="110"/>
        <v>0.29899999999999999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138.86363636363635</v>
      </c>
      <c r="BN554" s="64">
        <f t="shared" si="112"/>
        <v>140.99999999999997</v>
      </c>
      <c r="BO554" s="64">
        <f t="shared" si="113"/>
        <v>0.23674242424242425</v>
      </c>
      <c r="BP554" s="64">
        <f t="shared" si="114"/>
        <v>0.24038461538461539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78</v>
      </c>
      <c r="Y557" s="798">
        <f t="shared" si="109"/>
        <v>79.2</v>
      </c>
      <c r="Z557" s="36">
        <f>IFERROR(IF(Y557=0,"",ROUNDUP(Y557/H557,0)*0.00902),"")</f>
        <v>0.19844000000000001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82.55</v>
      </c>
      <c r="BN557" s="64">
        <f t="shared" si="112"/>
        <v>83.820000000000007</v>
      </c>
      <c r="BO557" s="64">
        <f t="shared" si="113"/>
        <v>0.16414141414141414</v>
      </c>
      <c r="BP557" s="64">
        <f t="shared" si="114"/>
        <v>0.16666666666666669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150</v>
      </c>
      <c r="Y561" s="798">
        <f t="shared" si="109"/>
        <v>151.20000000000002</v>
      </c>
      <c r="Z561" s="36">
        <f>IFERROR(IF(Y561=0,"",ROUNDUP(Y561/H561,0)*0.00902),"")</f>
        <v>0.37884000000000001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158.75</v>
      </c>
      <c r="BN561" s="64">
        <f t="shared" si="112"/>
        <v>160.02000000000004</v>
      </c>
      <c r="BO561" s="64">
        <f t="shared" si="113"/>
        <v>0.31565656565656564</v>
      </c>
      <c r="BP561" s="64">
        <f t="shared" si="114"/>
        <v>0.31818181818181823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125.83333333333334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127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1.3307600000000002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558</v>
      </c>
      <c r="Y567" s="799">
        <f>IFERROR(SUM(Y551:Y565),"0")</f>
        <v>563.04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163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100</v>
      </c>
      <c r="Y569" s="798">
        <f>IFERROR(IF(X569="",0,CEILING((X569/$H569),1)*$H569),"")</f>
        <v>100.32000000000001</v>
      </c>
      <c r="Z569" s="36">
        <f>IFERROR(IF(Y569=0,"",ROUNDUP(Y569/H569,0)*0.01196),"")</f>
        <v>0.22724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106.81818181818181</v>
      </c>
      <c r="BN569" s="64">
        <f>IFERROR(Y569*I569/H569,"0")</f>
        <v>107.16</v>
      </c>
      <c r="BO569" s="64">
        <f>IFERROR(1/J569*(X569/H569),"0")</f>
        <v>0.18210955710955709</v>
      </c>
      <c r="BP569" s="64">
        <f>IFERROR(1/J569*(Y569/H569),"0")</f>
        <v>0.18269230769230771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4301020206</v>
      </c>
      <c r="D571" s="803">
        <v>4680115880054</v>
      </c>
      <c r="E571" s="804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4301020364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2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903</v>
      </c>
      <c r="C573" s="31">
        <v>4301020385</v>
      </c>
      <c r="D573" s="803">
        <v>4680115880054</v>
      </c>
      <c r="E573" s="804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0" t="s">
        <v>904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18.939393939393938</v>
      </c>
      <c r="Y574" s="799">
        <f>IFERROR(Y569/H569,"0")+IFERROR(Y570/H570,"0")+IFERROR(Y571/H571,"0")+IFERROR(Y572/H572,"0")+IFERROR(Y573/H573,"0")</f>
        <v>19</v>
      </c>
      <c r="Z574" s="799">
        <f>IFERROR(IF(Z569="",0,Z569),"0")+IFERROR(IF(Z570="",0,Z570),"0")+IFERROR(IF(Z571="",0,Z571),"0")+IFERROR(IF(Z572="",0,Z572),"0")+IFERROR(IF(Z573="",0,Z573),"0")</f>
        <v>0.22724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100</v>
      </c>
      <c r="Y575" s="799">
        <f>IFERROR(SUM(Y569:Y573),"0")</f>
        <v>100.32000000000001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60</v>
      </c>
      <c r="Y578" s="798">
        <f t="shared" si="115"/>
        <v>63.36</v>
      </c>
      <c r="Z578" s="36">
        <f t="shared" si="116"/>
        <v>0.14352000000000001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64.090909090909079</v>
      </c>
      <c r="BN578" s="64">
        <f t="shared" si="118"/>
        <v>67.679999999999993</v>
      </c>
      <c r="BO578" s="64">
        <f t="shared" si="119"/>
        <v>0.10926573426573427</v>
      </c>
      <c r="BP578" s="64">
        <f t="shared" si="120"/>
        <v>0.11538461538461539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50</v>
      </c>
      <c r="Y580" s="798">
        <f t="shared" si="115"/>
        <v>52.800000000000004</v>
      </c>
      <c r="Z580" s="36">
        <f t="shared" si="116"/>
        <v>0.1196</v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53.409090909090907</v>
      </c>
      <c r="BN580" s="64">
        <f t="shared" si="118"/>
        <v>56.400000000000006</v>
      </c>
      <c r="BO580" s="64">
        <f t="shared" si="119"/>
        <v>9.1054778554778545E-2</v>
      </c>
      <c r="BP580" s="64">
        <f t="shared" si="120"/>
        <v>9.6153846153846159E-2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110</v>
      </c>
      <c r="Y582" s="798">
        <f t="shared" si="115"/>
        <v>110.88000000000001</v>
      </c>
      <c r="Z582" s="36">
        <f t="shared" si="116"/>
        <v>0.25115999999999999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117.49999999999999</v>
      </c>
      <c r="BN582" s="64">
        <f t="shared" si="118"/>
        <v>118.44</v>
      </c>
      <c r="BO582" s="64">
        <f t="shared" si="119"/>
        <v>0.20032051282051283</v>
      </c>
      <c r="BP582" s="64">
        <f t="shared" si="120"/>
        <v>0.20192307692307693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60</v>
      </c>
      <c r="Y583" s="798">
        <f t="shared" si="115"/>
        <v>61.2</v>
      </c>
      <c r="Z583" s="36">
        <f>IFERROR(IF(Y583=0,"",ROUNDUP(Y583/H583,0)*0.00902),"")</f>
        <v>0.15334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63.5</v>
      </c>
      <c r="BN583" s="64">
        <f t="shared" si="118"/>
        <v>64.77000000000001</v>
      </c>
      <c r="BO583" s="64">
        <f t="shared" si="119"/>
        <v>0.12626262626262627</v>
      </c>
      <c r="BP583" s="64">
        <f t="shared" si="120"/>
        <v>0.12878787878787878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12</v>
      </c>
      <c r="Y586" s="798">
        <f t="shared" si="115"/>
        <v>14.4</v>
      </c>
      <c r="Z586" s="36">
        <f>IFERROR(IF(Y586=0,"",ROUNDUP(Y586/H586,0)*0.00902),"")</f>
        <v>3.6080000000000001E-2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12.7</v>
      </c>
      <c r="BN586" s="64">
        <f t="shared" si="118"/>
        <v>15.24</v>
      </c>
      <c r="BO586" s="64">
        <f t="shared" si="119"/>
        <v>2.5252525252525252E-2</v>
      </c>
      <c r="BP586" s="64">
        <f t="shared" si="120"/>
        <v>3.0303030303030304E-2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72</v>
      </c>
      <c r="Y589" s="798">
        <f t="shared" si="115"/>
        <v>72</v>
      </c>
      <c r="Z589" s="36">
        <f>IFERROR(IF(Y589=0,"",ROUNDUP(Y589/H589,0)*0.00902),"")</f>
        <v>0.1804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76.2</v>
      </c>
      <c r="BN589" s="64">
        <f t="shared" si="118"/>
        <v>76.2</v>
      </c>
      <c r="BO589" s="64">
        <f t="shared" si="119"/>
        <v>0.15151515151515152</v>
      </c>
      <c r="BP589" s="64">
        <f t="shared" si="120"/>
        <v>0.15151515151515152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81.666666666666657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84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0.88410000000000011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364</v>
      </c>
      <c r="Y593" s="799">
        <f>IFERROR(SUM(Y577:Y591),"0")</f>
        <v>374.64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205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163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800</v>
      </c>
      <c r="Y649" s="798">
        <f t="shared" ref="Y649:Y656" si="131">IFERROR(IF(X649="",0,CEILING((X649/$H649),1)*$H649),"")</f>
        <v>803.4</v>
      </c>
      <c r="Z649" s="36">
        <f>IFERROR(IF(Y649=0,"",ROUNDUP(Y649/H649,0)*0.02175),"")</f>
        <v>2.2402499999999996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857.84615384615392</v>
      </c>
      <c r="BN649" s="64">
        <f t="shared" ref="BN649:BN656" si="133">IFERROR(Y649*I649/H649,"0")</f>
        <v>861.49200000000008</v>
      </c>
      <c r="BO649" s="64">
        <f t="shared" ref="BO649:BO656" si="134">IFERROR(1/J649*(X649/H649),"0")</f>
        <v>1.8315018315018314</v>
      </c>
      <c r="BP649" s="64">
        <f t="shared" ref="BP649:BP656" si="135">IFERROR(1/J649*(Y649/H649),"0")</f>
        <v>1.8392857142857142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102.56410256410257</v>
      </c>
      <c r="Y657" s="799">
        <f>IFERROR(Y649/H649,"0")+IFERROR(Y650/H650,"0")+IFERROR(Y651/H651,"0")+IFERROR(Y652/H652,"0")+IFERROR(Y653/H653,"0")+IFERROR(Y654/H654,"0")+IFERROR(Y655/H655,"0")+IFERROR(Y656/H656,"0")</f>
        <v>103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2.2402499999999996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800</v>
      </c>
      <c r="Y658" s="799">
        <f>IFERROR(SUM(Y649:Y656),"0")</f>
        <v>803.4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205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163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17129.7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17291.800000000003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18152.957666892489</v>
      </c>
      <c r="Y685" s="799">
        <f>IFERROR(SUM(BN22:BN681),"0")</f>
        <v>18324.806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32</v>
      </c>
      <c r="Y686" s="38">
        <f>ROUNDUP(SUM(BP22:BP681),0)</f>
        <v>32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18952.957666892489</v>
      </c>
      <c r="Y687" s="799">
        <f>GrossWeightTotalR+PalletQtyTotalR*25</f>
        <v>19124.806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3589.4925846822393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3617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36.297579999999996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321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658</v>
      </c>
      <c r="X691" s="931"/>
      <c r="Y691" s="801" t="s">
        <v>747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213</v>
      </c>
      <c r="F692" s="801" t="s">
        <v>235</v>
      </c>
      <c r="G692" s="801" t="s">
        <v>279</v>
      </c>
      <c r="H692" s="801" t="s">
        <v>111</v>
      </c>
      <c r="I692" s="801" t="s">
        <v>322</v>
      </c>
      <c r="J692" s="801" t="s">
        <v>346</v>
      </c>
      <c r="K692" s="801" t="s">
        <v>424</v>
      </c>
      <c r="L692" s="801" t="s">
        <v>443</v>
      </c>
      <c r="M692" s="801" t="s">
        <v>467</v>
      </c>
      <c r="N692" s="795"/>
      <c r="O692" s="801" t="s">
        <v>496</v>
      </c>
      <c r="P692" s="801" t="s">
        <v>499</v>
      </c>
      <c r="Q692" s="801" t="s">
        <v>508</v>
      </c>
      <c r="R692" s="801" t="s">
        <v>524</v>
      </c>
      <c r="S692" s="801" t="s">
        <v>534</v>
      </c>
      <c r="T692" s="801" t="s">
        <v>547</v>
      </c>
      <c r="U692" s="801" t="s">
        <v>558</v>
      </c>
      <c r="V692" s="801" t="s">
        <v>645</v>
      </c>
      <c r="W692" s="801" t="s">
        <v>659</v>
      </c>
      <c r="X692" s="801" t="s">
        <v>703</v>
      </c>
      <c r="Y692" s="801" t="s">
        <v>748</v>
      </c>
      <c r="Z692" s="801" t="s">
        <v>811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308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1002.6000000000001</v>
      </c>
      <c r="E694" s="46">
        <f>IFERROR(Y105*1,"0")+IFERROR(Y106*1,"0")+IFERROR(Y107*1,"0")+IFERROR(Y111*1,"0")+IFERROR(Y112*1,"0")+IFERROR(Y113*1,"0")+IFERROR(Y114*1,"0")+IFERROR(Y115*1,"0")+IFERROR(Y116*1,"0")</f>
        <v>1243.8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1627.1999999999998</v>
      </c>
      <c r="G694" s="46">
        <f>IFERROR(Y152*1,"0")+IFERROR(Y153*1,"0")+IFERROR(Y154*1,"0")+IFERROR(Y158*1,"0")+IFERROR(Y159*1,"0")+IFERROR(Y163*1,"0")+IFERROR(Y164*1,"0")+IFERROR(Y165*1,"0")</f>
        <v>175.76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501.9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1774.1999999999998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165.6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352.79999999999995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373.8</v>
      </c>
      <c r="V694" s="46">
        <f>IFERROR(Y404*1,"0")+IFERROR(Y408*1,"0")+IFERROR(Y409*1,"0")+IFERROR(Y410*1,"0")</f>
        <v>1130.4000000000001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6321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106.14</v>
      </c>
      <c r="Z694" s="46">
        <f>IFERROR(Y514*1,"0")+IFERROR(Y518*1,"0")+IFERROR(Y519*1,"0")+IFERROR(Y520*1,"0")+IFERROR(Y521*1,"0")+IFERROR(Y522*1,"0")+IFERROR(Y526*1,"0")+IFERROR(Y530*1,"0")</f>
        <v>22.200000000000003</v>
      </c>
      <c r="AA694" s="46">
        <f>IFERROR(Y535*1,"0")+IFERROR(Y536*1,"0")+IFERROR(Y537*1,"0")+IFERROR(Y538*1,"0")+IFERROR(Y539*1,"0")+IFERROR(Y540*1,"0")</f>
        <v>63.6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1038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803.4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 000,00"/>
        <filter val="1 031,00"/>
        <filter val="1 120,00"/>
        <filter val="1 126,00"/>
        <filter val="1 200,00"/>
        <filter val="1 700,00"/>
        <filter val="1,00"/>
        <filter val="1,19"/>
        <filter val="1,67"/>
        <filter val="10,00"/>
        <filter val="10,50"/>
        <filter val="100,00"/>
        <filter val="100,50"/>
        <filter val="102,41"/>
        <filter val="102,56"/>
        <filter val="105,00"/>
        <filter val="110,00"/>
        <filter val="113,33"/>
        <filter val="12,00"/>
        <filter val="123,89"/>
        <filter val="125,83"/>
        <filter val="130,00"/>
        <filter val="132,00"/>
        <filter val="133,33"/>
        <filter val="135,00"/>
        <filter val="146,67"/>
        <filter val="15,00"/>
        <filter val="150,00"/>
        <filter val="156,00"/>
        <filter val="157,50"/>
        <filter val="164,07"/>
        <filter val="17 129,70"/>
        <filter val="17,00"/>
        <filter val="17,50"/>
        <filter val="18 152,96"/>
        <filter val="18 952,96"/>
        <filter val="18,94"/>
        <filter val="19,80"/>
        <filter val="195,24"/>
        <filter val="2 100,00"/>
        <filter val="2,20"/>
        <filter val="20,00"/>
        <filter val="200,00"/>
        <filter val="205,00"/>
        <filter val="205,95"/>
        <filter val="21,25"/>
        <filter val="220,00"/>
        <filter val="23,75"/>
        <filter val="240,00"/>
        <filter val="245,00"/>
        <filter val="262,86"/>
        <filter val="27,00"/>
        <filter val="28,33"/>
        <filter val="280,00"/>
        <filter val="29,17"/>
        <filter val="3 589,49"/>
        <filter val="3,00"/>
        <filter val="3,33"/>
        <filter val="3,57"/>
        <filter val="30,00"/>
        <filter val="300,00"/>
        <filter val="303,00"/>
        <filter val="315,00"/>
        <filter val="32"/>
        <filter val="32,00"/>
        <filter val="320,00"/>
        <filter val="33,00"/>
        <filter val="350,00"/>
        <filter val="352,00"/>
        <filter val="36,00"/>
        <filter val="364,00"/>
        <filter val="38,33"/>
        <filter val="4 515,00"/>
        <filter val="4,00"/>
        <filter val="4,44"/>
        <filter val="40,00"/>
        <filter val="41,67"/>
        <filter val="42,00"/>
        <filter val="42,04"/>
        <filter val="423,91"/>
        <filter val="44,41"/>
        <filter val="495,00"/>
        <filter val="497,50"/>
        <filter val="5,00"/>
        <filter val="5,19"/>
        <filter val="50,00"/>
        <filter val="500,00"/>
        <filter val="52,50"/>
        <filter val="533,33"/>
        <filter val="558,00"/>
        <filter val="56,00"/>
        <filter val="56,48"/>
        <filter val="562,00"/>
        <filter val="59,26"/>
        <filter val="595,00"/>
        <filter val="6,00"/>
        <filter val="6,48"/>
        <filter val="60,00"/>
        <filter val="62,00"/>
        <filter val="62,70"/>
        <filter val="645,00"/>
        <filter val="66,00"/>
        <filter val="665,00"/>
        <filter val="68,00"/>
        <filter val="69,00"/>
        <filter val="7,00"/>
        <filter val="70,00"/>
        <filter val="72,00"/>
        <filter val="78,00"/>
        <filter val="80,00"/>
        <filter val="800,00"/>
        <filter val="81,67"/>
        <filter val="875,00"/>
        <filter val="9,00"/>
        <filter val="96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2025-01-22T11:39:59Z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