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4A6932-430D-4D02-9BF9-10F3C9CFF2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5" i="1" l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Y670" i="1" s="1"/>
  <c r="X667" i="1"/>
  <c r="Y666" i="1"/>
  <c r="X666" i="1"/>
  <c r="BP665" i="1"/>
  <c r="BO665" i="1"/>
  <c r="BN665" i="1"/>
  <c r="BM665" i="1"/>
  <c r="Z665" i="1"/>
  <c r="Z666" i="1" s="1"/>
  <c r="Y665" i="1"/>
  <c r="Y667" i="1" s="1"/>
  <c r="X663" i="1"/>
  <c r="X662" i="1"/>
  <c r="BO661" i="1"/>
  <c r="BM661" i="1"/>
  <c r="Y661" i="1"/>
  <c r="BP661" i="1" s="1"/>
  <c r="BO660" i="1"/>
  <c r="BM660" i="1"/>
  <c r="Y660" i="1"/>
  <c r="X657" i="1"/>
  <c r="X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X650" i="1"/>
  <c r="X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0" i="1"/>
  <c r="X609" i="1"/>
  <c r="BO608" i="1"/>
  <c r="BM608" i="1"/>
  <c r="Y608" i="1"/>
  <c r="P608" i="1"/>
  <c r="X606" i="1"/>
  <c r="X605" i="1"/>
  <c r="BO604" i="1"/>
  <c r="BM604" i="1"/>
  <c r="Y604" i="1"/>
  <c r="Y605" i="1" s="1"/>
  <c r="P604" i="1"/>
  <c r="X602" i="1"/>
  <c r="X601" i="1"/>
  <c r="BO600" i="1"/>
  <c r="BM600" i="1"/>
  <c r="Y600" i="1"/>
  <c r="AE686" i="1" s="1"/>
  <c r="X596" i="1"/>
  <c r="X595" i="1"/>
  <c r="BO594" i="1"/>
  <c r="BM594" i="1"/>
  <c r="Y594" i="1"/>
  <c r="BO593" i="1"/>
  <c r="BM593" i="1"/>
  <c r="Y593" i="1"/>
  <c r="P593" i="1"/>
  <c r="X591" i="1"/>
  <c r="X590" i="1"/>
  <c r="BP589" i="1"/>
  <c r="BO589" i="1"/>
  <c r="BN589" i="1"/>
  <c r="BM589" i="1"/>
  <c r="Z589" i="1"/>
  <c r="Y589" i="1"/>
  <c r="P589" i="1"/>
  <c r="BO588" i="1"/>
  <c r="BM588" i="1"/>
  <c r="Y588" i="1"/>
  <c r="BP588" i="1" s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O577" i="1"/>
  <c r="BM577" i="1"/>
  <c r="Y577" i="1"/>
  <c r="P577" i="1"/>
  <c r="BO576" i="1"/>
  <c r="BM576" i="1"/>
  <c r="Y576" i="1"/>
  <c r="BP576" i="1" s="1"/>
  <c r="BO575" i="1"/>
  <c r="BM575" i="1"/>
  <c r="Y575" i="1"/>
  <c r="BP575" i="1" s="1"/>
  <c r="P575" i="1"/>
  <c r="BO574" i="1"/>
  <c r="BM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O571" i="1"/>
  <c r="BM571" i="1"/>
  <c r="Y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BO561" i="1"/>
  <c r="BM561" i="1"/>
  <c r="Y561" i="1"/>
  <c r="P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BO551" i="1"/>
  <c r="BM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P547" i="1"/>
  <c r="BO546" i="1"/>
  <c r="BM546" i="1"/>
  <c r="Y546" i="1"/>
  <c r="BP546" i="1" s="1"/>
  <c r="P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O543" i="1"/>
  <c r="BM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BO528" i="1"/>
  <c r="BM528" i="1"/>
  <c r="Y528" i="1"/>
  <c r="P528" i="1"/>
  <c r="BO527" i="1"/>
  <c r="BM527" i="1"/>
  <c r="Y527" i="1"/>
  <c r="P527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Z494" i="1" s="1"/>
  <c r="BO493" i="1"/>
  <c r="BM493" i="1"/>
  <c r="Y493" i="1"/>
  <c r="BP493" i="1" s="1"/>
  <c r="P493" i="1"/>
  <c r="BO492" i="1"/>
  <c r="BM492" i="1"/>
  <c r="Y492" i="1"/>
  <c r="P492" i="1"/>
  <c r="BO491" i="1"/>
  <c r="BN491" i="1"/>
  <c r="BM491" i="1"/>
  <c r="Z491" i="1"/>
  <c r="Y491" i="1"/>
  <c r="BP491" i="1" s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BP486" i="1" s="1"/>
  <c r="BO485" i="1"/>
  <c r="BM485" i="1"/>
  <c r="Y485" i="1"/>
  <c r="BP485" i="1" s="1"/>
  <c r="BO484" i="1"/>
  <c r="BM484" i="1"/>
  <c r="Y484" i="1"/>
  <c r="X482" i="1"/>
  <c r="X481" i="1"/>
  <c r="BO480" i="1"/>
  <c r="BM480" i="1"/>
  <c r="Y480" i="1"/>
  <c r="P480" i="1"/>
  <c r="X476" i="1"/>
  <c r="X475" i="1"/>
  <c r="BO474" i="1"/>
  <c r="BM474" i="1"/>
  <c r="Y474" i="1"/>
  <c r="X472" i="1"/>
  <c r="X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O466" i="1"/>
  <c r="BM466" i="1"/>
  <c r="Y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7" i="1"/>
  <c r="Y446" i="1"/>
  <c r="X446" i="1"/>
  <c r="BP445" i="1"/>
  <c r="BO445" i="1"/>
  <c r="BN445" i="1"/>
  <c r="BM445" i="1"/>
  <c r="Z445" i="1"/>
  <c r="Z446" i="1" s="1"/>
  <c r="Y445" i="1"/>
  <c r="Y447" i="1" s="1"/>
  <c r="X443" i="1"/>
  <c r="X442" i="1"/>
  <c r="BO441" i="1"/>
  <c r="BM441" i="1"/>
  <c r="Y441" i="1"/>
  <c r="BP441" i="1" s="1"/>
  <c r="BO440" i="1"/>
  <c r="BM440" i="1"/>
  <c r="Y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Y438" i="1" s="1"/>
  <c r="P435" i="1"/>
  <c r="X433" i="1"/>
  <c r="X432" i="1"/>
  <c r="BO431" i="1"/>
  <c r="BM431" i="1"/>
  <c r="Y431" i="1"/>
  <c r="BP431" i="1" s="1"/>
  <c r="P431" i="1"/>
  <c r="BO430" i="1"/>
  <c r="BM430" i="1"/>
  <c r="Y430" i="1"/>
  <c r="BP430" i="1" s="1"/>
  <c r="P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BO395" i="1"/>
  <c r="BM395" i="1"/>
  <c r="Y395" i="1"/>
  <c r="Y399" i="1" s="1"/>
  <c r="X393" i="1"/>
  <c r="X392" i="1"/>
  <c r="BO391" i="1"/>
  <c r="BM391" i="1"/>
  <c r="Y391" i="1"/>
  <c r="BP391" i="1" s="1"/>
  <c r="BO390" i="1"/>
  <c r="BM390" i="1"/>
  <c r="Y390" i="1"/>
  <c r="BP390" i="1" s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U686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6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6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6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N164" i="1"/>
  <c r="BM164" i="1"/>
  <c r="Z164" i="1"/>
  <c r="Y164" i="1"/>
  <c r="BP164" i="1" s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N66" i="1"/>
  <c r="BM66" i="1"/>
  <c r="Z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76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96" i="1" l="1"/>
  <c r="BN496" i="1"/>
  <c r="Z496" i="1"/>
  <c r="BP508" i="1"/>
  <c r="BN508" i="1"/>
  <c r="Z508" i="1"/>
  <c r="BP521" i="1"/>
  <c r="BN521" i="1"/>
  <c r="Z521" i="1"/>
  <c r="BP532" i="1"/>
  <c r="BN532" i="1"/>
  <c r="Z532" i="1"/>
  <c r="BP554" i="1"/>
  <c r="BN554" i="1"/>
  <c r="Z554" i="1"/>
  <c r="BP556" i="1"/>
  <c r="BN556" i="1"/>
  <c r="Z556" i="1"/>
  <c r="BP564" i="1"/>
  <c r="BN564" i="1"/>
  <c r="Z564" i="1"/>
  <c r="BP570" i="1"/>
  <c r="BN570" i="1"/>
  <c r="Z570" i="1"/>
  <c r="BP574" i="1"/>
  <c r="BN574" i="1"/>
  <c r="Z574" i="1"/>
  <c r="BP580" i="1"/>
  <c r="BN580" i="1"/>
  <c r="Z580" i="1"/>
  <c r="Y639" i="1"/>
  <c r="Y638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X680" i="1"/>
  <c r="Z28" i="1"/>
  <c r="BN28" i="1"/>
  <c r="Z29" i="1"/>
  <c r="BN29" i="1"/>
  <c r="Z30" i="1"/>
  <c r="BN30" i="1"/>
  <c r="Z31" i="1"/>
  <c r="BN31" i="1"/>
  <c r="Z47" i="1"/>
  <c r="BN47" i="1"/>
  <c r="Z62" i="1"/>
  <c r="BN62" i="1"/>
  <c r="Y96" i="1"/>
  <c r="Z129" i="1"/>
  <c r="Z140" i="1"/>
  <c r="BN140" i="1"/>
  <c r="Z146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0" i="1"/>
  <c r="BN240" i="1"/>
  <c r="Z243" i="1"/>
  <c r="BN243" i="1"/>
  <c r="Z254" i="1"/>
  <c r="BN254" i="1"/>
  <c r="Z269" i="1"/>
  <c r="BN269" i="1"/>
  <c r="M686" i="1"/>
  <c r="Z286" i="1"/>
  <c r="BN286" i="1"/>
  <c r="Z305" i="1"/>
  <c r="BN305" i="1"/>
  <c r="Z342" i="1"/>
  <c r="Z343" i="1" s="1"/>
  <c r="BN342" i="1"/>
  <c r="BP342" i="1"/>
  <c r="Z346" i="1"/>
  <c r="BN346" i="1"/>
  <c r="V686" i="1"/>
  <c r="Z368" i="1"/>
  <c r="BN368" i="1"/>
  <c r="Z382" i="1"/>
  <c r="BN382" i="1"/>
  <c r="Z414" i="1"/>
  <c r="BN414" i="1"/>
  <c r="X686" i="1"/>
  <c r="Z428" i="1"/>
  <c r="BN428" i="1"/>
  <c r="Z454" i="1"/>
  <c r="BN454" i="1"/>
  <c r="Z470" i="1"/>
  <c r="BN470" i="1"/>
  <c r="Y506" i="1"/>
  <c r="BP499" i="1"/>
  <c r="BN499" i="1"/>
  <c r="Z499" i="1"/>
  <c r="BP518" i="1"/>
  <c r="BN518" i="1"/>
  <c r="Z518" i="1"/>
  <c r="BP531" i="1"/>
  <c r="BN531" i="1"/>
  <c r="Z531" i="1"/>
  <c r="BP549" i="1"/>
  <c r="BN549" i="1"/>
  <c r="Z549" i="1"/>
  <c r="BP555" i="1"/>
  <c r="BN555" i="1"/>
  <c r="Z555" i="1"/>
  <c r="BP557" i="1"/>
  <c r="BN557" i="1"/>
  <c r="Z557" i="1"/>
  <c r="BP565" i="1"/>
  <c r="BN565" i="1"/>
  <c r="Z565" i="1"/>
  <c r="BP571" i="1"/>
  <c r="BN571" i="1"/>
  <c r="Z571" i="1"/>
  <c r="BP577" i="1"/>
  <c r="BN577" i="1"/>
  <c r="Z577" i="1"/>
  <c r="BP583" i="1"/>
  <c r="BN583" i="1"/>
  <c r="Z583" i="1"/>
  <c r="BP632" i="1"/>
  <c r="BN632" i="1"/>
  <c r="Z632" i="1"/>
  <c r="BP634" i="1"/>
  <c r="BN634" i="1"/>
  <c r="Z634" i="1"/>
  <c r="BP636" i="1"/>
  <c r="BN636" i="1"/>
  <c r="Z636" i="1"/>
  <c r="AA686" i="1"/>
  <c r="AB686" i="1"/>
  <c r="Z22" i="1"/>
  <c r="Z23" i="1" s="1"/>
  <c r="BN22" i="1"/>
  <c r="BP22" i="1"/>
  <c r="Z26" i="1"/>
  <c r="BN26" i="1"/>
  <c r="BP26" i="1"/>
  <c r="Z33" i="1"/>
  <c r="BN33" i="1"/>
  <c r="Z49" i="1"/>
  <c r="BN49" i="1"/>
  <c r="Z57" i="1"/>
  <c r="BN57" i="1"/>
  <c r="Z64" i="1"/>
  <c r="BN64" i="1"/>
  <c r="Z68" i="1"/>
  <c r="BN68" i="1"/>
  <c r="Z76" i="1"/>
  <c r="BN76" i="1"/>
  <c r="Z82" i="1"/>
  <c r="BN82" i="1"/>
  <c r="Z90" i="1"/>
  <c r="BN90" i="1"/>
  <c r="Z94" i="1"/>
  <c r="BN94" i="1"/>
  <c r="Z100" i="1"/>
  <c r="BN100" i="1"/>
  <c r="Z107" i="1"/>
  <c r="BN107" i="1"/>
  <c r="Z113" i="1"/>
  <c r="BN113" i="1"/>
  <c r="Z116" i="1"/>
  <c r="BN116" i="1"/>
  <c r="BN129" i="1"/>
  <c r="BN146" i="1"/>
  <c r="BP146" i="1"/>
  <c r="BP280" i="1"/>
  <c r="BN280" i="1"/>
  <c r="Z280" i="1"/>
  <c r="BP288" i="1"/>
  <c r="BN288" i="1"/>
  <c r="Z288" i="1"/>
  <c r="BP307" i="1"/>
  <c r="BN307" i="1"/>
  <c r="Z307" i="1"/>
  <c r="BP362" i="1"/>
  <c r="BN362" i="1"/>
  <c r="Z362" i="1"/>
  <c r="Y376" i="1"/>
  <c r="BP372" i="1"/>
  <c r="BN372" i="1"/>
  <c r="Z372" i="1"/>
  <c r="BP384" i="1"/>
  <c r="BN384" i="1"/>
  <c r="Z384" i="1"/>
  <c r="Y42" i="1"/>
  <c r="Z74" i="1"/>
  <c r="BN74" i="1"/>
  <c r="Z80" i="1"/>
  <c r="BN80" i="1"/>
  <c r="BP80" i="1"/>
  <c r="Z84" i="1"/>
  <c r="BN84" i="1"/>
  <c r="Z98" i="1"/>
  <c r="BN98" i="1"/>
  <c r="BP98" i="1"/>
  <c r="Z105" i="1"/>
  <c r="BN105" i="1"/>
  <c r="Z111" i="1"/>
  <c r="BN111" i="1"/>
  <c r="BP111" i="1"/>
  <c r="Z121" i="1"/>
  <c r="BN121" i="1"/>
  <c r="Z125" i="1"/>
  <c r="BN125" i="1"/>
  <c r="Z132" i="1"/>
  <c r="BN132" i="1"/>
  <c r="Z138" i="1"/>
  <c r="BN138" i="1"/>
  <c r="Z142" i="1"/>
  <c r="BN142" i="1"/>
  <c r="Z153" i="1"/>
  <c r="BN153" i="1"/>
  <c r="Z175" i="1"/>
  <c r="BN175" i="1"/>
  <c r="Z183" i="1"/>
  <c r="BN183" i="1"/>
  <c r="Y201" i="1"/>
  <c r="Z195" i="1"/>
  <c r="BN195" i="1"/>
  <c r="Z199" i="1"/>
  <c r="BN199" i="1"/>
  <c r="J686" i="1"/>
  <c r="Z210" i="1"/>
  <c r="BN210" i="1"/>
  <c r="BP210" i="1"/>
  <c r="Y224" i="1"/>
  <c r="Z218" i="1"/>
  <c r="BN218" i="1"/>
  <c r="Z222" i="1"/>
  <c r="BN222" i="1"/>
  <c r="Y238" i="1"/>
  <c r="Z228" i="1"/>
  <c r="BN228" i="1"/>
  <c r="Z232" i="1"/>
  <c r="BN232" i="1"/>
  <c r="Z236" i="1"/>
  <c r="BN236" i="1"/>
  <c r="Y247" i="1"/>
  <c r="Z245" i="1"/>
  <c r="BN245" i="1"/>
  <c r="Z252" i="1"/>
  <c r="BN252" i="1"/>
  <c r="Z256" i="1"/>
  <c r="BN256" i="1"/>
  <c r="L686" i="1"/>
  <c r="Z265" i="1"/>
  <c r="BN265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6" i="1"/>
  <c r="BN366" i="1"/>
  <c r="Z366" i="1"/>
  <c r="Y386" i="1"/>
  <c r="BP380" i="1"/>
  <c r="BN380" i="1"/>
  <c r="Z380" i="1"/>
  <c r="Y348" i="1"/>
  <c r="Y393" i="1"/>
  <c r="Z390" i="1"/>
  <c r="BN390" i="1"/>
  <c r="Z391" i="1"/>
  <c r="BN391" i="1"/>
  <c r="Z403" i="1"/>
  <c r="BN403" i="1"/>
  <c r="W686" i="1"/>
  <c r="Y416" i="1"/>
  <c r="Z422" i="1"/>
  <c r="BN422" i="1"/>
  <c r="Z426" i="1"/>
  <c r="BN426" i="1"/>
  <c r="Z430" i="1"/>
  <c r="BN430" i="1"/>
  <c r="Y442" i="1"/>
  <c r="Z452" i="1"/>
  <c r="BN452" i="1"/>
  <c r="Z456" i="1"/>
  <c r="BN456" i="1"/>
  <c r="Z468" i="1"/>
  <c r="BN468" i="1"/>
  <c r="Z484" i="1"/>
  <c r="BN484" i="1"/>
  <c r="BP484" i="1"/>
  <c r="Z485" i="1"/>
  <c r="BN485" i="1"/>
  <c r="Z486" i="1"/>
  <c r="BN486" i="1"/>
  <c r="Z493" i="1"/>
  <c r="BN493" i="1"/>
  <c r="BP504" i="1"/>
  <c r="BN504" i="1"/>
  <c r="Z504" i="1"/>
  <c r="BP529" i="1"/>
  <c r="BN529" i="1"/>
  <c r="Z529" i="1"/>
  <c r="BP547" i="1"/>
  <c r="BN547" i="1"/>
  <c r="Z547" i="1"/>
  <c r="BP552" i="1"/>
  <c r="BN552" i="1"/>
  <c r="Z552" i="1"/>
  <c r="BP562" i="1"/>
  <c r="BN562" i="1"/>
  <c r="Z562" i="1"/>
  <c r="Y596" i="1"/>
  <c r="Y595" i="1"/>
  <c r="BP593" i="1"/>
  <c r="BN593" i="1"/>
  <c r="Z593" i="1"/>
  <c r="BP615" i="1"/>
  <c r="BN615" i="1"/>
  <c r="Z615" i="1"/>
  <c r="BP617" i="1"/>
  <c r="BN617" i="1"/>
  <c r="Z617" i="1"/>
  <c r="BP619" i="1"/>
  <c r="BN619" i="1"/>
  <c r="Z619" i="1"/>
  <c r="BP653" i="1"/>
  <c r="BN653" i="1"/>
  <c r="Z653" i="1"/>
  <c r="BP655" i="1"/>
  <c r="BN655" i="1"/>
  <c r="Z655" i="1"/>
  <c r="BP494" i="1"/>
  <c r="BN494" i="1"/>
  <c r="BP501" i="1"/>
  <c r="BN501" i="1"/>
  <c r="Z501" i="1"/>
  <c r="BP528" i="1"/>
  <c r="BN528" i="1"/>
  <c r="Z528" i="1"/>
  <c r="AC686" i="1"/>
  <c r="Y538" i="1"/>
  <c r="BP537" i="1"/>
  <c r="BN537" i="1"/>
  <c r="Z537" i="1"/>
  <c r="Z538" i="1" s="1"/>
  <c r="BP543" i="1"/>
  <c r="BN543" i="1"/>
  <c r="Z543" i="1"/>
  <c r="BP551" i="1"/>
  <c r="BN551" i="1"/>
  <c r="Z551" i="1"/>
  <c r="Y567" i="1"/>
  <c r="BP561" i="1"/>
  <c r="BN561" i="1"/>
  <c r="Z561" i="1"/>
  <c r="Y591" i="1"/>
  <c r="BP587" i="1"/>
  <c r="BN587" i="1"/>
  <c r="Z587" i="1"/>
  <c r="BP594" i="1"/>
  <c r="BN594" i="1"/>
  <c r="Z594" i="1"/>
  <c r="Y622" i="1"/>
  <c r="Y621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57" i="1"/>
  <c r="Y656" i="1"/>
  <c r="BP652" i="1"/>
  <c r="BN652" i="1"/>
  <c r="Z652" i="1"/>
  <c r="BP654" i="1"/>
  <c r="BN654" i="1"/>
  <c r="Z654" i="1"/>
  <c r="Y510" i="1"/>
  <c r="Y523" i="1"/>
  <c r="Y585" i="1"/>
  <c r="AG686" i="1"/>
  <c r="F9" i="1"/>
  <c r="J9" i="1"/>
  <c r="F10" i="1"/>
  <c r="Y34" i="1"/>
  <c r="Y54" i="1"/>
  <c r="Y58" i="1"/>
  <c r="Y71" i="1"/>
  <c r="Y77" i="1"/>
  <c r="Y87" i="1"/>
  <c r="Y95" i="1"/>
  <c r="Y101" i="1"/>
  <c r="Y108" i="1"/>
  <c r="Y117" i="1"/>
  <c r="Y126" i="1"/>
  <c r="Y133" i="1"/>
  <c r="BP137" i="1"/>
  <c r="BN137" i="1"/>
  <c r="Z137" i="1"/>
  <c r="BP141" i="1"/>
  <c r="BN141" i="1"/>
  <c r="Z141" i="1"/>
  <c r="BP154" i="1"/>
  <c r="BN154" i="1"/>
  <c r="Z154" i="1"/>
  <c r="Y156" i="1"/>
  <c r="Y161" i="1"/>
  <c r="BP158" i="1"/>
  <c r="BN158" i="1"/>
  <c r="Z158" i="1"/>
  <c r="Z160" i="1" s="1"/>
  <c r="BP165" i="1"/>
  <c r="BN165" i="1"/>
  <c r="Z165" i="1"/>
  <c r="Y167" i="1"/>
  <c r="H686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H9" i="1"/>
  <c r="B686" i="1"/>
  <c r="X677" i="1"/>
  <c r="X678" i="1"/>
  <c r="Y24" i="1"/>
  <c r="Z27" i="1"/>
  <c r="BN27" i="1"/>
  <c r="Z32" i="1"/>
  <c r="BN32" i="1"/>
  <c r="C686" i="1"/>
  <c r="Z48" i="1"/>
  <c r="BN48" i="1"/>
  <c r="Z50" i="1"/>
  <c r="BN50" i="1"/>
  <c r="Z52" i="1"/>
  <c r="BN52" i="1"/>
  <c r="Y53" i="1"/>
  <c r="Z56" i="1"/>
  <c r="BN56" i="1"/>
  <c r="BP56" i="1"/>
  <c r="D686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Z101" i="1" s="1"/>
  <c r="BN99" i="1"/>
  <c r="E686" i="1"/>
  <c r="Z106" i="1"/>
  <c r="BN106" i="1"/>
  <c r="Y109" i="1"/>
  <c r="Z112" i="1"/>
  <c r="BN112" i="1"/>
  <c r="Z114" i="1"/>
  <c r="BN114" i="1"/>
  <c r="Z115" i="1"/>
  <c r="BN115" i="1"/>
  <c r="F686" i="1"/>
  <c r="Z122" i="1"/>
  <c r="BN122" i="1"/>
  <c r="Z124" i="1"/>
  <c r="BN124" i="1"/>
  <c r="Y127" i="1"/>
  <c r="Y134" i="1"/>
  <c r="Z130" i="1"/>
  <c r="BN130" i="1"/>
  <c r="BP131" i="1"/>
  <c r="BN131" i="1"/>
  <c r="Z131" i="1"/>
  <c r="Y144" i="1"/>
  <c r="BP139" i="1"/>
  <c r="BN139" i="1"/>
  <c r="Z139" i="1"/>
  <c r="Y143" i="1"/>
  <c r="BP147" i="1"/>
  <c r="BN147" i="1"/>
  <c r="Z147" i="1"/>
  <c r="Y149" i="1"/>
  <c r="G686" i="1"/>
  <c r="Y155" i="1"/>
  <c r="BP152" i="1"/>
  <c r="BN152" i="1"/>
  <c r="Z152" i="1"/>
  <c r="Y160" i="1"/>
  <c r="Y166" i="1"/>
  <c r="BP163" i="1"/>
  <c r="BN163" i="1"/>
  <c r="Z163" i="1"/>
  <c r="Z166" i="1" s="1"/>
  <c r="BP176" i="1"/>
  <c r="BN176" i="1"/>
  <c r="Z176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58" i="1"/>
  <c r="Y369" i="1"/>
  <c r="Y377" i="1"/>
  <c r="Y385" i="1"/>
  <c r="Y392" i="1"/>
  <c r="Y400" i="1"/>
  <c r="Y406" i="1"/>
  <c r="Y411" i="1"/>
  <c r="Y417" i="1"/>
  <c r="Y433" i="1"/>
  <c r="Y437" i="1"/>
  <c r="Y443" i="1"/>
  <c r="BP451" i="1"/>
  <c r="BN451" i="1"/>
  <c r="BP453" i="1"/>
  <c r="BN453" i="1"/>
  <c r="Z453" i="1"/>
  <c r="BP457" i="1"/>
  <c r="BN457" i="1"/>
  <c r="Z457" i="1"/>
  <c r="Y459" i="1"/>
  <c r="Y464" i="1"/>
  <c r="BP461" i="1"/>
  <c r="BN461" i="1"/>
  <c r="Z461" i="1"/>
  <c r="Z463" i="1" s="1"/>
  <c r="BP467" i="1"/>
  <c r="BN467" i="1"/>
  <c r="Z467" i="1"/>
  <c r="Y471" i="1"/>
  <c r="Y475" i="1"/>
  <c r="BP474" i="1"/>
  <c r="BN474" i="1"/>
  <c r="Z474" i="1"/>
  <c r="Z475" i="1" s="1"/>
  <c r="Y476" i="1"/>
  <c r="Z686" i="1"/>
  <c r="Y481" i="1"/>
  <c r="BP480" i="1"/>
  <c r="BN480" i="1"/>
  <c r="Z480" i="1"/>
  <c r="Z481" i="1" s="1"/>
  <c r="Y482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5" i="1"/>
  <c r="I686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86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6" i="1"/>
  <c r="Z299" i="1"/>
  <c r="Z301" i="1" s="1"/>
  <c r="BN299" i="1"/>
  <c r="Y302" i="1"/>
  <c r="Q686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BN336" i="1"/>
  <c r="BP336" i="1"/>
  <c r="T686" i="1"/>
  <c r="Y344" i="1"/>
  <c r="Z347" i="1"/>
  <c r="Z348" i="1" s="1"/>
  <c r="BN347" i="1"/>
  <c r="Z351" i="1"/>
  <c r="Z352" i="1" s="1"/>
  <c r="BN351" i="1"/>
  <c r="BP351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BN373" i="1"/>
  <c r="Z375" i="1"/>
  <c r="BN375" i="1"/>
  <c r="Z379" i="1"/>
  <c r="BN379" i="1"/>
  <c r="BP379" i="1"/>
  <c r="Z381" i="1"/>
  <c r="BN381" i="1"/>
  <c r="Z383" i="1"/>
  <c r="BN383" i="1"/>
  <c r="Z389" i="1"/>
  <c r="Z392" i="1" s="1"/>
  <c r="BN389" i="1"/>
  <c r="Z395" i="1"/>
  <c r="BN395" i="1"/>
  <c r="BP395" i="1"/>
  <c r="Z396" i="1"/>
  <c r="BN396" i="1"/>
  <c r="Z398" i="1"/>
  <c r="BN398" i="1"/>
  <c r="Z402" i="1"/>
  <c r="BN402" i="1"/>
  <c r="BP402" i="1"/>
  <c r="Z404" i="1"/>
  <c r="BN404" i="1"/>
  <c r="Z409" i="1"/>
  <c r="Z410" i="1" s="1"/>
  <c r="BN409" i="1"/>
  <c r="BP409" i="1"/>
  <c r="Y410" i="1"/>
  <c r="Z413" i="1"/>
  <c r="BN413" i="1"/>
  <c r="BP413" i="1"/>
  <c r="Z415" i="1"/>
  <c r="BN415" i="1"/>
  <c r="Z421" i="1"/>
  <c r="BN421" i="1"/>
  <c r="BP421" i="1"/>
  <c r="Z423" i="1"/>
  <c r="BN423" i="1"/>
  <c r="Z425" i="1"/>
  <c r="BN425" i="1"/>
  <c r="Z427" i="1"/>
  <c r="BN427" i="1"/>
  <c r="Z429" i="1"/>
  <c r="BN429" i="1"/>
  <c r="Z431" i="1"/>
  <c r="BN431" i="1"/>
  <c r="Y432" i="1"/>
  <c r="Z435" i="1"/>
  <c r="Z437" i="1" s="1"/>
  <c r="BN435" i="1"/>
  <c r="BP435" i="1"/>
  <c r="Z440" i="1"/>
  <c r="BN440" i="1"/>
  <c r="BP440" i="1"/>
  <c r="Z441" i="1"/>
  <c r="BN441" i="1"/>
  <c r="Y686" i="1"/>
  <c r="Y458" i="1"/>
  <c r="Z451" i="1"/>
  <c r="BP455" i="1"/>
  <c r="BN455" i="1"/>
  <c r="Z455" i="1"/>
  <c r="Y463" i="1"/>
  <c r="Y472" i="1"/>
  <c r="BP466" i="1"/>
  <c r="BN466" i="1"/>
  <c r="Z466" i="1"/>
  <c r="BP469" i="1"/>
  <c r="BN469" i="1"/>
  <c r="Z469" i="1"/>
  <c r="BP489" i="1"/>
  <c r="BN489" i="1"/>
  <c r="Z489" i="1"/>
  <c r="BP492" i="1"/>
  <c r="BN492" i="1"/>
  <c r="Z492" i="1"/>
  <c r="BP497" i="1"/>
  <c r="BN497" i="1"/>
  <c r="Z497" i="1"/>
  <c r="BP500" i="1"/>
  <c r="BN500" i="1"/>
  <c r="Z500" i="1"/>
  <c r="BP503" i="1"/>
  <c r="BN503" i="1"/>
  <c r="Z503" i="1"/>
  <c r="Y511" i="1"/>
  <c r="Y516" i="1"/>
  <c r="Y524" i="1"/>
  <c r="Y533" i="1"/>
  <c r="Y558" i="1"/>
  <c r="Y566" i="1"/>
  <c r="Y584" i="1"/>
  <c r="Y590" i="1"/>
  <c r="Y602" i="1"/>
  <c r="BP625" i="1"/>
  <c r="BN625" i="1"/>
  <c r="Z625" i="1"/>
  <c r="BP627" i="1"/>
  <c r="BN627" i="1"/>
  <c r="Z627" i="1"/>
  <c r="Y629" i="1"/>
  <c r="Y649" i="1"/>
  <c r="BP641" i="1"/>
  <c r="BN641" i="1"/>
  <c r="Z641" i="1"/>
  <c r="BP643" i="1"/>
  <c r="BN643" i="1"/>
  <c r="Z643" i="1"/>
  <c r="BP645" i="1"/>
  <c r="BN645" i="1"/>
  <c r="Z645" i="1"/>
  <c r="BP647" i="1"/>
  <c r="BN647" i="1"/>
  <c r="Z647" i="1"/>
  <c r="Z509" i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7" i="1"/>
  <c r="BN527" i="1"/>
  <c r="BP527" i="1"/>
  <c r="Z530" i="1"/>
  <c r="BN530" i="1"/>
  <c r="Y534" i="1"/>
  <c r="Y539" i="1"/>
  <c r="AD686" i="1"/>
  <c r="Z544" i="1"/>
  <c r="BN544" i="1"/>
  <c r="Z546" i="1"/>
  <c r="BN546" i="1"/>
  <c r="Z548" i="1"/>
  <c r="BN548" i="1"/>
  <c r="Z550" i="1"/>
  <c r="BN550" i="1"/>
  <c r="Z553" i="1"/>
  <c r="BN553" i="1"/>
  <c r="Y559" i="1"/>
  <c r="Z563" i="1"/>
  <c r="Z566" i="1" s="1"/>
  <c r="BN563" i="1"/>
  <c r="Z569" i="1"/>
  <c r="BN569" i="1"/>
  <c r="BP569" i="1"/>
  <c r="Z572" i="1"/>
  <c r="BN572" i="1"/>
  <c r="Z573" i="1"/>
  <c r="BN573" i="1"/>
  <c r="Z575" i="1"/>
  <c r="BN575" i="1"/>
  <c r="Z576" i="1"/>
  <c r="BN576" i="1"/>
  <c r="Z578" i="1"/>
  <c r="BN578" i="1"/>
  <c r="Z579" i="1"/>
  <c r="BN579" i="1"/>
  <c r="Z581" i="1"/>
  <c r="BN581" i="1"/>
  <c r="Z582" i="1"/>
  <c r="BN582" i="1"/>
  <c r="Z588" i="1"/>
  <c r="Z590" i="1" s="1"/>
  <c r="BN588" i="1"/>
  <c r="Z600" i="1"/>
  <c r="Z601" i="1" s="1"/>
  <c r="BN600" i="1"/>
  <c r="BP600" i="1"/>
  <c r="Y601" i="1"/>
  <c r="Z604" i="1"/>
  <c r="Z605" i="1" s="1"/>
  <c r="BN604" i="1"/>
  <c r="BP604" i="1"/>
  <c r="Y606" i="1"/>
  <c r="Y609" i="1"/>
  <c r="BP608" i="1"/>
  <c r="BN608" i="1"/>
  <c r="Z608" i="1"/>
  <c r="Z609" i="1" s="1"/>
  <c r="Y610" i="1"/>
  <c r="Y628" i="1"/>
  <c r="BP624" i="1"/>
  <c r="BN624" i="1"/>
  <c r="Z624" i="1"/>
  <c r="BP626" i="1"/>
  <c r="BN626" i="1"/>
  <c r="Z626" i="1"/>
  <c r="BP642" i="1"/>
  <c r="BN642" i="1"/>
  <c r="Z642" i="1"/>
  <c r="BP644" i="1"/>
  <c r="BN644" i="1"/>
  <c r="Z644" i="1"/>
  <c r="BP646" i="1"/>
  <c r="BN646" i="1"/>
  <c r="Z646" i="1"/>
  <c r="BP648" i="1"/>
  <c r="BN648" i="1"/>
  <c r="Z648" i="1"/>
  <c r="Y650" i="1"/>
  <c r="Y663" i="1"/>
  <c r="Y671" i="1"/>
  <c r="AF686" i="1"/>
  <c r="Z660" i="1"/>
  <c r="BN660" i="1"/>
  <c r="BP660" i="1"/>
  <c r="Z661" i="1"/>
  <c r="BN661" i="1"/>
  <c r="Y662" i="1"/>
  <c r="Z669" i="1"/>
  <c r="Z670" i="1" s="1"/>
  <c r="BN669" i="1"/>
  <c r="BP669" i="1"/>
  <c r="Z628" i="1" l="1"/>
  <c r="Z533" i="1"/>
  <c r="Z510" i="1"/>
  <c r="Z458" i="1"/>
  <c r="Z338" i="1"/>
  <c r="Z212" i="1"/>
  <c r="Z207" i="1"/>
  <c r="Z155" i="1"/>
  <c r="Z148" i="1"/>
  <c r="Z108" i="1"/>
  <c r="Z58" i="1"/>
  <c r="Z184" i="1"/>
  <c r="Z638" i="1"/>
  <c r="Z558" i="1"/>
  <c r="Z523" i="1"/>
  <c r="Z505" i="1"/>
  <c r="Z376" i="1"/>
  <c r="Z311" i="1"/>
  <c r="Z258" i="1"/>
  <c r="Z201" i="1"/>
  <c r="Z133" i="1"/>
  <c r="Z126" i="1"/>
  <c r="Z86" i="1"/>
  <c r="Z70" i="1"/>
  <c r="Y678" i="1"/>
  <c r="Z34" i="1"/>
  <c r="Z656" i="1"/>
  <c r="Z621" i="1"/>
  <c r="Z595" i="1"/>
  <c r="Z442" i="1"/>
  <c r="Z416" i="1"/>
  <c r="Z399" i="1"/>
  <c r="Z271" i="1"/>
  <c r="Z246" i="1"/>
  <c r="Z237" i="1"/>
  <c r="Z117" i="1"/>
  <c r="Z77" i="1"/>
  <c r="Z53" i="1"/>
  <c r="Y677" i="1"/>
  <c r="Y679" i="1" s="1"/>
  <c r="Z143" i="1"/>
  <c r="Y680" i="1"/>
  <c r="Z584" i="1"/>
  <c r="Z471" i="1"/>
  <c r="Z432" i="1"/>
  <c r="Z405" i="1"/>
  <c r="Z385" i="1"/>
  <c r="Z369" i="1"/>
  <c r="Z289" i="1"/>
  <c r="Z223" i="1"/>
  <c r="Z95" i="1"/>
  <c r="Z179" i="1"/>
  <c r="Z662" i="1"/>
  <c r="Z649" i="1"/>
  <c r="Y676" i="1"/>
  <c r="X679" i="1"/>
  <c r="Z681" i="1" l="1"/>
</calcChain>
</file>

<file path=xl/sharedStrings.xml><?xml version="1.0" encoding="utf-8"?>
<sst xmlns="http://schemas.openxmlformats.org/spreadsheetml/2006/main" count="3215" uniqueCount="1101">
  <si>
    <t xml:space="preserve">  БЛАНК ЗАКАЗА </t>
  </si>
  <si>
    <t>КИ</t>
  </si>
  <si>
    <t>на отгрузку продукции с ООО Трейд-Сервис с</t>
  </si>
  <si>
    <t>20.01.2025</t>
  </si>
  <si>
    <t>бланк создан</t>
  </si>
  <si>
    <t>16.01.2025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</si>
  <si>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</si>
  <si>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</si>
  <si>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</si>
  <si>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</si>
  <si>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</si>
  <si>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</si>
  <si>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</si>
  <si>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</si>
  <si>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</si>
  <si>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</si>
  <si>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</si>
  <si>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</si>
  <si>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</si>
  <si>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</si>
  <si>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</si>
  <si>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</si>
  <si>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</si>
  <si>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</si>
  <si>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</si>
  <si>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</si>
  <si>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</si>
  <si>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</si>
  <si>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</si>
  <si>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</si>
  <si>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</si>
  <si>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</si>
  <si>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</si>
  <si>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</si>
  <si>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</si>
  <si>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</si>
  <si>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</si>
  <si>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</si>
  <si>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</si>
  <si>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</si>
  <si>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</si>
  <si>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</si>
  <si>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</si>
  <si>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</si>
  <si>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</si>
  <si>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</si>
  <si>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</si>
  <si>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</si>
  <si>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</si>
  <si>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</si>
  <si>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</si>
  <si>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</si>
  <si>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</si>
  <si>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</si>
  <si>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</si>
  <si>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</si>
  <si>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</si>
  <si>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</si>
  <si>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</si>
  <si>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</si>
  <si>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</si>
  <si>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</si>
  <si>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</si>
  <si>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</si>
  <si>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</si>
  <si>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</si>
  <si>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</si>
  <si>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</si>
  <si>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</si>
  <si>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</si>
  <si>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</si>
  <si>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</si>
  <si>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</si>
  <si>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</si>
  <si>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</si>
  <si>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</si>
  <si>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</si>
  <si>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</si>
  <si>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</si>
  <si>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</si>
  <si>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</si>
  <si>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</si>
  <si>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</si>
  <si>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</si>
  <si>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</si>
  <si>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</si>
  <si>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</si>
  <si>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</si>
  <si>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</si>
  <si>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</si>
  <si>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</si>
  <si>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</si>
  <si>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</si>
  <si>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</si>
  <si>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</si>
  <si>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</si>
  <si>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</si>
  <si>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</si>
  <si>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</si>
  <si>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</si>
  <si>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</si>
  <si>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</si>
  <si>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</si>
  <si>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</si>
  <si>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</si>
  <si>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</si>
  <si>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</si>
  <si>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</si>
  <si>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</si>
  <si>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</si>
  <si>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</si>
  <si>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</si>
  <si>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</si>
  <si>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</si>
  <si>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</si>
  <si>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</si>
  <si>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</si>
  <si>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</si>
  <si>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</si>
  <si>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</si>
  <si>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</si>
  <si>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</si>
  <si>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</si>
  <si>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</si>
  <si>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</si>
  <si>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</si>
  <si>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</si>
  <si>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</si>
  <si>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</si>
  <si>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</si>
  <si>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</si>
  <si>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</si>
  <si>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</si>
  <si>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</si>
  <si>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</si>
  <si>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</si>
  <si>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</si>
  <si>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</si>
  <si>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</si>
  <si>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</si>
  <si>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</si>
  <si>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</si>
  <si>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</si>
  <si>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</si>
  <si>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</si>
  <si>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</si>
  <si>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</si>
  <si>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</si>
  <si>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</si>
  <si>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</si>
  <si>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</si>
  <si>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</si>
  <si>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</si>
  <si>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</si>
  <si>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</si>
  <si>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</si>
  <si>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</si>
  <si>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</si>
  <si>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</si>
  <si>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</si>
  <si>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</si>
  <si>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</si>
  <si>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</si>
  <si>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</si>
  <si>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</si>
  <si>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</si>
  <si>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</si>
  <si>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</si>
  <si>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</si>
  <si>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</si>
  <si>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</si>
  <si>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</si>
  <si>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</si>
  <si>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</si>
  <si>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</si>
  <si>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</si>
  <si>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</si>
  <si>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</si>
  <si>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</si>
  <si>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</si>
  <si>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</si>
  <si>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</si>
  <si>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</si>
  <si>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</si>
  <si>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</si>
  <si>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</si>
  <si>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</si>
  <si>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</si>
  <si>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</si>
  <si>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</si>
  <si>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</si>
  <si>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</si>
  <si>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</si>
  <si>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</si>
  <si>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</si>
  <si>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</si>
  <si>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</si>
  <si>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</si>
  <si>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</si>
  <si>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</si>
  <si>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</si>
  <si>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</si>
  <si>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</si>
  <si>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</si>
  <si>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</si>
  <si>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</si>
  <si>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</si>
  <si>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</si>
  <si>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</si>
  <si>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</si>
  <si>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</si>
  <si>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</si>
  <si>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</si>
  <si>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</si>
  <si>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</si>
  <si>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</si>
  <si>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</si>
  <si>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</si>
  <si>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</si>
  <si>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</si>
  <si>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</si>
  <si>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</si>
  <si>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</si>
  <si>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</si>
  <si>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</si>
  <si>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</si>
  <si>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</si>
  <si>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</si>
  <si>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</si>
  <si>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</si>
  <si>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</si>
  <si>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</si>
  <si>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</si>
  <si>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</si>
  <si>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</si>
  <si>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</si>
  <si>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</si>
  <si>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</si>
  <si>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</si>
  <si>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</si>
  <si>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</si>
  <si>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</si>
  <si>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</si>
  <si>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</si>
  <si>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</si>
  <si>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</si>
  <si>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</si>
  <si>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</si>
  <si>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</si>
  <si>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</si>
  <si>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</si>
  <si>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</si>
  <si>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</si>
  <si>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</si>
  <si>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</si>
  <si>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</si>
  <si>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</si>
  <si>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</si>
  <si>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</si>
  <si>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</si>
  <si>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</si>
  <si>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</si>
  <si>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</si>
  <si>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</si>
  <si>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</si>
  <si>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</si>
  <si>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</si>
  <si>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</si>
  <si>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</si>
  <si>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</si>
  <si>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</si>
  <si>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</si>
  <si>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</si>
  <si>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</si>
  <si>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</si>
  <si>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</si>
  <si>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</si>
  <si>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</si>
  <si>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</si>
  <si>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</si>
  <si>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</si>
  <si>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</si>
  <si>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</si>
  <si>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</si>
  <si>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</si>
  <si>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</si>
  <si>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</si>
  <si>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</si>
  <si>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</si>
  <si>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</si>
  <si>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</si>
  <si>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</si>
  <si>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</si>
  <si>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</si>
  <si>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</si>
  <si>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</si>
  <si>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</si>
  <si>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</si>
  <si>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</si>
  <si>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</si>
  <si>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</si>
  <si>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</si>
  <si>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</si>
  <si>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</si>
  <si>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</si>
  <si>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</si>
  <si>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</si>
  <si>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</si>
  <si>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</si>
  <si>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</si>
  <si>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</si>
  <si>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</si>
  <si>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</si>
  <si>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</si>
  <si>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</si>
  <si>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</si>
  <si>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</si>
  <si>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</si>
  <si>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</si>
  <si>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</si>
  <si>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</si>
  <si>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</si>
  <si>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</si>
  <si>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</si>
  <si>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</si>
  <si>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</si>
  <si>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</si>
  <si>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</si>
  <si>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</si>
  <si>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</si>
  <si>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</si>
  <si>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</si>
  <si>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</si>
  <si>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</si>
  <si>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</si>
  <si>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</si>
  <si>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</si>
  <si>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</si>
  <si>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</si>
  <si>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</si>
  <si>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</si>
  <si>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</si>
  <si>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</si>
  <si>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</si>
  <si>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</si>
  <si>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</si>
  <si>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</si>
  <si>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</si>
  <si>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</si>
  <si>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</si>
  <si>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</si>
  <si>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</si>
  <si>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</si>
  <si>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</si>
  <si>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</si>
  <si>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</si>
  <si>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</si>
  <si>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</si>
  <si>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</si>
  <si>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</si>
  <si>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</si>
  <si>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</si>
  <si>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</si>
  <si>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</si>
  <si>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</si>
  <si>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</si>
  <si>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</si>
  <si>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</si>
  <si>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</si>
  <si>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</si>
  <si>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</si>
  <si>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</si>
  <si>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</si>
  <si>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</si>
  <si>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</si>
  <si>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</si>
  <si>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</si>
  <si>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</si>
  <si>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</si>
  <si>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</si>
  <si>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</si>
  <si>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</si>
  <si>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</si>
  <si>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</si>
  <si>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</si>
  <si>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</si>
  <si>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</si>
  <si>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</si>
  <si>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</si>
  <si>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</si>
  <si>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</si>
  <si>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</si>
  <si>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</si>
  <si>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</si>
  <si>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</si>
  <si>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</si>
  <si>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</si>
  <si>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</si>
  <si>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</si>
  <si>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</si>
  <si>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</si>
  <si>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</si>
  <si>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</si>
  <si>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</si>
  <si>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</si>
  <si>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</si>
  <si>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</si>
  <si>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</si>
  <si>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</si>
  <si>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</si>
  <si>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</si>
  <si>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</si>
  <si>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</si>
  <si>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</si>
  <si>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</si>
  <si>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</si>
  <si>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</si>
  <si>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</si>
  <si>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</si>
  <si>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</si>
  <si>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</si>
  <si>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</si>
  <si>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</si>
  <si>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</si>
  <si>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</si>
  <si>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</si>
  <si>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</si>
  <si>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</si>
  <si>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</si>
  <si>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</si>
  <si>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</si>
  <si>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</si>
  <si>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</si>
  <si>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</si>
  <si>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</si>
  <si>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</si>
  <si>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</si>
  <si>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</si>
  <si>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</si>
  <si>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</si>
  <si>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</si>
  <si>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</si>
  <si>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</si>
  <si>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</si>
  <si>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</si>
  <si>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</si>
  <si>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</si>
  <si>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</si>
  <si>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</si>
  <si>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</si>
  <si>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</si>
  <si>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</si>
  <si>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</si>
  <si>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</si>
  <si>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</si>
  <si>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</si>
  <si>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</si>
  <si>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</si>
  <si>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</si>
  <si>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</si>
  <si>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</si>
  <si>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</si>
  <si>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</si>
  <si>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</si>
  <si>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</si>
  <si>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</si>
  <si>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</si>
  <si>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</si>
  <si>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</si>
  <si>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</si>
  <si>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</si>
  <si>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</si>
  <si>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</si>
  <si>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</si>
  <si>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</si>
  <si>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</si>
  <si>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</si>
  <si>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</si>
  <si>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</si>
  <si>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</si>
  <si>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</si>
  <si>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</si>
  <si>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</si>
  <si>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</si>
  <si>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</si>
  <si>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</si>
  <si>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</si>
  <si>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</si>
  <si>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</si>
  <si>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</si>
  <si>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</si>
  <si>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</si>
  <si>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</si>
  <si>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</si>
  <si>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</si>
  <si>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</si>
  <si>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</si>
  <si>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</si>
  <si>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</si>
  <si>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</si>
  <si>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</si>
  <si>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</si>
  <si>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</si>
  <si>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</si>
  <si>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</si>
  <si>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</si>
  <si>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</si>
  <si>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</si>
  <si>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</si>
  <si>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</si>
  <si>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</si>
  <si>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</si>
  <si>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</si>
  <si>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</si>
  <si>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</si>
  <si>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</si>
  <si>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</si>
  <si>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</si>
  <si>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</si>
  <si>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</si>
  <si>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</si>
  <si>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</si>
  <si>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</si>
  <si>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</si>
  <si>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</si>
  <si>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</si>
  <si>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</si>
  <si>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</si>
  <si>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</si>
  <si>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</si>
  <si>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</si>
  <si>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</si>
  <si>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</si>
  <si>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</si>
  <si>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</si>
  <si>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</si>
  <si>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</si>
  <si>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</si>
  <si>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</si>
  <si>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</si>
  <si>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</si>
  <si>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</si>
  <si>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</si>
  <si>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</si>
  <si>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</si>
  <si>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</si>
  <si>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</si>
  <si>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</si>
  <si>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</si>
  <si>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</si>
  <si>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</si>
  <si>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</si>
  <si>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</si>
  <si>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</si>
  <si>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</si>
  <si>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</si>
  <si>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</si>
  <si>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</si>
  <si>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</si>
  <si>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</si>
  <si>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</si>
  <si>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</si>
  <si>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22.01.2025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</si>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</sst>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7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1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9" customWidth="1"/>
    <col min="19" max="19" width="6.140625" style="7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9" customWidth="1"/>
    <col min="25" max="25" width="11" style="789" customWidth="1"/>
    <col min="26" max="26" width="10" style="789" customWidth="1"/>
    <col min="27" max="27" width="11.5703125" style="789" customWidth="1"/>
    <col min="28" max="28" width="10.42578125" style="789" customWidth="1"/>
    <col min="29" max="29" width="30" style="7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9" customWidth="1"/>
    <col min="34" max="34" width="9.140625" style="789" customWidth="1"/>
    <col min="35" max="16384" width="9.140625" style="789"/>
  </cols>
  <sheetData>
    <row r="1" spans="1:32" s="785" customFormat="1" ht="45" customHeight="1" x14ac:dyDescent="0.2">
      <c r="A1" s="41"/>
      <c r="B1" s="41"/>
      <c r="C1" s="41"/>
      <c r="D1" s="892" t="s">
        <v>0</v>
      </c>
      <c r="E1" s="834"/>
      <c r="F1" s="834"/>
      <c r="G1" s="12" t="s">
        <v>1</v>
      </c>
      <c r="H1" s="892" t="s">
        <v>2</v>
      </c>
      <c r="I1" s="834"/>
      <c r="J1" s="834"/>
      <c r="K1" s="834"/>
      <c r="L1" s="834"/>
      <c r="M1" s="834"/>
      <c r="N1" s="834"/>
      <c r="O1" s="834"/>
      <c r="P1" s="834"/>
      <c r="Q1" s="834"/>
      <c r="R1" s="833" t="s">
        <v>3</v>
      </c>
      <c r="S1" s="834"/>
      <c r="T1" s="8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5" customFormat="1" ht="23.45" customHeight="1" x14ac:dyDescent="0.2">
      <c r="A5" s="959" t="s">
        <v>8</v>
      </c>
      <c r="B5" s="840"/>
      <c r="C5" s="841"/>
      <c r="D5" s="898"/>
      <c r="E5" s="899"/>
      <c r="F5" s="1172" t="s">
        <v>9</v>
      </c>
      <c r="G5" s="841"/>
      <c r="H5" s="898" t="s">
        <v>1100</v>
      </c>
      <c r="I5" s="1107"/>
      <c r="J5" s="1107"/>
      <c r="K5" s="1107"/>
      <c r="L5" s="1107"/>
      <c r="M5" s="899"/>
      <c r="N5" s="58"/>
      <c r="P5" s="24" t="s">
        <v>10</v>
      </c>
      <c r="Q5" s="1215">
        <v>45682</v>
      </c>
      <c r="R5" s="956"/>
      <c r="T5" s="1024" t="s">
        <v>11</v>
      </c>
      <c r="U5" s="831"/>
      <c r="V5" s="1026" t="s">
        <v>12</v>
      </c>
      <c r="W5" s="956"/>
      <c r="AB5" s="51"/>
      <c r="AC5" s="51"/>
      <c r="AD5" s="51"/>
      <c r="AE5" s="51"/>
    </row>
    <row r="6" spans="1:32" s="785" customFormat="1" ht="24" customHeight="1" x14ac:dyDescent="0.2">
      <c r="A6" s="959" t="s">
        <v>13</v>
      </c>
      <c r="B6" s="840"/>
      <c r="C6" s="841"/>
      <c r="D6" s="1110" t="s">
        <v>14</v>
      </c>
      <c r="E6" s="1111"/>
      <c r="F6" s="1111"/>
      <c r="G6" s="1111"/>
      <c r="H6" s="1111"/>
      <c r="I6" s="1111"/>
      <c r="J6" s="1111"/>
      <c r="K6" s="1111"/>
      <c r="L6" s="1111"/>
      <c r="M6" s="956"/>
      <c r="N6" s="59"/>
      <c r="P6" s="24" t="s">
        <v>15</v>
      </c>
      <c r="Q6" s="1173" t="str">
        <f>IF(Q5=0," ",CHOOSE(WEEKDAY(Q5,2),"Понедельник","Вторник","Среда","Четверг","Пятница","Суббота","Воскресенье"))</f>
        <v>Суббота</v>
      </c>
      <c r="R6" s="803"/>
      <c r="T6" s="1034" t="s">
        <v>16</v>
      </c>
      <c r="U6" s="831"/>
      <c r="V6" s="1094" t="s">
        <v>17</v>
      </c>
      <c r="W6" s="895"/>
      <c r="AB6" s="51"/>
      <c r="AC6" s="51"/>
      <c r="AD6" s="51"/>
      <c r="AE6" s="51"/>
    </row>
    <row r="7" spans="1:32" s="785" customFormat="1" ht="21.75" hidden="1" customHeight="1" x14ac:dyDescent="0.2">
      <c r="A7" s="55"/>
      <c r="B7" s="55"/>
      <c r="C7" s="55"/>
      <c r="D7" s="867" t="str">
        <f>IFERROR(VLOOKUP(DeliveryAddress,Table,3,0),1)</f>
        <v>1</v>
      </c>
      <c r="E7" s="868"/>
      <c r="F7" s="868"/>
      <c r="G7" s="868"/>
      <c r="H7" s="868"/>
      <c r="I7" s="868"/>
      <c r="J7" s="868"/>
      <c r="K7" s="868"/>
      <c r="L7" s="868"/>
      <c r="M7" s="869"/>
      <c r="N7" s="60"/>
      <c r="P7" s="24"/>
      <c r="Q7" s="42"/>
      <c r="R7" s="42"/>
      <c r="T7" s="800"/>
      <c r="U7" s="831"/>
      <c r="V7" s="1095"/>
      <c r="W7" s="1096"/>
      <c r="AB7" s="51"/>
      <c r="AC7" s="51"/>
      <c r="AD7" s="51"/>
      <c r="AE7" s="51"/>
    </row>
    <row r="8" spans="1:32" s="785" customFormat="1" ht="25.5" customHeight="1" x14ac:dyDescent="0.2">
      <c r="A8" s="1174" t="s">
        <v>18</v>
      </c>
      <c r="B8" s="808"/>
      <c r="C8" s="809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67">
        <v>0.45833333333333331</v>
      </c>
      <c r="R8" s="869"/>
      <c r="T8" s="800"/>
      <c r="U8" s="831"/>
      <c r="V8" s="1095"/>
      <c r="W8" s="1096"/>
      <c r="AB8" s="51"/>
      <c r="AC8" s="51"/>
      <c r="AD8" s="51"/>
      <c r="AE8" s="51"/>
    </row>
    <row r="9" spans="1:32" s="785" customFormat="1" ht="39.950000000000003" customHeight="1" x14ac:dyDescent="0.2">
      <c r="A9" s="9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8"/>
      <c r="E9" s="820"/>
      <c r="F9" s="9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20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0"/>
      <c r="L9" s="820"/>
      <c r="M9" s="820"/>
      <c r="N9" s="783"/>
      <c r="P9" s="26" t="s">
        <v>21</v>
      </c>
      <c r="Q9" s="953"/>
      <c r="R9" s="954"/>
      <c r="T9" s="800"/>
      <c r="U9" s="831"/>
      <c r="V9" s="1097"/>
      <c r="W9" s="1098"/>
      <c r="X9" s="43"/>
      <c r="Y9" s="43"/>
      <c r="Z9" s="43"/>
      <c r="AA9" s="43"/>
      <c r="AB9" s="51"/>
      <c r="AC9" s="51"/>
      <c r="AD9" s="51"/>
      <c r="AE9" s="51"/>
    </row>
    <row r="10" spans="1:32" s="785" customFormat="1" ht="26.45" customHeight="1" x14ac:dyDescent="0.2">
      <c r="A10" s="9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8"/>
      <c r="E10" s="820"/>
      <c r="F10" s="9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87" t="str">
        <f>IFERROR(VLOOKUP($D$10,Proxy,2,FALSE),"")</f>
        <v/>
      </c>
      <c r="I10" s="800"/>
      <c r="J10" s="800"/>
      <c r="K10" s="800"/>
      <c r="L10" s="800"/>
      <c r="M10" s="800"/>
      <c r="N10" s="784"/>
      <c r="P10" s="26" t="s">
        <v>22</v>
      </c>
      <c r="Q10" s="1036"/>
      <c r="R10" s="1037"/>
      <c r="U10" s="24" t="s">
        <v>23</v>
      </c>
      <c r="V10" s="894" t="s">
        <v>24</v>
      </c>
      <c r="W10" s="895"/>
      <c r="X10" s="44"/>
      <c r="Y10" s="44"/>
      <c r="Z10" s="44"/>
      <c r="AA10" s="44"/>
      <c r="AB10" s="51"/>
      <c r="AC10" s="51"/>
      <c r="AD10" s="51"/>
      <c r="AE10" s="51"/>
    </row>
    <row r="11" spans="1:32" s="7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55"/>
      <c r="R11" s="956"/>
      <c r="U11" s="24" t="s">
        <v>27</v>
      </c>
      <c r="V11" s="1154" t="s">
        <v>28</v>
      </c>
      <c r="W11" s="954"/>
      <c r="X11" s="45"/>
      <c r="Y11" s="45"/>
      <c r="Z11" s="45"/>
      <c r="AA11" s="45"/>
      <c r="AB11" s="51"/>
      <c r="AC11" s="51"/>
      <c r="AD11" s="51"/>
      <c r="AE11" s="51"/>
    </row>
    <row r="12" spans="1:32" s="785" customFormat="1" ht="18.600000000000001" customHeight="1" x14ac:dyDescent="0.2">
      <c r="A12" s="1014" t="s">
        <v>29</v>
      </c>
      <c r="B12" s="840"/>
      <c r="C12" s="840"/>
      <c r="D12" s="840"/>
      <c r="E12" s="840"/>
      <c r="F12" s="840"/>
      <c r="G12" s="840"/>
      <c r="H12" s="840"/>
      <c r="I12" s="840"/>
      <c r="J12" s="840"/>
      <c r="K12" s="840"/>
      <c r="L12" s="840"/>
      <c r="M12" s="841"/>
      <c r="N12" s="62"/>
      <c r="P12" s="24" t="s">
        <v>30</v>
      </c>
      <c r="Q12" s="967"/>
      <c r="R12" s="869"/>
      <c r="S12" s="23"/>
      <c r="U12" s="24"/>
      <c r="V12" s="834"/>
      <c r="W12" s="800"/>
      <c r="AB12" s="51"/>
      <c r="AC12" s="51"/>
      <c r="AD12" s="51"/>
      <c r="AE12" s="51"/>
    </row>
    <row r="13" spans="1:32" s="785" customFormat="1" ht="23.25" customHeight="1" x14ac:dyDescent="0.2">
      <c r="A13" s="1014" t="s">
        <v>31</v>
      </c>
      <c r="B13" s="840"/>
      <c r="C13" s="840"/>
      <c r="D13" s="840"/>
      <c r="E13" s="840"/>
      <c r="F13" s="840"/>
      <c r="G13" s="840"/>
      <c r="H13" s="840"/>
      <c r="I13" s="840"/>
      <c r="J13" s="840"/>
      <c r="K13" s="840"/>
      <c r="L13" s="840"/>
      <c r="M13" s="841"/>
      <c r="N13" s="62"/>
      <c r="O13" s="26"/>
      <c r="P13" s="26" t="s">
        <v>32</v>
      </c>
      <c r="Q13" s="1154"/>
      <c r="R13" s="9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5" customFormat="1" ht="18.600000000000001" customHeight="1" x14ac:dyDescent="0.2">
      <c r="A14" s="1014" t="s">
        <v>33</v>
      </c>
      <c r="B14" s="840"/>
      <c r="C14" s="840"/>
      <c r="D14" s="840"/>
      <c r="E14" s="840"/>
      <c r="F14" s="840"/>
      <c r="G14" s="840"/>
      <c r="H14" s="840"/>
      <c r="I14" s="840"/>
      <c r="J14" s="840"/>
      <c r="K14" s="840"/>
      <c r="L14" s="840"/>
      <c r="M14" s="84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5" customFormat="1" ht="22.5" customHeight="1" x14ac:dyDescent="0.2">
      <c r="A15" s="1049" t="s">
        <v>34</v>
      </c>
      <c r="B15" s="840"/>
      <c r="C15" s="840"/>
      <c r="D15" s="840"/>
      <c r="E15" s="840"/>
      <c r="F15" s="840"/>
      <c r="G15" s="840"/>
      <c r="H15" s="840"/>
      <c r="I15" s="840"/>
      <c r="J15" s="840"/>
      <c r="K15" s="840"/>
      <c r="L15" s="840"/>
      <c r="M15" s="841"/>
      <c r="N15" s="63"/>
      <c r="P15" s="994" t="s">
        <v>35</v>
      </c>
      <c r="Q15" s="834"/>
      <c r="R15" s="834"/>
      <c r="S15" s="834"/>
      <c r="T15" s="8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5"/>
      <c r="Q16" s="995"/>
      <c r="R16" s="995"/>
      <c r="S16" s="995"/>
      <c r="T16" s="9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8" t="s">
        <v>36</v>
      </c>
      <c r="B17" s="848" t="s">
        <v>37</v>
      </c>
      <c r="C17" s="973" t="s">
        <v>38</v>
      </c>
      <c r="D17" s="848" t="s">
        <v>39</v>
      </c>
      <c r="E17" s="926"/>
      <c r="F17" s="848" t="s">
        <v>40</v>
      </c>
      <c r="G17" s="848" t="s">
        <v>41</v>
      </c>
      <c r="H17" s="848" t="s">
        <v>42</v>
      </c>
      <c r="I17" s="848" t="s">
        <v>43</v>
      </c>
      <c r="J17" s="848" t="s">
        <v>44</v>
      </c>
      <c r="K17" s="848" t="s">
        <v>45</v>
      </c>
      <c r="L17" s="848" t="s">
        <v>46</v>
      </c>
      <c r="M17" s="848" t="s">
        <v>47</v>
      </c>
      <c r="N17" s="848" t="s">
        <v>48</v>
      </c>
      <c r="O17" s="848" t="s">
        <v>49</v>
      </c>
      <c r="P17" s="848" t="s">
        <v>50</v>
      </c>
      <c r="Q17" s="925"/>
      <c r="R17" s="925"/>
      <c r="S17" s="925"/>
      <c r="T17" s="926"/>
      <c r="U17" s="1234" t="s">
        <v>51</v>
      </c>
      <c r="V17" s="841"/>
      <c r="W17" s="848" t="s">
        <v>52</v>
      </c>
      <c r="X17" s="848" t="s">
        <v>53</v>
      </c>
      <c r="Y17" s="1235" t="s">
        <v>54</v>
      </c>
      <c r="Z17" s="1104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80"/>
      <c r="AF17" s="1181"/>
      <c r="AG17" s="66"/>
      <c r="BD17" s="65" t="s">
        <v>60</v>
      </c>
    </row>
    <row r="18" spans="1:68" ht="14.25" customHeight="1" x14ac:dyDescent="0.2">
      <c r="A18" s="849"/>
      <c r="B18" s="849"/>
      <c r="C18" s="849"/>
      <c r="D18" s="927"/>
      <c r="E18" s="929"/>
      <c r="F18" s="849"/>
      <c r="G18" s="849"/>
      <c r="H18" s="849"/>
      <c r="I18" s="849"/>
      <c r="J18" s="849"/>
      <c r="K18" s="849"/>
      <c r="L18" s="849"/>
      <c r="M18" s="849"/>
      <c r="N18" s="849"/>
      <c r="O18" s="849"/>
      <c r="P18" s="927"/>
      <c r="Q18" s="928"/>
      <c r="R18" s="928"/>
      <c r="S18" s="928"/>
      <c r="T18" s="929"/>
      <c r="U18" s="67" t="s">
        <v>61</v>
      </c>
      <c r="V18" s="67" t="s">
        <v>62</v>
      </c>
      <c r="W18" s="849"/>
      <c r="X18" s="849"/>
      <c r="Y18" s="1236"/>
      <c r="Z18" s="1105"/>
      <c r="AA18" s="1082"/>
      <c r="AB18" s="1082"/>
      <c r="AC18" s="1082"/>
      <c r="AD18" s="1182"/>
      <c r="AE18" s="1183"/>
      <c r="AF18" s="1184"/>
      <c r="AG18" s="66"/>
      <c r="BD18" s="65"/>
    </row>
    <row r="19" spans="1:68" ht="27.75" hidden="1" customHeight="1" x14ac:dyDescent="0.2">
      <c r="A19" s="989" t="s">
        <v>63</v>
      </c>
      <c r="B19" s="990"/>
      <c r="C19" s="990"/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  <c r="P19" s="990"/>
      <c r="Q19" s="990"/>
      <c r="R19" s="990"/>
      <c r="S19" s="990"/>
      <c r="T19" s="990"/>
      <c r="U19" s="990"/>
      <c r="V19" s="990"/>
      <c r="W19" s="990"/>
      <c r="X19" s="990"/>
      <c r="Y19" s="990"/>
      <c r="Z19" s="990"/>
      <c r="AA19" s="48"/>
      <c r="AB19" s="48"/>
      <c r="AC19" s="48"/>
    </row>
    <row r="20" spans="1:68" ht="16.5" hidden="1" customHeight="1" x14ac:dyDescent="0.25">
      <c r="A20" s="814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86"/>
      <c r="AB20" s="786"/>
      <c r="AC20" s="786"/>
    </row>
    <row r="21" spans="1:68" ht="14.25" hidden="1" customHeight="1" x14ac:dyDescent="0.25">
      <c r="A21" s="812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87"/>
      <c r="AB21" s="787"/>
      <c r="AC21" s="78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2">
        <v>4680115885004</v>
      </c>
      <c r="E22" s="803"/>
      <c r="F22" s="790">
        <v>0.16</v>
      </c>
      <c r="G22" s="32">
        <v>10</v>
      </c>
      <c r="H22" s="790">
        <v>1.6</v>
      </c>
      <c r="I22" s="79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6"/>
      <c r="R22" s="796"/>
      <c r="S22" s="796"/>
      <c r="T22" s="797"/>
      <c r="U22" s="34"/>
      <c r="V22" s="34"/>
      <c r="W22" s="35" t="s">
        <v>69</v>
      </c>
      <c r="X22" s="791">
        <v>0</v>
      </c>
      <c r="Y22" s="7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1"/>
      <c r="P23" s="807" t="s">
        <v>71</v>
      </c>
      <c r="Q23" s="808"/>
      <c r="R23" s="808"/>
      <c r="S23" s="808"/>
      <c r="T23" s="808"/>
      <c r="U23" s="808"/>
      <c r="V23" s="809"/>
      <c r="W23" s="37" t="s">
        <v>72</v>
      </c>
      <c r="X23" s="793">
        <f>IFERROR(X22/H22,"0")</f>
        <v>0</v>
      </c>
      <c r="Y23" s="793">
        <f>IFERROR(Y22/H22,"0")</f>
        <v>0</v>
      </c>
      <c r="Z23" s="793">
        <f>IFERROR(IF(Z22="",0,Z22),"0")</f>
        <v>0</v>
      </c>
      <c r="AA23" s="794"/>
      <c r="AB23" s="794"/>
      <c r="AC23" s="794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1"/>
      <c r="P24" s="807" t="s">
        <v>71</v>
      </c>
      <c r="Q24" s="808"/>
      <c r="R24" s="808"/>
      <c r="S24" s="808"/>
      <c r="T24" s="808"/>
      <c r="U24" s="808"/>
      <c r="V24" s="809"/>
      <c r="W24" s="37" t="s">
        <v>69</v>
      </c>
      <c r="X24" s="793">
        <f>IFERROR(SUM(X22:X22),"0")</f>
        <v>0</v>
      </c>
      <c r="Y24" s="793">
        <f>IFERROR(SUM(Y22:Y22),"0")</f>
        <v>0</v>
      </c>
      <c r="Z24" s="37"/>
      <c r="AA24" s="794"/>
      <c r="AB24" s="794"/>
      <c r="AC24" s="794"/>
    </row>
    <row r="25" spans="1:68" ht="14.25" hidden="1" customHeight="1" x14ac:dyDescent="0.25">
      <c r="A25" s="812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87"/>
      <c r="AB25" s="787"/>
      <c r="AC25" s="787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2">
        <v>4607091383881</v>
      </c>
      <c r="E26" s="803"/>
      <c r="F26" s="790">
        <v>0.33</v>
      </c>
      <c r="G26" s="32">
        <v>6</v>
      </c>
      <c r="H26" s="790">
        <v>1.98</v>
      </c>
      <c r="I26" s="790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6"/>
      <c r="R26" s="796"/>
      <c r="S26" s="796"/>
      <c r="T26" s="797"/>
      <c r="U26" s="34"/>
      <c r="V26" s="34"/>
      <c r="W26" s="35" t="s">
        <v>69</v>
      </c>
      <c r="X26" s="791">
        <v>0</v>
      </c>
      <c r="Y26" s="792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2">
        <v>4680115885912</v>
      </c>
      <c r="E27" s="803"/>
      <c r="F27" s="790">
        <v>0.3</v>
      </c>
      <c r="G27" s="32">
        <v>6</v>
      </c>
      <c r="H27" s="790">
        <v>1.8</v>
      </c>
      <c r="I27" s="790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6"/>
      <c r="R27" s="796"/>
      <c r="S27" s="796"/>
      <c r="T27" s="797"/>
      <c r="U27" s="34"/>
      <c r="V27" s="34"/>
      <c r="W27" s="35" t="s">
        <v>69</v>
      </c>
      <c r="X27" s="791">
        <v>0</v>
      </c>
      <c r="Y27" s="79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2">
        <v>4607091388237</v>
      </c>
      <c r="E28" s="803"/>
      <c r="F28" s="790">
        <v>0.42</v>
      </c>
      <c r="G28" s="32">
        <v>6</v>
      </c>
      <c r="H28" s="790">
        <v>2.52</v>
      </c>
      <c r="I28" s="790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6"/>
      <c r="R28" s="796"/>
      <c r="S28" s="796"/>
      <c r="T28" s="797"/>
      <c r="U28" s="34"/>
      <c r="V28" s="34"/>
      <c r="W28" s="35" t="s">
        <v>69</v>
      </c>
      <c r="X28" s="791">
        <v>0</v>
      </c>
      <c r="Y28" s="7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2">
        <v>4680115886230</v>
      </c>
      <c r="E29" s="803"/>
      <c r="F29" s="790">
        <v>0.3</v>
      </c>
      <c r="G29" s="32">
        <v>6</v>
      </c>
      <c r="H29" s="790">
        <v>1.8</v>
      </c>
      <c r="I29" s="79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96"/>
      <c r="R29" s="796"/>
      <c r="S29" s="796"/>
      <c r="T29" s="797"/>
      <c r="U29" s="34"/>
      <c r="V29" s="34"/>
      <c r="W29" s="35" t="s">
        <v>69</v>
      </c>
      <c r="X29" s="791">
        <v>0</v>
      </c>
      <c r="Y29" s="7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2">
        <v>4680115886278</v>
      </c>
      <c r="E30" s="803"/>
      <c r="F30" s="790">
        <v>0.3</v>
      </c>
      <c r="G30" s="32">
        <v>6</v>
      </c>
      <c r="H30" s="790">
        <v>1.8</v>
      </c>
      <c r="I30" s="790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796"/>
      <c r="R30" s="796"/>
      <c r="S30" s="796"/>
      <c r="T30" s="797"/>
      <c r="U30" s="34"/>
      <c r="V30" s="34"/>
      <c r="W30" s="35" t="s">
        <v>69</v>
      </c>
      <c r="X30" s="791">
        <v>0</v>
      </c>
      <c r="Y30" s="79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2">
        <v>4680115886247</v>
      </c>
      <c r="E31" s="803"/>
      <c r="F31" s="790">
        <v>0.3</v>
      </c>
      <c r="G31" s="32">
        <v>6</v>
      </c>
      <c r="H31" s="790">
        <v>1.8</v>
      </c>
      <c r="I31" s="790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4" t="s">
        <v>94</v>
      </c>
      <c r="Q31" s="796"/>
      <c r="R31" s="796"/>
      <c r="S31" s="796"/>
      <c r="T31" s="797"/>
      <c r="U31" s="34"/>
      <c r="V31" s="34"/>
      <c r="W31" s="35" t="s">
        <v>69</v>
      </c>
      <c r="X31" s="791">
        <v>0</v>
      </c>
      <c r="Y31" s="792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2">
        <v>4680115885905</v>
      </c>
      <c r="E32" s="803"/>
      <c r="F32" s="790">
        <v>0.3</v>
      </c>
      <c r="G32" s="32">
        <v>6</v>
      </c>
      <c r="H32" s="790">
        <v>1.8</v>
      </c>
      <c r="I32" s="790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6"/>
      <c r="R32" s="796"/>
      <c r="S32" s="796"/>
      <c r="T32" s="797"/>
      <c r="U32" s="34"/>
      <c r="V32" s="34"/>
      <c r="W32" s="35" t="s">
        <v>69</v>
      </c>
      <c r="X32" s="791">
        <v>0</v>
      </c>
      <c r="Y32" s="79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2">
        <v>4607091388244</v>
      </c>
      <c r="E33" s="803"/>
      <c r="F33" s="790">
        <v>0.42</v>
      </c>
      <c r="G33" s="32">
        <v>6</v>
      </c>
      <c r="H33" s="790">
        <v>2.52</v>
      </c>
      <c r="I33" s="790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6"/>
      <c r="R33" s="796"/>
      <c r="S33" s="796"/>
      <c r="T33" s="797"/>
      <c r="U33" s="34"/>
      <c r="V33" s="34"/>
      <c r="W33" s="35" t="s">
        <v>69</v>
      </c>
      <c r="X33" s="791">
        <v>0</v>
      </c>
      <c r="Y33" s="79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9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01"/>
      <c r="P34" s="807" t="s">
        <v>71</v>
      </c>
      <c r="Q34" s="808"/>
      <c r="R34" s="808"/>
      <c r="S34" s="808"/>
      <c r="T34" s="808"/>
      <c r="U34" s="808"/>
      <c r="V34" s="809"/>
      <c r="W34" s="37" t="s">
        <v>72</v>
      </c>
      <c r="X34" s="793">
        <f>IFERROR(X26/H26,"0")+IFERROR(X27/H27,"0")+IFERROR(X28/H28,"0")+IFERROR(X29/H29,"0")+IFERROR(X30/H30,"0")+IFERROR(X31/H31,"0")+IFERROR(X32/H32,"0")+IFERROR(X33/H33,"0")</f>
        <v>0</v>
      </c>
      <c r="Y34" s="793">
        <f>IFERROR(Y26/H26,"0")+IFERROR(Y27/H27,"0")+IFERROR(Y28/H28,"0")+IFERROR(Y29/H29,"0")+IFERROR(Y30/H30,"0")+IFERROR(Y31/H31,"0")+IFERROR(Y32/H32,"0")+IFERROR(Y33/H33,"0")</f>
        <v>0</v>
      </c>
      <c r="Z34" s="79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4"/>
      <c r="AB34" s="794"/>
      <c r="AC34" s="794"/>
    </row>
    <row r="35" spans="1:68" hidden="1" x14ac:dyDescent="0.2">
      <c r="A35" s="80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1"/>
      <c r="P35" s="807" t="s">
        <v>71</v>
      </c>
      <c r="Q35" s="808"/>
      <c r="R35" s="808"/>
      <c r="S35" s="808"/>
      <c r="T35" s="808"/>
      <c r="U35" s="808"/>
      <c r="V35" s="809"/>
      <c r="W35" s="37" t="s">
        <v>69</v>
      </c>
      <c r="X35" s="793">
        <f>IFERROR(SUM(X26:X33),"0")</f>
        <v>0</v>
      </c>
      <c r="Y35" s="793">
        <f>IFERROR(SUM(Y26:Y33),"0")</f>
        <v>0</v>
      </c>
      <c r="Z35" s="37"/>
      <c r="AA35" s="794"/>
      <c r="AB35" s="794"/>
      <c r="AC35" s="794"/>
    </row>
    <row r="36" spans="1:68" ht="14.25" hidden="1" customHeight="1" x14ac:dyDescent="0.25">
      <c r="A36" s="812" t="s">
        <v>102</v>
      </c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0"/>
      <c r="P36" s="800"/>
      <c r="Q36" s="800"/>
      <c r="R36" s="800"/>
      <c r="S36" s="800"/>
      <c r="T36" s="800"/>
      <c r="U36" s="800"/>
      <c r="V36" s="800"/>
      <c r="W36" s="800"/>
      <c r="X36" s="800"/>
      <c r="Y36" s="800"/>
      <c r="Z36" s="800"/>
      <c r="AA36" s="787"/>
      <c r="AB36" s="787"/>
      <c r="AC36" s="787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2">
        <v>4607091388503</v>
      </c>
      <c r="E37" s="803"/>
      <c r="F37" s="790">
        <v>0.05</v>
      </c>
      <c r="G37" s="32">
        <v>12</v>
      </c>
      <c r="H37" s="790">
        <v>0.6</v>
      </c>
      <c r="I37" s="790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6"/>
      <c r="R37" s="796"/>
      <c r="S37" s="796"/>
      <c r="T37" s="797"/>
      <c r="U37" s="34"/>
      <c r="V37" s="34"/>
      <c r="W37" s="35" t="s">
        <v>69</v>
      </c>
      <c r="X37" s="791">
        <v>0</v>
      </c>
      <c r="Y37" s="792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9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01"/>
      <c r="P38" s="807" t="s">
        <v>71</v>
      </c>
      <c r="Q38" s="808"/>
      <c r="R38" s="808"/>
      <c r="S38" s="808"/>
      <c r="T38" s="808"/>
      <c r="U38" s="808"/>
      <c r="V38" s="809"/>
      <c r="W38" s="37" t="s">
        <v>72</v>
      </c>
      <c r="X38" s="793">
        <f>IFERROR(X37/H37,"0")</f>
        <v>0</v>
      </c>
      <c r="Y38" s="793">
        <f>IFERROR(Y37/H37,"0")</f>
        <v>0</v>
      </c>
      <c r="Z38" s="793">
        <f>IFERROR(IF(Z37="",0,Z37),"0")</f>
        <v>0</v>
      </c>
      <c r="AA38" s="794"/>
      <c r="AB38" s="794"/>
      <c r="AC38" s="794"/>
    </row>
    <row r="39" spans="1:68" hidden="1" x14ac:dyDescent="0.2">
      <c r="A39" s="80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1"/>
      <c r="P39" s="807" t="s">
        <v>71</v>
      </c>
      <c r="Q39" s="808"/>
      <c r="R39" s="808"/>
      <c r="S39" s="808"/>
      <c r="T39" s="808"/>
      <c r="U39" s="808"/>
      <c r="V39" s="809"/>
      <c r="W39" s="37" t="s">
        <v>69</v>
      </c>
      <c r="X39" s="793">
        <f>IFERROR(SUM(X37:X37),"0")</f>
        <v>0</v>
      </c>
      <c r="Y39" s="793">
        <f>IFERROR(SUM(Y37:Y37),"0")</f>
        <v>0</v>
      </c>
      <c r="Z39" s="37"/>
      <c r="AA39" s="794"/>
      <c r="AB39" s="794"/>
      <c r="AC39" s="794"/>
    </row>
    <row r="40" spans="1:68" ht="14.25" hidden="1" customHeight="1" x14ac:dyDescent="0.25">
      <c r="A40" s="812" t="s">
        <v>108</v>
      </c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0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0"/>
      <c r="AA40" s="787"/>
      <c r="AB40" s="787"/>
      <c r="AC40" s="787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2">
        <v>4607091389111</v>
      </c>
      <c r="E41" s="803"/>
      <c r="F41" s="790">
        <v>2.5000000000000001E-2</v>
      </c>
      <c r="G41" s="32">
        <v>10</v>
      </c>
      <c r="H41" s="790">
        <v>0.25</v>
      </c>
      <c r="I41" s="790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6"/>
      <c r="R41" s="796"/>
      <c r="S41" s="796"/>
      <c r="T41" s="797"/>
      <c r="U41" s="34"/>
      <c r="V41" s="34"/>
      <c r="W41" s="35" t="s">
        <v>69</v>
      </c>
      <c r="X41" s="791">
        <v>0</v>
      </c>
      <c r="Y41" s="792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9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01"/>
      <c r="P42" s="807" t="s">
        <v>71</v>
      </c>
      <c r="Q42" s="808"/>
      <c r="R42" s="808"/>
      <c r="S42" s="808"/>
      <c r="T42" s="808"/>
      <c r="U42" s="808"/>
      <c r="V42" s="809"/>
      <c r="W42" s="37" t="s">
        <v>72</v>
      </c>
      <c r="X42" s="793">
        <f>IFERROR(X41/H41,"0")</f>
        <v>0</v>
      </c>
      <c r="Y42" s="793">
        <f>IFERROR(Y41/H41,"0")</f>
        <v>0</v>
      </c>
      <c r="Z42" s="793">
        <f>IFERROR(IF(Z41="",0,Z41),"0")</f>
        <v>0</v>
      </c>
      <c r="AA42" s="794"/>
      <c r="AB42" s="794"/>
      <c r="AC42" s="794"/>
    </row>
    <row r="43" spans="1:68" hidden="1" x14ac:dyDescent="0.2">
      <c r="A43" s="80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1"/>
      <c r="P43" s="807" t="s">
        <v>71</v>
      </c>
      <c r="Q43" s="808"/>
      <c r="R43" s="808"/>
      <c r="S43" s="808"/>
      <c r="T43" s="808"/>
      <c r="U43" s="808"/>
      <c r="V43" s="809"/>
      <c r="W43" s="37" t="s">
        <v>69</v>
      </c>
      <c r="X43" s="793">
        <f>IFERROR(SUM(X41:X41),"0")</f>
        <v>0</v>
      </c>
      <c r="Y43" s="793">
        <f>IFERROR(SUM(Y41:Y41),"0")</f>
        <v>0</v>
      </c>
      <c r="Z43" s="37"/>
      <c r="AA43" s="794"/>
      <c r="AB43" s="794"/>
      <c r="AC43" s="794"/>
    </row>
    <row r="44" spans="1:68" ht="27.75" hidden="1" customHeight="1" x14ac:dyDescent="0.2">
      <c r="A44" s="989" t="s">
        <v>111</v>
      </c>
      <c r="B44" s="990"/>
      <c r="C44" s="990"/>
      <c r="D44" s="990"/>
      <c r="E44" s="990"/>
      <c r="F44" s="990"/>
      <c r="G44" s="990"/>
      <c r="H44" s="990"/>
      <c r="I44" s="990"/>
      <c r="J44" s="990"/>
      <c r="K44" s="990"/>
      <c r="L44" s="990"/>
      <c r="M44" s="990"/>
      <c r="N44" s="990"/>
      <c r="O44" s="990"/>
      <c r="P44" s="990"/>
      <c r="Q44" s="990"/>
      <c r="R44" s="990"/>
      <c r="S44" s="990"/>
      <c r="T44" s="990"/>
      <c r="U44" s="990"/>
      <c r="V44" s="990"/>
      <c r="W44" s="990"/>
      <c r="X44" s="990"/>
      <c r="Y44" s="990"/>
      <c r="Z44" s="990"/>
      <c r="AA44" s="48"/>
      <c r="AB44" s="48"/>
      <c r="AC44" s="48"/>
    </row>
    <row r="45" spans="1:68" ht="16.5" hidden="1" customHeight="1" x14ac:dyDescent="0.25">
      <c r="A45" s="814" t="s">
        <v>112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86"/>
      <c r="AB45" s="786"/>
      <c r="AC45" s="786"/>
    </row>
    <row r="46" spans="1:68" ht="14.25" hidden="1" customHeight="1" x14ac:dyDescent="0.25">
      <c r="A46" s="812" t="s">
        <v>113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87"/>
      <c r="AB46" s="787"/>
      <c r="AC46" s="787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2">
        <v>4607091385670</v>
      </c>
      <c r="E47" s="803"/>
      <c r="F47" s="790">
        <v>1.35</v>
      </c>
      <c r="G47" s="32">
        <v>8</v>
      </c>
      <c r="H47" s="790">
        <v>10.8</v>
      </c>
      <c r="I47" s="790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6"/>
      <c r="R47" s="796"/>
      <c r="S47" s="796"/>
      <c r="T47" s="797"/>
      <c r="U47" s="34"/>
      <c r="V47" s="34"/>
      <c r="W47" s="35" t="s">
        <v>69</v>
      </c>
      <c r="X47" s="791">
        <v>99</v>
      </c>
      <c r="Y47" s="792">
        <f t="shared" ref="Y47:Y52" si="6">IFERROR(IF(X47="",0,CEILING((X47/$H47),1)*$H47),"")</f>
        <v>108</v>
      </c>
      <c r="Z47" s="36">
        <f>IFERROR(IF(Y47=0,"",ROUNDUP(Y47/H47,0)*0.01898),"")</f>
        <v>0.1898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102.98749999999998</v>
      </c>
      <c r="BN47" s="64">
        <f t="shared" ref="BN47:BN52" si="8">IFERROR(Y47*I47/H47,"0")</f>
        <v>112.34999999999998</v>
      </c>
      <c r="BO47" s="64">
        <f t="shared" ref="BO47:BO52" si="9">IFERROR(1/J47*(X47/H47),"0")</f>
        <v>0.14322916666666666</v>
      </c>
      <c r="BP47" s="64">
        <f t="shared" ref="BP47:BP52" si="10">IFERROR(1/J47*(Y47/H47),"0")</f>
        <v>0.15625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2">
        <v>4607091385670</v>
      </c>
      <c r="E48" s="803"/>
      <c r="F48" s="790">
        <v>1.4</v>
      </c>
      <c r="G48" s="32">
        <v>8</v>
      </c>
      <c r="H48" s="790">
        <v>11.2</v>
      </c>
      <c r="I48" s="790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6"/>
      <c r="R48" s="796"/>
      <c r="S48" s="796"/>
      <c r="T48" s="797"/>
      <c r="U48" s="34"/>
      <c r="V48" s="34"/>
      <c r="W48" s="35" t="s">
        <v>69</v>
      </c>
      <c r="X48" s="791">
        <v>0</v>
      </c>
      <c r="Y48" s="792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2">
        <v>4680115883956</v>
      </c>
      <c r="E49" s="803"/>
      <c r="F49" s="790">
        <v>1.4</v>
      </c>
      <c r="G49" s="32">
        <v>8</v>
      </c>
      <c r="H49" s="790">
        <v>11.2</v>
      </c>
      <c r="I49" s="790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113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6"/>
      <c r="R49" s="796"/>
      <c r="S49" s="796"/>
      <c r="T49" s="797"/>
      <c r="U49" s="34"/>
      <c r="V49" s="34"/>
      <c r="W49" s="35" t="s">
        <v>69</v>
      </c>
      <c r="X49" s="791">
        <v>0</v>
      </c>
      <c r="Y49" s="792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802">
        <v>4607091385687</v>
      </c>
      <c r="E50" s="803"/>
      <c r="F50" s="790">
        <v>0.4</v>
      </c>
      <c r="G50" s="32">
        <v>10</v>
      </c>
      <c r="H50" s="790">
        <v>4</v>
      </c>
      <c r="I50" s="790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6"/>
      <c r="R50" s="796"/>
      <c r="S50" s="796"/>
      <c r="T50" s="797"/>
      <c r="U50" s="34"/>
      <c r="V50" s="34"/>
      <c r="W50" s="35" t="s">
        <v>69</v>
      </c>
      <c r="X50" s="791">
        <v>0</v>
      </c>
      <c r="Y50" s="792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2">
        <v>4680115882539</v>
      </c>
      <c r="E51" s="803"/>
      <c r="F51" s="790">
        <v>0.37</v>
      </c>
      <c r="G51" s="32">
        <v>10</v>
      </c>
      <c r="H51" s="790">
        <v>3.7</v>
      </c>
      <c r="I51" s="790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6"/>
      <c r="R51" s="796"/>
      <c r="S51" s="796"/>
      <c r="T51" s="797"/>
      <c r="U51" s="34"/>
      <c r="V51" s="34"/>
      <c r="W51" s="35" t="s">
        <v>69</v>
      </c>
      <c r="X51" s="791">
        <v>0</v>
      </c>
      <c r="Y51" s="79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2">
        <v>4680115883949</v>
      </c>
      <c r="E52" s="803"/>
      <c r="F52" s="790">
        <v>0.37</v>
      </c>
      <c r="G52" s="32">
        <v>10</v>
      </c>
      <c r="H52" s="790">
        <v>3.7</v>
      </c>
      <c r="I52" s="790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6"/>
      <c r="R52" s="796"/>
      <c r="S52" s="796"/>
      <c r="T52" s="797"/>
      <c r="U52" s="34"/>
      <c r="V52" s="34"/>
      <c r="W52" s="35" t="s">
        <v>69</v>
      </c>
      <c r="X52" s="791">
        <v>0</v>
      </c>
      <c r="Y52" s="79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9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01"/>
      <c r="P53" s="807" t="s">
        <v>71</v>
      </c>
      <c r="Q53" s="808"/>
      <c r="R53" s="808"/>
      <c r="S53" s="808"/>
      <c r="T53" s="808"/>
      <c r="U53" s="808"/>
      <c r="V53" s="809"/>
      <c r="W53" s="37" t="s">
        <v>72</v>
      </c>
      <c r="X53" s="793">
        <f>IFERROR(X47/H47,"0")+IFERROR(X48/H48,"0")+IFERROR(X49/H49,"0")+IFERROR(X50/H50,"0")+IFERROR(X51/H51,"0")+IFERROR(X52/H52,"0")</f>
        <v>9.1666666666666661</v>
      </c>
      <c r="Y53" s="793">
        <f>IFERROR(Y47/H47,"0")+IFERROR(Y48/H48,"0")+IFERROR(Y49/H49,"0")+IFERROR(Y50/H50,"0")+IFERROR(Y51/H51,"0")+IFERROR(Y52/H52,"0")</f>
        <v>10</v>
      </c>
      <c r="Z53" s="793">
        <f>IFERROR(IF(Z47="",0,Z47),"0")+IFERROR(IF(Z48="",0,Z48),"0")+IFERROR(IF(Z49="",0,Z49),"0")+IFERROR(IF(Z50="",0,Z50),"0")+IFERROR(IF(Z51="",0,Z51),"0")+IFERROR(IF(Z52="",0,Z52),"0")</f>
        <v>0.1898</v>
      </c>
      <c r="AA53" s="794"/>
      <c r="AB53" s="794"/>
      <c r="AC53" s="794"/>
    </row>
    <row r="54" spans="1:68" x14ac:dyDescent="0.2">
      <c r="A54" s="80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1"/>
      <c r="P54" s="807" t="s">
        <v>71</v>
      </c>
      <c r="Q54" s="808"/>
      <c r="R54" s="808"/>
      <c r="S54" s="808"/>
      <c r="T54" s="808"/>
      <c r="U54" s="808"/>
      <c r="V54" s="809"/>
      <c r="W54" s="37" t="s">
        <v>69</v>
      </c>
      <c r="X54" s="793">
        <f>IFERROR(SUM(X47:X52),"0")</f>
        <v>99</v>
      </c>
      <c r="Y54" s="793">
        <f>IFERROR(SUM(Y47:Y52),"0")</f>
        <v>108</v>
      </c>
      <c r="Z54" s="37"/>
      <c r="AA54" s="794"/>
      <c r="AB54" s="794"/>
      <c r="AC54" s="794"/>
    </row>
    <row r="55" spans="1:68" ht="14.25" hidden="1" customHeight="1" x14ac:dyDescent="0.25">
      <c r="A55" s="812" t="s">
        <v>73</v>
      </c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0"/>
      <c r="P55" s="800"/>
      <c r="Q55" s="800"/>
      <c r="R55" s="800"/>
      <c r="S55" s="800"/>
      <c r="T55" s="800"/>
      <c r="U55" s="800"/>
      <c r="V55" s="800"/>
      <c r="W55" s="800"/>
      <c r="X55" s="800"/>
      <c r="Y55" s="800"/>
      <c r="Z55" s="800"/>
      <c r="AA55" s="787"/>
      <c r="AB55" s="787"/>
      <c r="AC55" s="787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2">
        <v>4680115885233</v>
      </c>
      <c r="E56" s="803"/>
      <c r="F56" s="790">
        <v>0.2</v>
      </c>
      <c r="G56" s="32">
        <v>6</v>
      </c>
      <c r="H56" s="790">
        <v>1.2</v>
      </c>
      <c r="I56" s="790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9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6"/>
      <c r="R56" s="796"/>
      <c r="S56" s="796"/>
      <c r="T56" s="797"/>
      <c r="U56" s="34"/>
      <c r="V56" s="34"/>
      <c r="W56" s="35" t="s">
        <v>69</v>
      </c>
      <c r="X56" s="791">
        <v>0</v>
      </c>
      <c r="Y56" s="792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2">
        <v>4680115884915</v>
      </c>
      <c r="E57" s="803"/>
      <c r="F57" s="790">
        <v>0.3</v>
      </c>
      <c r="G57" s="32">
        <v>6</v>
      </c>
      <c r="H57" s="790">
        <v>1.8</v>
      </c>
      <c r="I57" s="790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6"/>
      <c r="R57" s="796"/>
      <c r="S57" s="796"/>
      <c r="T57" s="797"/>
      <c r="U57" s="34"/>
      <c r="V57" s="34"/>
      <c r="W57" s="35" t="s">
        <v>69</v>
      </c>
      <c r="X57" s="791">
        <v>0</v>
      </c>
      <c r="Y57" s="792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9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01"/>
      <c r="P58" s="807" t="s">
        <v>71</v>
      </c>
      <c r="Q58" s="808"/>
      <c r="R58" s="808"/>
      <c r="S58" s="808"/>
      <c r="T58" s="808"/>
      <c r="U58" s="808"/>
      <c r="V58" s="809"/>
      <c r="W58" s="37" t="s">
        <v>72</v>
      </c>
      <c r="X58" s="793">
        <f>IFERROR(X56/H56,"0")+IFERROR(X57/H57,"0")</f>
        <v>0</v>
      </c>
      <c r="Y58" s="793">
        <f>IFERROR(Y56/H56,"0")+IFERROR(Y57/H57,"0")</f>
        <v>0</v>
      </c>
      <c r="Z58" s="793">
        <f>IFERROR(IF(Z56="",0,Z56),"0")+IFERROR(IF(Z57="",0,Z57),"0")</f>
        <v>0</v>
      </c>
      <c r="AA58" s="794"/>
      <c r="AB58" s="794"/>
      <c r="AC58" s="794"/>
    </row>
    <row r="59" spans="1:68" hidden="1" x14ac:dyDescent="0.2">
      <c r="A59" s="80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1"/>
      <c r="P59" s="807" t="s">
        <v>71</v>
      </c>
      <c r="Q59" s="808"/>
      <c r="R59" s="808"/>
      <c r="S59" s="808"/>
      <c r="T59" s="808"/>
      <c r="U59" s="808"/>
      <c r="V59" s="809"/>
      <c r="W59" s="37" t="s">
        <v>69</v>
      </c>
      <c r="X59" s="793">
        <f>IFERROR(SUM(X56:X57),"0")</f>
        <v>0</v>
      </c>
      <c r="Y59" s="793">
        <f>IFERROR(SUM(Y56:Y57),"0")</f>
        <v>0</v>
      </c>
      <c r="Z59" s="37"/>
      <c r="AA59" s="794"/>
      <c r="AB59" s="794"/>
      <c r="AC59" s="794"/>
    </row>
    <row r="60" spans="1:68" ht="16.5" hidden="1" customHeight="1" x14ac:dyDescent="0.25">
      <c r="A60" s="814" t="s">
        <v>139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86"/>
      <c r="AB60" s="786"/>
      <c r="AC60" s="786"/>
    </row>
    <row r="61" spans="1:68" ht="14.25" hidden="1" customHeight="1" x14ac:dyDescent="0.25">
      <c r="A61" s="812" t="s">
        <v>113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87"/>
      <c r="AB61" s="787"/>
      <c r="AC61" s="787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2">
        <v>4680115885882</v>
      </c>
      <c r="E62" s="803"/>
      <c r="F62" s="790">
        <v>1.4</v>
      </c>
      <c r="G62" s="32">
        <v>8</v>
      </c>
      <c r="H62" s="790">
        <v>11.2</v>
      </c>
      <c r="I62" s="790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6"/>
      <c r="R62" s="796"/>
      <c r="S62" s="796"/>
      <c r="T62" s="797"/>
      <c r="U62" s="34"/>
      <c r="V62" s="34"/>
      <c r="W62" s="35" t="s">
        <v>69</v>
      </c>
      <c r="X62" s="791">
        <v>0</v>
      </c>
      <c r="Y62" s="792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2">
        <v>4680115881426</v>
      </c>
      <c r="E63" s="803"/>
      <c r="F63" s="790">
        <v>1.35</v>
      </c>
      <c r="G63" s="32">
        <v>8</v>
      </c>
      <c r="H63" s="790">
        <v>10.8</v>
      </c>
      <c r="I63" s="790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3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6"/>
      <c r="R63" s="796"/>
      <c r="S63" s="796"/>
      <c r="T63" s="797"/>
      <c r="U63" s="34"/>
      <c r="V63" s="34"/>
      <c r="W63" s="35" t="s">
        <v>69</v>
      </c>
      <c r="X63" s="791">
        <v>0</v>
      </c>
      <c r="Y63" s="792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2">
        <v>4680115881426</v>
      </c>
      <c r="E64" s="803"/>
      <c r="F64" s="790">
        <v>1.35</v>
      </c>
      <c r="G64" s="32">
        <v>8</v>
      </c>
      <c r="H64" s="790">
        <v>10.8</v>
      </c>
      <c r="I64" s="790">
        <v>11.234999999999999</v>
      </c>
      <c r="J64" s="32">
        <v>64</v>
      </c>
      <c r="K64" s="32" t="s">
        <v>116</v>
      </c>
      <c r="L64" s="32" t="s">
        <v>148</v>
      </c>
      <c r="M64" s="33" t="s">
        <v>117</v>
      </c>
      <c r="N64" s="33"/>
      <c r="O64" s="32">
        <v>50</v>
      </c>
      <c r="P64" s="11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6"/>
      <c r="R64" s="796"/>
      <c r="S64" s="796"/>
      <c r="T64" s="797"/>
      <c r="U64" s="34"/>
      <c r="V64" s="34"/>
      <c r="W64" s="35" t="s">
        <v>69</v>
      </c>
      <c r="X64" s="791">
        <v>0</v>
      </c>
      <c r="Y64" s="792">
        <f t="shared" si="11"/>
        <v>0</v>
      </c>
      <c r="Z64" s="36" t="str">
        <f>IFERROR(IF(Y64=0,"",ROUNDUP(Y64/H64,0)*0.01898),"")</f>
        <v/>
      </c>
      <c r="AA64" s="56"/>
      <c r="AB64" s="57"/>
      <c r="AC64" s="111" t="s">
        <v>149</v>
      </c>
      <c r="AG64" s="64"/>
      <c r="AJ64" s="68" t="s">
        <v>150</v>
      </c>
      <c r="AK64" s="68">
        <v>691.2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2">
        <v>4680115880283</v>
      </c>
      <c r="E65" s="803"/>
      <c r="F65" s="790">
        <v>0.6</v>
      </c>
      <c r="G65" s="32">
        <v>8</v>
      </c>
      <c r="H65" s="790">
        <v>4.8</v>
      </c>
      <c r="I65" s="790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6"/>
      <c r="R65" s="796"/>
      <c r="S65" s="796"/>
      <c r="T65" s="797"/>
      <c r="U65" s="34"/>
      <c r="V65" s="34"/>
      <c r="W65" s="35" t="s">
        <v>69</v>
      </c>
      <c r="X65" s="791">
        <v>0</v>
      </c>
      <c r="Y65" s="79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2">
        <v>4680115882720</v>
      </c>
      <c r="E66" s="803"/>
      <c r="F66" s="790">
        <v>0.45</v>
      </c>
      <c r="G66" s="32">
        <v>10</v>
      </c>
      <c r="H66" s="790">
        <v>4.5</v>
      </c>
      <c r="I66" s="790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6"/>
      <c r="R66" s="796"/>
      <c r="S66" s="796"/>
      <c r="T66" s="797"/>
      <c r="U66" s="34"/>
      <c r="V66" s="34"/>
      <c r="W66" s="35" t="s">
        <v>69</v>
      </c>
      <c r="X66" s="791">
        <v>0</v>
      </c>
      <c r="Y66" s="79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2">
        <v>4680115881525</v>
      </c>
      <c r="E67" s="803"/>
      <c r="F67" s="790">
        <v>0.4</v>
      </c>
      <c r="G67" s="32">
        <v>10</v>
      </c>
      <c r="H67" s="790">
        <v>4</v>
      </c>
      <c r="I67" s="790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6"/>
      <c r="R67" s="796"/>
      <c r="S67" s="796"/>
      <c r="T67" s="797"/>
      <c r="U67" s="34"/>
      <c r="V67" s="34"/>
      <c r="W67" s="35" t="s">
        <v>69</v>
      </c>
      <c r="X67" s="791">
        <v>1</v>
      </c>
      <c r="Y67" s="792">
        <f t="shared" si="11"/>
        <v>4</v>
      </c>
      <c r="Z67" s="36">
        <f>IFERROR(IF(Y67=0,"",ROUNDUP(Y67/H67,0)*0.00902),"")</f>
        <v>9.0200000000000002E-3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1.0525</v>
      </c>
      <c r="BN67" s="64">
        <f t="shared" si="13"/>
        <v>4.21</v>
      </c>
      <c r="BO67" s="64">
        <f t="shared" si="14"/>
        <v>1.893939393939394E-3</v>
      </c>
      <c r="BP67" s="64">
        <f t="shared" si="15"/>
        <v>7.575757575757576E-3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2">
        <v>4680115885899</v>
      </c>
      <c r="E68" s="803"/>
      <c r="F68" s="790">
        <v>0.35</v>
      </c>
      <c r="G68" s="32">
        <v>6</v>
      </c>
      <c r="H68" s="790">
        <v>2.1</v>
      </c>
      <c r="I68" s="790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6"/>
      <c r="R68" s="796"/>
      <c r="S68" s="796"/>
      <c r="T68" s="797"/>
      <c r="U68" s="34"/>
      <c r="V68" s="34"/>
      <c r="W68" s="35" t="s">
        <v>69</v>
      </c>
      <c r="X68" s="791">
        <v>0</v>
      </c>
      <c r="Y68" s="792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2">
        <v>4680115881419</v>
      </c>
      <c r="E69" s="803"/>
      <c r="F69" s="790">
        <v>0.45</v>
      </c>
      <c r="G69" s="32">
        <v>10</v>
      </c>
      <c r="H69" s="790">
        <v>4.5</v>
      </c>
      <c r="I69" s="790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6"/>
      <c r="R69" s="796"/>
      <c r="S69" s="796"/>
      <c r="T69" s="797"/>
      <c r="U69" s="34"/>
      <c r="V69" s="34"/>
      <c r="W69" s="35" t="s">
        <v>69</v>
      </c>
      <c r="X69" s="791">
        <v>0</v>
      </c>
      <c r="Y69" s="79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9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01"/>
      <c r="P70" s="807" t="s">
        <v>71</v>
      </c>
      <c r="Q70" s="808"/>
      <c r="R70" s="808"/>
      <c r="S70" s="808"/>
      <c r="T70" s="808"/>
      <c r="U70" s="808"/>
      <c r="V70" s="809"/>
      <c r="W70" s="37" t="s">
        <v>72</v>
      </c>
      <c r="X70" s="793">
        <f>IFERROR(X62/H62,"0")+IFERROR(X63/H63,"0")+IFERROR(X64/H64,"0")+IFERROR(X65/H65,"0")+IFERROR(X66/H66,"0")+IFERROR(X67/H67,"0")+IFERROR(X68/H68,"0")+IFERROR(X69/H69,"0")</f>
        <v>0.25</v>
      </c>
      <c r="Y70" s="793">
        <f>IFERROR(Y62/H62,"0")+IFERROR(Y63/H63,"0")+IFERROR(Y64/H64,"0")+IFERROR(Y65/H65,"0")+IFERROR(Y66/H66,"0")+IFERROR(Y67/H67,"0")+IFERROR(Y68/H68,"0")+IFERROR(Y69/H69,"0")</f>
        <v>1</v>
      </c>
      <c r="Z70" s="793">
        <f>IFERROR(IF(Z62="",0,Z62),"0")+IFERROR(IF(Z63="",0,Z63),"0")+IFERROR(IF(Z64="",0,Z64),"0")+IFERROR(IF(Z65="",0,Z65),"0")+IFERROR(IF(Z66="",0,Z66),"0")+IFERROR(IF(Z67="",0,Z67),"0")+IFERROR(IF(Z68="",0,Z68),"0")+IFERROR(IF(Z69="",0,Z69),"0")</f>
        <v>9.0200000000000002E-3</v>
      </c>
      <c r="AA70" s="794"/>
      <c r="AB70" s="794"/>
      <c r="AC70" s="794"/>
    </row>
    <row r="71" spans="1:68" x14ac:dyDescent="0.2">
      <c r="A71" s="800"/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1"/>
      <c r="P71" s="807" t="s">
        <v>71</v>
      </c>
      <c r="Q71" s="808"/>
      <c r="R71" s="808"/>
      <c r="S71" s="808"/>
      <c r="T71" s="808"/>
      <c r="U71" s="808"/>
      <c r="V71" s="809"/>
      <c r="W71" s="37" t="s">
        <v>69</v>
      </c>
      <c r="X71" s="793">
        <f>IFERROR(SUM(X62:X69),"0")</f>
        <v>1</v>
      </c>
      <c r="Y71" s="793">
        <f>IFERROR(SUM(Y62:Y69),"0")</f>
        <v>4</v>
      </c>
      <c r="Z71" s="37"/>
      <c r="AA71" s="794"/>
      <c r="AB71" s="794"/>
      <c r="AC71" s="794"/>
    </row>
    <row r="72" spans="1:68" ht="14.25" hidden="1" customHeight="1" x14ac:dyDescent="0.25">
      <c r="A72" s="812" t="s">
        <v>165</v>
      </c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0"/>
      <c r="P72" s="800"/>
      <c r="Q72" s="800"/>
      <c r="R72" s="800"/>
      <c r="S72" s="800"/>
      <c r="T72" s="800"/>
      <c r="U72" s="800"/>
      <c r="V72" s="800"/>
      <c r="W72" s="800"/>
      <c r="X72" s="800"/>
      <c r="Y72" s="800"/>
      <c r="Z72" s="800"/>
      <c r="AA72" s="787"/>
      <c r="AB72" s="787"/>
      <c r="AC72" s="787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2">
        <v>4680115881440</v>
      </c>
      <c r="E73" s="803"/>
      <c r="F73" s="790">
        <v>1.35</v>
      </c>
      <c r="G73" s="32">
        <v>8</v>
      </c>
      <c r="H73" s="790">
        <v>10.8</v>
      </c>
      <c r="I73" s="790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7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6"/>
      <c r="R73" s="796"/>
      <c r="S73" s="796"/>
      <c r="T73" s="797"/>
      <c r="U73" s="34"/>
      <c r="V73" s="34"/>
      <c r="W73" s="35" t="s">
        <v>69</v>
      </c>
      <c r="X73" s="791">
        <v>20</v>
      </c>
      <c r="Y73" s="792">
        <f>IFERROR(IF(X73="",0,CEILING((X73/$H73),1)*$H73),"")</f>
        <v>21.6</v>
      </c>
      <c r="Z73" s="36">
        <f>IFERROR(IF(Y73=0,"",ROUNDUP(Y73/H73,0)*0.01898),"")</f>
        <v>3.7960000000000001E-2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20.805555555555554</v>
      </c>
      <c r="BN73" s="64">
        <f>IFERROR(Y73*I73/H73,"0")</f>
        <v>22.47</v>
      </c>
      <c r="BO73" s="64">
        <f>IFERROR(1/J73*(X73/H73),"0")</f>
        <v>2.8935185185185182E-2</v>
      </c>
      <c r="BP73" s="64">
        <f>IFERROR(1/J73*(Y73/H73),"0")</f>
        <v>3.125E-2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2">
        <v>4680115882751</v>
      </c>
      <c r="E74" s="803"/>
      <c r="F74" s="790">
        <v>0.45</v>
      </c>
      <c r="G74" s="32">
        <v>10</v>
      </c>
      <c r="H74" s="790">
        <v>4.5</v>
      </c>
      <c r="I74" s="790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101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6"/>
      <c r="R74" s="796"/>
      <c r="S74" s="796"/>
      <c r="T74" s="797"/>
      <c r="U74" s="34"/>
      <c r="V74" s="34"/>
      <c r="W74" s="35" t="s">
        <v>69</v>
      </c>
      <c r="X74" s="791">
        <v>0</v>
      </c>
      <c r="Y74" s="79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2">
        <v>4680115885950</v>
      </c>
      <c r="E75" s="803"/>
      <c r="F75" s="790">
        <v>0.37</v>
      </c>
      <c r="G75" s="32">
        <v>6</v>
      </c>
      <c r="H75" s="790">
        <v>2.2200000000000002</v>
      </c>
      <c r="I75" s="790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6"/>
      <c r="R75" s="796"/>
      <c r="S75" s="796"/>
      <c r="T75" s="797"/>
      <c r="U75" s="34"/>
      <c r="V75" s="34"/>
      <c r="W75" s="35" t="s">
        <v>69</v>
      </c>
      <c r="X75" s="791">
        <v>0</v>
      </c>
      <c r="Y75" s="79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2">
        <v>4680115881433</v>
      </c>
      <c r="E76" s="803"/>
      <c r="F76" s="790">
        <v>0.45</v>
      </c>
      <c r="G76" s="32">
        <v>6</v>
      </c>
      <c r="H76" s="790">
        <v>2.7</v>
      </c>
      <c r="I76" s="790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6"/>
      <c r="R76" s="796"/>
      <c r="S76" s="796"/>
      <c r="T76" s="797"/>
      <c r="U76" s="34"/>
      <c r="V76" s="34"/>
      <c r="W76" s="35" t="s">
        <v>69</v>
      </c>
      <c r="X76" s="791">
        <v>0</v>
      </c>
      <c r="Y76" s="79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9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01"/>
      <c r="P77" s="807" t="s">
        <v>71</v>
      </c>
      <c r="Q77" s="808"/>
      <c r="R77" s="808"/>
      <c r="S77" s="808"/>
      <c r="T77" s="808"/>
      <c r="U77" s="808"/>
      <c r="V77" s="809"/>
      <c r="W77" s="37" t="s">
        <v>72</v>
      </c>
      <c r="X77" s="793">
        <f>IFERROR(X73/H73,"0")+IFERROR(X74/H74,"0")+IFERROR(X75/H75,"0")+IFERROR(X76/H76,"0")</f>
        <v>1.8518518518518516</v>
      </c>
      <c r="Y77" s="793">
        <f>IFERROR(Y73/H73,"0")+IFERROR(Y74/H74,"0")+IFERROR(Y75/H75,"0")+IFERROR(Y76/H76,"0")</f>
        <v>2</v>
      </c>
      <c r="Z77" s="793">
        <f>IFERROR(IF(Z73="",0,Z73),"0")+IFERROR(IF(Z74="",0,Z74),"0")+IFERROR(IF(Z75="",0,Z75),"0")+IFERROR(IF(Z76="",0,Z76),"0")</f>
        <v>3.7960000000000001E-2</v>
      </c>
      <c r="AA77" s="794"/>
      <c r="AB77" s="794"/>
      <c r="AC77" s="794"/>
    </row>
    <row r="78" spans="1:68" x14ac:dyDescent="0.2">
      <c r="A78" s="800"/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1"/>
      <c r="P78" s="807" t="s">
        <v>71</v>
      </c>
      <c r="Q78" s="808"/>
      <c r="R78" s="808"/>
      <c r="S78" s="808"/>
      <c r="T78" s="808"/>
      <c r="U78" s="808"/>
      <c r="V78" s="809"/>
      <c r="W78" s="37" t="s">
        <v>69</v>
      </c>
      <c r="X78" s="793">
        <f>IFERROR(SUM(X73:X76),"0")</f>
        <v>20</v>
      </c>
      <c r="Y78" s="793">
        <f>IFERROR(SUM(Y73:Y76),"0")</f>
        <v>21.6</v>
      </c>
      <c r="Z78" s="37"/>
      <c r="AA78" s="794"/>
      <c r="AB78" s="794"/>
      <c r="AC78" s="794"/>
    </row>
    <row r="79" spans="1:68" ht="14.25" hidden="1" customHeight="1" x14ac:dyDescent="0.25">
      <c r="A79" s="812" t="s">
        <v>64</v>
      </c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00"/>
      <c r="P79" s="800"/>
      <c r="Q79" s="800"/>
      <c r="R79" s="800"/>
      <c r="S79" s="800"/>
      <c r="T79" s="800"/>
      <c r="U79" s="800"/>
      <c r="V79" s="800"/>
      <c r="W79" s="800"/>
      <c r="X79" s="800"/>
      <c r="Y79" s="800"/>
      <c r="Z79" s="800"/>
      <c r="AA79" s="787"/>
      <c r="AB79" s="787"/>
      <c r="AC79" s="787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2">
        <v>4680115885066</v>
      </c>
      <c r="E80" s="803"/>
      <c r="F80" s="790">
        <v>0.7</v>
      </c>
      <c r="G80" s="32">
        <v>6</v>
      </c>
      <c r="H80" s="790">
        <v>4.2</v>
      </c>
      <c r="I80" s="790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6"/>
      <c r="R80" s="796"/>
      <c r="S80" s="796"/>
      <c r="T80" s="797"/>
      <c r="U80" s="34"/>
      <c r="V80" s="34"/>
      <c r="W80" s="35" t="s">
        <v>69</v>
      </c>
      <c r="X80" s="791">
        <v>0</v>
      </c>
      <c r="Y80" s="79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2">
        <v>4680115885042</v>
      </c>
      <c r="E81" s="803"/>
      <c r="F81" s="790">
        <v>0.7</v>
      </c>
      <c r="G81" s="32">
        <v>6</v>
      </c>
      <c r="H81" s="790">
        <v>4.2</v>
      </c>
      <c r="I81" s="790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6"/>
      <c r="R81" s="796"/>
      <c r="S81" s="796"/>
      <c r="T81" s="797"/>
      <c r="U81" s="34"/>
      <c r="V81" s="34"/>
      <c r="W81" s="35" t="s">
        <v>69</v>
      </c>
      <c r="X81" s="791">
        <v>0</v>
      </c>
      <c r="Y81" s="79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2">
        <v>4680115885080</v>
      </c>
      <c r="E82" s="803"/>
      <c r="F82" s="790">
        <v>0.7</v>
      </c>
      <c r="G82" s="32">
        <v>6</v>
      </c>
      <c r="H82" s="790">
        <v>4.2</v>
      </c>
      <c r="I82" s="790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6"/>
      <c r="R82" s="796"/>
      <c r="S82" s="796"/>
      <c r="T82" s="797"/>
      <c r="U82" s="34"/>
      <c r="V82" s="34"/>
      <c r="W82" s="35" t="s">
        <v>69</v>
      </c>
      <c r="X82" s="791">
        <v>0</v>
      </c>
      <c r="Y82" s="79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2">
        <v>4680115885073</v>
      </c>
      <c r="E83" s="803"/>
      <c r="F83" s="790">
        <v>0.3</v>
      </c>
      <c r="G83" s="32">
        <v>6</v>
      </c>
      <c r="H83" s="790">
        <v>1.8</v>
      </c>
      <c r="I83" s="79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6"/>
      <c r="R83" s="796"/>
      <c r="S83" s="796"/>
      <c r="T83" s="797"/>
      <c r="U83" s="34"/>
      <c r="V83" s="34"/>
      <c r="W83" s="35" t="s">
        <v>69</v>
      </c>
      <c r="X83" s="791">
        <v>0</v>
      </c>
      <c r="Y83" s="79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2">
        <v>4680115885059</v>
      </c>
      <c r="E84" s="803"/>
      <c r="F84" s="790">
        <v>0.3</v>
      </c>
      <c r="G84" s="32">
        <v>6</v>
      </c>
      <c r="H84" s="790">
        <v>1.8</v>
      </c>
      <c r="I84" s="79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6"/>
      <c r="R84" s="796"/>
      <c r="S84" s="796"/>
      <c r="T84" s="797"/>
      <c r="U84" s="34"/>
      <c r="V84" s="34"/>
      <c r="W84" s="35" t="s">
        <v>69</v>
      </c>
      <c r="X84" s="791">
        <v>9</v>
      </c>
      <c r="Y84" s="792">
        <f t="shared" si="16"/>
        <v>9</v>
      </c>
      <c r="Z84" s="36">
        <f>IFERROR(IF(Y84=0,"",ROUNDUP(Y84/H84,0)*0.00502),"")</f>
        <v>2.5100000000000001E-2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9.4999999999999982</v>
      </c>
      <c r="BN84" s="64">
        <f t="shared" si="18"/>
        <v>9.4999999999999982</v>
      </c>
      <c r="BO84" s="64">
        <f t="shared" si="19"/>
        <v>2.1367521367521368E-2</v>
      </c>
      <c r="BP84" s="64">
        <f t="shared" si="20"/>
        <v>2.1367521367521368E-2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2">
        <v>4680115885097</v>
      </c>
      <c r="E85" s="803"/>
      <c r="F85" s="790">
        <v>0.3</v>
      </c>
      <c r="G85" s="32">
        <v>6</v>
      </c>
      <c r="H85" s="790">
        <v>1.8</v>
      </c>
      <c r="I85" s="79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6"/>
      <c r="R85" s="796"/>
      <c r="S85" s="796"/>
      <c r="T85" s="797"/>
      <c r="U85" s="34"/>
      <c r="V85" s="34"/>
      <c r="W85" s="35" t="s">
        <v>69</v>
      </c>
      <c r="X85" s="791">
        <v>1</v>
      </c>
      <c r="Y85" s="792">
        <f t="shared" si="16"/>
        <v>1.8</v>
      </c>
      <c r="Z85" s="36">
        <f>IFERROR(IF(Y85=0,"",ROUNDUP(Y85/H85,0)*0.00502),"")</f>
        <v>5.0200000000000002E-3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1.0555555555555556</v>
      </c>
      <c r="BN85" s="64">
        <f t="shared" si="18"/>
        <v>1.9</v>
      </c>
      <c r="BO85" s="64">
        <f t="shared" si="19"/>
        <v>2.3741690408357078E-3</v>
      </c>
      <c r="BP85" s="64">
        <f t="shared" si="20"/>
        <v>4.2735042735042739E-3</v>
      </c>
    </row>
    <row r="86" spans="1:68" x14ac:dyDescent="0.2">
      <c r="A86" s="799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01"/>
      <c r="P86" s="807" t="s">
        <v>71</v>
      </c>
      <c r="Q86" s="808"/>
      <c r="R86" s="808"/>
      <c r="S86" s="808"/>
      <c r="T86" s="808"/>
      <c r="U86" s="808"/>
      <c r="V86" s="809"/>
      <c r="W86" s="37" t="s">
        <v>72</v>
      </c>
      <c r="X86" s="793">
        <f>IFERROR(X80/H80,"0")+IFERROR(X81/H81,"0")+IFERROR(X82/H82,"0")+IFERROR(X83/H83,"0")+IFERROR(X84/H84,"0")+IFERROR(X85/H85,"0")</f>
        <v>5.5555555555555554</v>
      </c>
      <c r="Y86" s="793">
        <f>IFERROR(Y80/H80,"0")+IFERROR(Y81/H81,"0")+IFERROR(Y82/H82,"0")+IFERROR(Y83/H83,"0")+IFERROR(Y84/H84,"0")+IFERROR(Y85/H85,"0")</f>
        <v>6</v>
      </c>
      <c r="Z86" s="793">
        <f>IFERROR(IF(Z80="",0,Z80),"0")+IFERROR(IF(Z81="",0,Z81),"0")+IFERROR(IF(Z82="",0,Z82),"0")+IFERROR(IF(Z83="",0,Z83),"0")+IFERROR(IF(Z84="",0,Z84),"0")+IFERROR(IF(Z85="",0,Z85),"0")</f>
        <v>3.0120000000000001E-2</v>
      </c>
      <c r="AA86" s="794"/>
      <c r="AB86" s="794"/>
      <c r="AC86" s="794"/>
    </row>
    <row r="87" spans="1:68" x14ac:dyDescent="0.2">
      <c r="A87" s="800"/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1"/>
      <c r="P87" s="807" t="s">
        <v>71</v>
      </c>
      <c r="Q87" s="808"/>
      <c r="R87" s="808"/>
      <c r="S87" s="808"/>
      <c r="T87" s="808"/>
      <c r="U87" s="808"/>
      <c r="V87" s="809"/>
      <c r="W87" s="37" t="s">
        <v>69</v>
      </c>
      <c r="X87" s="793">
        <f>IFERROR(SUM(X80:X85),"0")</f>
        <v>10</v>
      </c>
      <c r="Y87" s="793">
        <f>IFERROR(SUM(Y80:Y85),"0")</f>
        <v>10.8</v>
      </c>
      <c r="Z87" s="37"/>
      <c r="AA87" s="794"/>
      <c r="AB87" s="794"/>
      <c r="AC87" s="794"/>
    </row>
    <row r="88" spans="1:68" ht="14.25" hidden="1" customHeight="1" x14ac:dyDescent="0.25">
      <c r="A88" s="812" t="s">
        <v>73</v>
      </c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0"/>
      <c r="P88" s="800"/>
      <c r="Q88" s="800"/>
      <c r="R88" s="800"/>
      <c r="S88" s="800"/>
      <c r="T88" s="800"/>
      <c r="U88" s="800"/>
      <c r="V88" s="800"/>
      <c r="W88" s="800"/>
      <c r="X88" s="800"/>
      <c r="Y88" s="800"/>
      <c r="Z88" s="800"/>
      <c r="AA88" s="787"/>
      <c r="AB88" s="787"/>
      <c r="AC88" s="787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2">
        <v>4680115881891</v>
      </c>
      <c r="E89" s="803"/>
      <c r="F89" s="790">
        <v>1.4</v>
      </c>
      <c r="G89" s="32">
        <v>6</v>
      </c>
      <c r="H89" s="790">
        <v>8.4</v>
      </c>
      <c r="I89" s="790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8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6"/>
      <c r="R89" s="796"/>
      <c r="S89" s="796"/>
      <c r="T89" s="797"/>
      <c r="U89" s="34"/>
      <c r="V89" s="34"/>
      <c r="W89" s="35" t="s">
        <v>69</v>
      </c>
      <c r="X89" s="791">
        <v>0</v>
      </c>
      <c r="Y89" s="792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2">
        <v>4680115885769</v>
      </c>
      <c r="E90" s="803"/>
      <c r="F90" s="790">
        <v>1.4</v>
      </c>
      <c r="G90" s="32">
        <v>6</v>
      </c>
      <c r="H90" s="790">
        <v>8.4</v>
      </c>
      <c r="I90" s="790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6"/>
      <c r="R90" s="796"/>
      <c r="S90" s="796"/>
      <c r="T90" s="797"/>
      <c r="U90" s="34"/>
      <c r="V90" s="34"/>
      <c r="W90" s="35" t="s">
        <v>69</v>
      </c>
      <c r="X90" s="791">
        <v>4</v>
      </c>
      <c r="Y90" s="792">
        <f t="shared" si="21"/>
        <v>8.4</v>
      </c>
      <c r="Z90" s="36">
        <f>IFERROR(IF(Y90=0,"",ROUNDUP(Y90/H90,0)*0.02175),"")</f>
        <v>2.1749999999999999E-2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4.2285714285714286</v>
      </c>
      <c r="BN90" s="64">
        <f t="shared" si="23"/>
        <v>8.8800000000000008</v>
      </c>
      <c r="BO90" s="64">
        <f t="shared" si="24"/>
        <v>8.5034013605442167E-3</v>
      </c>
      <c r="BP90" s="64">
        <f t="shared" si="25"/>
        <v>1.7857142857142856E-2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2">
        <v>4680115884410</v>
      </c>
      <c r="E91" s="803"/>
      <c r="F91" s="790">
        <v>1.4</v>
      </c>
      <c r="G91" s="32">
        <v>6</v>
      </c>
      <c r="H91" s="790">
        <v>8.4</v>
      </c>
      <c r="I91" s="790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6"/>
      <c r="R91" s="796"/>
      <c r="S91" s="796"/>
      <c r="T91" s="797"/>
      <c r="U91" s="34"/>
      <c r="V91" s="34"/>
      <c r="W91" s="35" t="s">
        <v>69</v>
      </c>
      <c r="X91" s="791">
        <v>0</v>
      </c>
      <c r="Y91" s="792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2">
        <v>4680115884311</v>
      </c>
      <c r="E92" s="803"/>
      <c r="F92" s="790">
        <v>0.3</v>
      </c>
      <c r="G92" s="32">
        <v>6</v>
      </c>
      <c r="H92" s="790">
        <v>1.8</v>
      </c>
      <c r="I92" s="790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6"/>
      <c r="R92" s="796"/>
      <c r="S92" s="796"/>
      <c r="T92" s="797"/>
      <c r="U92" s="34"/>
      <c r="V92" s="34"/>
      <c r="W92" s="35" t="s">
        <v>69</v>
      </c>
      <c r="X92" s="791">
        <v>0</v>
      </c>
      <c r="Y92" s="792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2">
        <v>4680115885929</v>
      </c>
      <c r="E93" s="803"/>
      <c r="F93" s="790">
        <v>0.42</v>
      </c>
      <c r="G93" s="32">
        <v>6</v>
      </c>
      <c r="H93" s="790">
        <v>2.52</v>
      </c>
      <c r="I93" s="790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6"/>
      <c r="R93" s="796"/>
      <c r="S93" s="796"/>
      <c r="T93" s="797"/>
      <c r="U93" s="34"/>
      <c r="V93" s="34"/>
      <c r="W93" s="35" t="s">
        <v>69</v>
      </c>
      <c r="X93" s="791">
        <v>0</v>
      </c>
      <c r="Y93" s="792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2">
        <v>4680115884403</v>
      </c>
      <c r="E94" s="803"/>
      <c r="F94" s="790">
        <v>0.3</v>
      </c>
      <c r="G94" s="32">
        <v>6</v>
      </c>
      <c r="H94" s="790">
        <v>1.8</v>
      </c>
      <c r="I94" s="790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6"/>
      <c r="R94" s="796"/>
      <c r="S94" s="796"/>
      <c r="T94" s="797"/>
      <c r="U94" s="34"/>
      <c r="V94" s="34"/>
      <c r="W94" s="35" t="s">
        <v>69</v>
      </c>
      <c r="X94" s="791">
        <v>0</v>
      </c>
      <c r="Y94" s="792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9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01"/>
      <c r="P95" s="807" t="s">
        <v>71</v>
      </c>
      <c r="Q95" s="808"/>
      <c r="R95" s="808"/>
      <c r="S95" s="808"/>
      <c r="T95" s="808"/>
      <c r="U95" s="808"/>
      <c r="V95" s="809"/>
      <c r="W95" s="37" t="s">
        <v>72</v>
      </c>
      <c r="X95" s="793">
        <f>IFERROR(X89/H89,"0")+IFERROR(X90/H90,"0")+IFERROR(X91/H91,"0")+IFERROR(X92/H92,"0")+IFERROR(X93/H93,"0")+IFERROR(X94/H94,"0")</f>
        <v>0.47619047619047616</v>
      </c>
      <c r="Y95" s="793">
        <f>IFERROR(Y89/H89,"0")+IFERROR(Y90/H90,"0")+IFERROR(Y91/H91,"0")+IFERROR(Y92/H92,"0")+IFERROR(Y93/H93,"0")+IFERROR(Y94/H94,"0")</f>
        <v>1</v>
      </c>
      <c r="Z95" s="793">
        <f>IFERROR(IF(Z89="",0,Z89),"0")+IFERROR(IF(Z90="",0,Z90),"0")+IFERROR(IF(Z91="",0,Z91),"0")+IFERROR(IF(Z92="",0,Z92),"0")+IFERROR(IF(Z93="",0,Z93),"0")+IFERROR(IF(Z94="",0,Z94),"0")</f>
        <v>2.1749999999999999E-2</v>
      </c>
      <c r="AA95" s="794"/>
      <c r="AB95" s="794"/>
      <c r="AC95" s="794"/>
    </row>
    <row r="96" spans="1:68" x14ac:dyDescent="0.2">
      <c r="A96" s="800"/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1"/>
      <c r="P96" s="807" t="s">
        <v>71</v>
      </c>
      <c r="Q96" s="808"/>
      <c r="R96" s="808"/>
      <c r="S96" s="808"/>
      <c r="T96" s="808"/>
      <c r="U96" s="808"/>
      <c r="V96" s="809"/>
      <c r="W96" s="37" t="s">
        <v>69</v>
      </c>
      <c r="X96" s="793">
        <f>IFERROR(SUM(X89:X94),"0")</f>
        <v>4</v>
      </c>
      <c r="Y96" s="793">
        <f>IFERROR(SUM(Y89:Y94),"0")</f>
        <v>8.4</v>
      </c>
      <c r="Z96" s="37"/>
      <c r="AA96" s="794"/>
      <c r="AB96" s="794"/>
      <c r="AC96" s="794"/>
    </row>
    <row r="97" spans="1:68" ht="14.25" hidden="1" customHeight="1" x14ac:dyDescent="0.25">
      <c r="A97" s="812" t="s">
        <v>207</v>
      </c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00"/>
      <c r="P97" s="800"/>
      <c r="Q97" s="800"/>
      <c r="R97" s="800"/>
      <c r="S97" s="800"/>
      <c r="T97" s="800"/>
      <c r="U97" s="800"/>
      <c r="V97" s="800"/>
      <c r="W97" s="800"/>
      <c r="X97" s="800"/>
      <c r="Y97" s="800"/>
      <c r="Z97" s="800"/>
      <c r="AA97" s="787"/>
      <c r="AB97" s="787"/>
      <c r="AC97" s="787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2">
        <v>4680115881532</v>
      </c>
      <c r="E98" s="803"/>
      <c r="F98" s="790">
        <v>1.3</v>
      </c>
      <c r="G98" s="32">
        <v>6</v>
      </c>
      <c r="H98" s="790">
        <v>7.8</v>
      </c>
      <c r="I98" s="790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6"/>
      <c r="R98" s="796"/>
      <c r="S98" s="796"/>
      <c r="T98" s="797"/>
      <c r="U98" s="34"/>
      <c r="V98" s="34"/>
      <c r="W98" s="35" t="s">
        <v>69</v>
      </c>
      <c r="X98" s="791">
        <v>0</v>
      </c>
      <c r="Y98" s="79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2">
        <v>4680115881532</v>
      </c>
      <c r="E99" s="803"/>
      <c r="F99" s="790">
        <v>1.4</v>
      </c>
      <c r="G99" s="32">
        <v>6</v>
      </c>
      <c r="H99" s="790">
        <v>8.4</v>
      </c>
      <c r="I99" s="790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92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6"/>
      <c r="R99" s="796"/>
      <c r="S99" s="796"/>
      <c r="T99" s="797"/>
      <c r="U99" s="34"/>
      <c r="V99" s="34"/>
      <c r="W99" s="35" t="s">
        <v>69</v>
      </c>
      <c r="X99" s="791">
        <v>0</v>
      </c>
      <c r="Y99" s="792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2">
        <v>4680115881464</v>
      </c>
      <c r="E100" s="803"/>
      <c r="F100" s="790">
        <v>0.4</v>
      </c>
      <c r="G100" s="32">
        <v>6</v>
      </c>
      <c r="H100" s="790">
        <v>2.4</v>
      </c>
      <c r="I100" s="790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6"/>
      <c r="R100" s="796"/>
      <c r="S100" s="796"/>
      <c r="T100" s="797"/>
      <c r="U100" s="34"/>
      <c r="V100" s="34"/>
      <c r="W100" s="35" t="s">
        <v>69</v>
      </c>
      <c r="X100" s="791">
        <v>0</v>
      </c>
      <c r="Y100" s="792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99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01"/>
      <c r="P101" s="807" t="s">
        <v>71</v>
      </c>
      <c r="Q101" s="808"/>
      <c r="R101" s="808"/>
      <c r="S101" s="808"/>
      <c r="T101" s="808"/>
      <c r="U101" s="808"/>
      <c r="V101" s="809"/>
      <c r="W101" s="37" t="s">
        <v>72</v>
      </c>
      <c r="X101" s="793">
        <f>IFERROR(X98/H98,"0")+IFERROR(X99/H99,"0")+IFERROR(X100/H100,"0")</f>
        <v>0</v>
      </c>
      <c r="Y101" s="793">
        <f>IFERROR(Y98/H98,"0")+IFERROR(Y99/H99,"0")+IFERROR(Y100/H100,"0")</f>
        <v>0</v>
      </c>
      <c r="Z101" s="793">
        <f>IFERROR(IF(Z98="",0,Z98),"0")+IFERROR(IF(Z99="",0,Z99),"0")+IFERROR(IF(Z100="",0,Z100),"0")</f>
        <v>0</v>
      </c>
      <c r="AA101" s="794"/>
      <c r="AB101" s="794"/>
      <c r="AC101" s="794"/>
    </row>
    <row r="102" spans="1:68" hidden="1" x14ac:dyDescent="0.2">
      <c r="A102" s="800"/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1"/>
      <c r="P102" s="807" t="s">
        <v>71</v>
      </c>
      <c r="Q102" s="808"/>
      <c r="R102" s="808"/>
      <c r="S102" s="808"/>
      <c r="T102" s="808"/>
      <c r="U102" s="808"/>
      <c r="V102" s="809"/>
      <c r="W102" s="37" t="s">
        <v>69</v>
      </c>
      <c r="X102" s="793">
        <f>IFERROR(SUM(X98:X100),"0")</f>
        <v>0</v>
      </c>
      <c r="Y102" s="793">
        <f>IFERROR(SUM(Y98:Y100),"0")</f>
        <v>0</v>
      </c>
      <c r="Z102" s="37"/>
      <c r="AA102" s="794"/>
      <c r="AB102" s="794"/>
      <c r="AC102" s="794"/>
    </row>
    <row r="103" spans="1:68" ht="16.5" hidden="1" customHeight="1" x14ac:dyDescent="0.25">
      <c r="A103" s="814" t="s">
        <v>215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86"/>
      <c r="AB103" s="786"/>
      <c r="AC103" s="786"/>
    </row>
    <row r="104" spans="1:68" ht="14.25" hidden="1" customHeight="1" x14ac:dyDescent="0.25">
      <c r="A104" s="812" t="s">
        <v>113</v>
      </c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0"/>
      <c r="P104" s="800"/>
      <c r="Q104" s="800"/>
      <c r="R104" s="800"/>
      <c r="S104" s="800"/>
      <c r="T104" s="800"/>
      <c r="U104" s="800"/>
      <c r="V104" s="800"/>
      <c r="W104" s="800"/>
      <c r="X104" s="800"/>
      <c r="Y104" s="800"/>
      <c r="Z104" s="800"/>
      <c r="AA104" s="787"/>
      <c r="AB104" s="787"/>
      <c r="AC104" s="787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2">
        <v>4680115881327</v>
      </c>
      <c r="E105" s="803"/>
      <c r="F105" s="790">
        <v>1.35</v>
      </c>
      <c r="G105" s="32">
        <v>8</v>
      </c>
      <c r="H105" s="790">
        <v>10.8</v>
      </c>
      <c r="I105" s="790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6"/>
      <c r="R105" s="796"/>
      <c r="S105" s="796"/>
      <c r="T105" s="797"/>
      <c r="U105" s="34"/>
      <c r="V105" s="34"/>
      <c r="W105" s="35" t="s">
        <v>69</v>
      </c>
      <c r="X105" s="791">
        <v>0</v>
      </c>
      <c r="Y105" s="792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2">
        <v>4680115881518</v>
      </c>
      <c r="E106" s="803"/>
      <c r="F106" s="790">
        <v>0.4</v>
      </c>
      <c r="G106" s="32">
        <v>10</v>
      </c>
      <c r="H106" s="790">
        <v>4</v>
      </c>
      <c r="I106" s="790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7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6"/>
      <c r="R106" s="796"/>
      <c r="S106" s="796"/>
      <c r="T106" s="797"/>
      <c r="U106" s="34"/>
      <c r="V106" s="34"/>
      <c r="W106" s="35" t="s">
        <v>69</v>
      </c>
      <c r="X106" s="791">
        <v>0</v>
      </c>
      <c r="Y106" s="79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2">
        <v>4680115881303</v>
      </c>
      <c r="E107" s="803"/>
      <c r="F107" s="790">
        <v>0.45</v>
      </c>
      <c r="G107" s="32">
        <v>10</v>
      </c>
      <c r="H107" s="790">
        <v>4.5</v>
      </c>
      <c r="I107" s="790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6"/>
      <c r="R107" s="796"/>
      <c r="S107" s="796"/>
      <c r="T107" s="797"/>
      <c r="U107" s="34"/>
      <c r="V107" s="34"/>
      <c r="W107" s="35" t="s">
        <v>69</v>
      </c>
      <c r="X107" s="791">
        <v>23</v>
      </c>
      <c r="Y107" s="792">
        <f>IFERROR(IF(X107="",0,CEILING((X107/$H107),1)*$H107),"")</f>
        <v>27</v>
      </c>
      <c r="Z107" s="36">
        <f>IFERROR(IF(Y107=0,"",ROUNDUP(Y107/H107,0)*0.00902),"")</f>
        <v>5.4120000000000001E-2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24.073333333333334</v>
      </c>
      <c r="BN107" s="64">
        <f>IFERROR(Y107*I107/H107,"0")</f>
        <v>28.26</v>
      </c>
      <c r="BO107" s="64">
        <f>IFERROR(1/J107*(X107/H107),"0")</f>
        <v>3.8720538720538718E-2</v>
      </c>
      <c r="BP107" s="64">
        <f>IFERROR(1/J107*(Y107/H107),"0")</f>
        <v>4.5454545454545456E-2</v>
      </c>
    </row>
    <row r="108" spans="1:68" x14ac:dyDescent="0.2">
      <c r="A108" s="799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01"/>
      <c r="P108" s="807" t="s">
        <v>71</v>
      </c>
      <c r="Q108" s="808"/>
      <c r="R108" s="808"/>
      <c r="S108" s="808"/>
      <c r="T108" s="808"/>
      <c r="U108" s="808"/>
      <c r="V108" s="809"/>
      <c r="W108" s="37" t="s">
        <v>72</v>
      </c>
      <c r="X108" s="793">
        <f>IFERROR(X105/H105,"0")+IFERROR(X106/H106,"0")+IFERROR(X107/H107,"0")</f>
        <v>5.1111111111111107</v>
      </c>
      <c r="Y108" s="793">
        <f>IFERROR(Y105/H105,"0")+IFERROR(Y106/H106,"0")+IFERROR(Y107/H107,"0")</f>
        <v>6</v>
      </c>
      <c r="Z108" s="793">
        <f>IFERROR(IF(Z105="",0,Z105),"0")+IFERROR(IF(Z106="",0,Z106),"0")+IFERROR(IF(Z107="",0,Z107),"0")</f>
        <v>5.4120000000000001E-2</v>
      </c>
      <c r="AA108" s="794"/>
      <c r="AB108" s="794"/>
      <c r="AC108" s="794"/>
    </row>
    <row r="109" spans="1:68" x14ac:dyDescent="0.2">
      <c r="A109" s="800"/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1"/>
      <c r="P109" s="807" t="s">
        <v>71</v>
      </c>
      <c r="Q109" s="808"/>
      <c r="R109" s="808"/>
      <c r="S109" s="808"/>
      <c r="T109" s="808"/>
      <c r="U109" s="808"/>
      <c r="V109" s="809"/>
      <c r="W109" s="37" t="s">
        <v>69</v>
      </c>
      <c r="X109" s="793">
        <f>IFERROR(SUM(X105:X107),"0")</f>
        <v>23</v>
      </c>
      <c r="Y109" s="793">
        <f>IFERROR(SUM(Y105:Y107),"0")</f>
        <v>27</v>
      </c>
      <c r="Z109" s="37"/>
      <c r="AA109" s="794"/>
      <c r="AB109" s="794"/>
      <c r="AC109" s="794"/>
    </row>
    <row r="110" spans="1:68" ht="14.25" hidden="1" customHeight="1" x14ac:dyDescent="0.25">
      <c r="A110" s="812" t="s">
        <v>73</v>
      </c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00"/>
      <c r="P110" s="800"/>
      <c r="Q110" s="800"/>
      <c r="R110" s="800"/>
      <c r="S110" s="800"/>
      <c r="T110" s="800"/>
      <c r="U110" s="800"/>
      <c r="V110" s="800"/>
      <c r="W110" s="800"/>
      <c r="X110" s="800"/>
      <c r="Y110" s="800"/>
      <c r="Z110" s="800"/>
      <c r="AA110" s="787"/>
      <c r="AB110" s="787"/>
      <c r="AC110" s="787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2">
        <v>4607091386967</v>
      </c>
      <c r="E111" s="803"/>
      <c r="F111" s="790">
        <v>1.4</v>
      </c>
      <c r="G111" s="32">
        <v>6</v>
      </c>
      <c r="H111" s="790">
        <v>8.4</v>
      </c>
      <c r="I111" s="790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6"/>
      <c r="R111" s="796"/>
      <c r="S111" s="796"/>
      <c r="T111" s="797"/>
      <c r="U111" s="34"/>
      <c r="V111" s="34"/>
      <c r="W111" s="35" t="s">
        <v>69</v>
      </c>
      <c r="X111" s="791">
        <v>7</v>
      </c>
      <c r="Y111" s="792">
        <f t="shared" ref="Y111:Y116" si="26">IFERROR(IF(X111="",0,CEILING((X111/$H111),1)*$H111),"")</f>
        <v>8.4</v>
      </c>
      <c r="Z111" s="36">
        <f>IFERROR(IF(Y111=0,"",ROUNDUP(Y111/H111,0)*0.02175),"")</f>
        <v>2.1749999999999999E-2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7.4700000000000006</v>
      </c>
      <c r="BN111" s="64">
        <f t="shared" ref="BN111:BN116" si="28">IFERROR(Y111*I111/H111,"0")</f>
        <v>8.9640000000000004</v>
      </c>
      <c r="BO111" s="64">
        <f t="shared" ref="BO111:BO116" si="29">IFERROR(1/J111*(X111/H111),"0")</f>
        <v>1.4880952380952378E-2</v>
      </c>
      <c r="BP111" s="64">
        <f t="shared" ref="BP111:BP116" si="30">IFERROR(1/J111*(Y111/H111),"0")</f>
        <v>1.7857142857142856E-2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4301051437</v>
      </c>
      <c r="D112" s="802">
        <v>4607091386967</v>
      </c>
      <c r="E112" s="803"/>
      <c r="F112" s="790">
        <v>1.35</v>
      </c>
      <c r="G112" s="32">
        <v>6</v>
      </c>
      <c r="H112" s="790">
        <v>8.1</v>
      </c>
      <c r="I112" s="790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6"/>
      <c r="R112" s="796"/>
      <c r="S112" s="796"/>
      <c r="T112" s="797"/>
      <c r="U112" s="34"/>
      <c r="V112" s="34"/>
      <c r="W112" s="35" t="s">
        <v>69</v>
      </c>
      <c r="X112" s="791">
        <v>0</v>
      </c>
      <c r="Y112" s="792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2">
        <v>4607091385731</v>
      </c>
      <c r="E113" s="803"/>
      <c r="F113" s="790">
        <v>0.45</v>
      </c>
      <c r="G113" s="32">
        <v>6</v>
      </c>
      <c r="H113" s="790">
        <v>2.7</v>
      </c>
      <c r="I113" s="790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86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6"/>
      <c r="R113" s="796"/>
      <c r="S113" s="796"/>
      <c r="T113" s="797"/>
      <c r="U113" s="34"/>
      <c r="V113" s="34"/>
      <c r="W113" s="35" t="s">
        <v>69</v>
      </c>
      <c r="X113" s="791">
        <v>101</v>
      </c>
      <c r="Y113" s="792">
        <f t="shared" si="26"/>
        <v>102.60000000000001</v>
      </c>
      <c r="Z113" s="36">
        <f>IFERROR(IF(Y113=0,"",ROUNDUP(Y113/H113,0)*0.00651),"")</f>
        <v>0.24738000000000002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110.42666666666665</v>
      </c>
      <c r="BN113" s="64">
        <f t="shared" si="28"/>
        <v>112.176</v>
      </c>
      <c r="BO113" s="64">
        <f t="shared" si="29"/>
        <v>0.20553520553520555</v>
      </c>
      <c r="BP113" s="64">
        <f t="shared" si="30"/>
        <v>0.2087912087912088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2">
        <v>4680115880894</v>
      </c>
      <c r="E114" s="803"/>
      <c r="F114" s="790">
        <v>0.33</v>
      </c>
      <c r="G114" s="32">
        <v>6</v>
      </c>
      <c r="H114" s="790">
        <v>1.98</v>
      </c>
      <c r="I114" s="790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6"/>
      <c r="R114" s="796"/>
      <c r="S114" s="796"/>
      <c r="T114" s="797"/>
      <c r="U114" s="34"/>
      <c r="V114" s="34"/>
      <c r="W114" s="35" t="s">
        <v>69</v>
      </c>
      <c r="X114" s="791">
        <v>0</v>
      </c>
      <c r="Y114" s="792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2">
        <v>4680115880214</v>
      </c>
      <c r="E115" s="803"/>
      <c r="F115" s="790">
        <v>0.45</v>
      </c>
      <c r="G115" s="32">
        <v>4</v>
      </c>
      <c r="H115" s="790">
        <v>1.8</v>
      </c>
      <c r="I115" s="790">
        <v>2.032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48" t="s">
        <v>235</v>
      </c>
      <c r="Q115" s="796"/>
      <c r="R115" s="796"/>
      <c r="S115" s="796"/>
      <c r="T115" s="797"/>
      <c r="U115" s="34"/>
      <c r="V115" s="34"/>
      <c r="W115" s="35" t="s">
        <v>69</v>
      </c>
      <c r="X115" s="791">
        <v>0</v>
      </c>
      <c r="Y115" s="792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2">
        <v>4680115880214</v>
      </c>
      <c r="E116" s="803"/>
      <c r="F116" s="790">
        <v>0.45</v>
      </c>
      <c r="G116" s="32">
        <v>6</v>
      </c>
      <c r="H116" s="790">
        <v>2.7</v>
      </c>
      <c r="I116" s="790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1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6"/>
      <c r="R116" s="796"/>
      <c r="S116" s="796"/>
      <c r="T116" s="797"/>
      <c r="U116" s="34"/>
      <c r="V116" s="34"/>
      <c r="W116" s="35" t="s">
        <v>69</v>
      </c>
      <c r="X116" s="791">
        <v>0</v>
      </c>
      <c r="Y116" s="792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9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01"/>
      <c r="P117" s="807" t="s">
        <v>71</v>
      </c>
      <c r="Q117" s="808"/>
      <c r="R117" s="808"/>
      <c r="S117" s="808"/>
      <c r="T117" s="808"/>
      <c r="U117" s="808"/>
      <c r="V117" s="809"/>
      <c r="W117" s="37" t="s">
        <v>72</v>
      </c>
      <c r="X117" s="793">
        <f>IFERROR(X111/H111,"0")+IFERROR(X112/H112,"0")+IFERROR(X113/H113,"0")+IFERROR(X114/H114,"0")+IFERROR(X115/H115,"0")+IFERROR(X116/H116,"0")</f>
        <v>38.24074074074074</v>
      </c>
      <c r="Y117" s="793">
        <f>IFERROR(Y111/H111,"0")+IFERROR(Y112/H112,"0")+IFERROR(Y113/H113,"0")+IFERROR(Y114/H114,"0")+IFERROR(Y115/H115,"0")+IFERROR(Y116/H116,"0")</f>
        <v>39</v>
      </c>
      <c r="Z117" s="793">
        <f>IFERROR(IF(Z111="",0,Z111),"0")+IFERROR(IF(Z112="",0,Z112),"0")+IFERROR(IF(Z113="",0,Z113),"0")+IFERROR(IF(Z114="",0,Z114),"0")+IFERROR(IF(Z115="",0,Z115),"0")+IFERROR(IF(Z116="",0,Z116),"0")</f>
        <v>0.26913000000000004</v>
      </c>
      <c r="AA117" s="794"/>
      <c r="AB117" s="794"/>
      <c r="AC117" s="794"/>
    </row>
    <row r="118" spans="1:68" x14ac:dyDescent="0.2">
      <c r="A118" s="800"/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1"/>
      <c r="P118" s="807" t="s">
        <v>71</v>
      </c>
      <c r="Q118" s="808"/>
      <c r="R118" s="808"/>
      <c r="S118" s="808"/>
      <c r="T118" s="808"/>
      <c r="U118" s="808"/>
      <c r="V118" s="809"/>
      <c r="W118" s="37" t="s">
        <v>69</v>
      </c>
      <c r="X118" s="793">
        <f>IFERROR(SUM(X111:X116),"0")</f>
        <v>108</v>
      </c>
      <c r="Y118" s="793">
        <f>IFERROR(SUM(Y111:Y116),"0")</f>
        <v>111.00000000000001</v>
      </c>
      <c r="Z118" s="37"/>
      <c r="AA118" s="794"/>
      <c r="AB118" s="794"/>
      <c r="AC118" s="794"/>
    </row>
    <row r="119" spans="1:68" ht="16.5" hidden="1" customHeight="1" x14ac:dyDescent="0.25">
      <c r="A119" s="814" t="s">
        <v>237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86"/>
      <c r="AB119" s="786"/>
      <c r="AC119" s="786"/>
    </row>
    <row r="120" spans="1:68" ht="14.25" hidden="1" customHeight="1" x14ac:dyDescent="0.25">
      <c r="A120" s="812" t="s">
        <v>113</v>
      </c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0"/>
      <c r="P120" s="800"/>
      <c r="Q120" s="800"/>
      <c r="R120" s="800"/>
      <c r="S120" s="800"/>
      <c r="T120" s="800"/>
      <c r="U120" s="800"/>
      <c r="V120" s="800"/>
      <c r="W120" s="800"/>
      <c r="X120" s="800"/>
      <c r="Y120" s="800"/>
      <c r="Z120" s="800"/>
      <c r="AA120" s="787"/>
      <c r="AB120" s="787"/>
      <c r="AC120" s="787"/>
    </row>
    <row r="121" spans="1:68" ht="16.5" hidden="1" customHeight="1" x14ac:dyDescent="0.25">
      <c r="A121" s="54" t="s">
        <v>238</v>
      </c>
      <c r="B121" s="54" t="s">
        <v>239</v>
      </c>
      <c r="C121" s="31">
        <v>4301011703</v>
      </c>
      <c r="D121" s="802">
        <v>4680115882133</v>
      </c>
      <c r="E121" s="803"/>
      <c r="F121" s="790">
        <v>1.4</v>
      </c>
      <c r="G121" s="32">
        <v>8</v>
      </c>
      <c r="H121" s="790">
        <v>11.2</v>
      </c>
      <c r="I121" s="790">
        <v>11.635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120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6"/>
      <c r="R121" s="796"/>
      <c r="S121" s="796"/>
      <c r="T121" s="797"/>
      <c r="U121" s="34"/>
      <c r="V121" s="34"/>
      <c r="W121" s="35" t="s">
        <v>69</v>
      </c>
      <c r="X121" s="791">
        <v>0</v>
      </c>
      <c r="Y121" s="792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4301011514</v>
      </c>
      <c r="D122" s="802">
        <v>4680115882133</v>
      </c>
      <c r="E122" s="803"/>
      <c r="F122" s="790">
        <v>1.35</v>
      </c>
      <c r="G122" s="32">
        <v>8</v>
      </c>
      <c r="H122" s="790">
        <v>10.8</v>
      </c>
      <c r="I122" s="790">
        <v>11.234999999999999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6"/>
      <c r="R122" s="796"/>
      <c r="S122" s="796"/>
      <c r="T122" s="797"/>
      <c r="U122" s="34"/>
      <c r="V122" s="34"/>
      <c r="W122" s="35" t="s">
        <v>69</v>
      </c>
      <c r="X122" s="791">
        <v>0</v>
      </c>
      <c r="Y122" s="792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2">
        <v>4680115880269</v>
      </c>
      <c r="E123" s="803"/>
      <c r="F123" s="790">
        <v>0.375</v>
      </c>
      <c r="G123" s="32">
        <v>10</v>
      </c>
      <c r="H123" s="790">
        <v>3.75</v>
      </c>
      <c r="I123" s="790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6"/>
      <c r="R123" s="796"/>
      <c r="S123" s="796"/>
      <c r="T123" s="797"/>
      <c r="U123" s="34"/>
      <c r="V123" s="34"/>
      <c r="W123" s="35" t="s">
        <v>69</v>
      </c>
      <c r="X123" s="791">
        <v>0</v>
      </c>
      <c r="Y123" s="79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2">
        <v>4680115880429</v>
      </c>
      <c r="E124" s="803"/>
      <c r="F124" s="790">
        <v>0.45</v>
      </c>
      <c r="G124" s="32">
        <v>10</v>
      </c>
      <c r="H124" s="790">
        <v>4.5</v>
      </c>
      <c r="I124" s="790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6"/>
      <c r="R124" s="796"/>
      <c r="S124" s="796"/>
      <c r="T124" s="797"/>
      <c r="U124" s="34"/>
      <c r="V124" s="34"/>
      <c r="W124" s="35" t="s">
        <v>69</v>
      </c>
      <c r="X124" s="791">
        <v>39</v>
      </c>
      <c r="Y124" s="792">
        <f>IFERROR(IF(X124="",0,CEILING((X124/$H124),1)*$H124),"")</f>
        <v>40.5</v>
      </c>
      <c r="Z124" s="36">
        <f>IFERROR(IF(Y124=0,"",ROUNDUP(Y124/H124,0)*0.00902),"")</f>
        <v>8.1180000000000002E-2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40.82</v>
      </c>
      <c r="BN124" s="64">
        <f>IFERROR(Y124*I124/H124,"0")</f>
        <v>42.39</v>
      </c>
      <c r="BO124" s="64">
        <f>IFERROR(1/J124*(X124/H124),"0")</f>
        <v>6.5656565656565649E-2</v>
      </c>
      <c r="BP124" s="64">
        <f>IFERROR(1/J124*(Y124/H124),"0")</f>
        <v>6.8181818181818177E-2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2">
        <v>4680115881457</v>
      </c>
      <c r="E125" s="803"/>
      <c r="F125" s="790">
        <v>0.75</v>
      </c>
      <c r="G125" s="32">
        <v>6</v>
      </c>
      <c r="H125" s="790">
        <v>4.5</v>
      </c>
      <c r="I125" s="790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6"/>
      <c r="R125" s="796"/>
      <c r="S125" s="796"/>
      <c r="T125" s="797"/>
      <c r="U125" s="34"/>
      <c r="V125" s="34"/>
      <c r="W125" s="35" t="s">
        <v>69</v>
      </c>
      <c r="X125" s="791">
        <v>0</v>
      </c>
      <c r="Y125" s="79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01"/>
      <c r="P126" s="807" t="s">
        <v>71</v>
      </c>
      <c r="Q126" s="808"/>
      <c r="R126" s="808"/>
      <c r="S126" s="808"/>
      <c r="T126" s="808"/>
      <c r="U126" s="808"/>
      <c r="V126" s="809"/>
      <c r="W126" s="37" t="s">
        <v>72</v>
      </c>
      <c r="X126" s="793">
        <f>IFERROR(X121/H121,"0")+IFERROR(X122/H122,"0")+IFERROR(X123/H123,"0")+IFERROR(X124/H124,"0")+IFERROR(X125/H125,"0")</f>
        <v>8.6666666666666661</v>
      </c>
      <c r="Y126" s="793">
        <f>IFERROR(Y121/H121,"0")+IFERROR(Y122/H122,"0")+IFERROR(Y123/H123,"0")+IFERROR(Y124/H124,"0")+IFERROR(Y125/H125,"0")</f>
        <v>9</v>
      </c>
      <c r="Z126" s="793">
        <f>IFERROR(IF(Z121="",0,Z121),"0")+IFERROR(IF(Z122="",0,Z122),"0")+IFERROR(IF(Z123="",0,Z123),"0")+IFERROR(IF(Z124="",0,Z124),"0")+IFERROR(IF(Z125="",0,Z125),"0")</f>
        <v>8.1180000000000002E-2</v>
      </c>
      <c r="AA126" s="794"/>
      <c r="AB126" s="794"/>
      <c r="AC126" s="794"/>
    </row>
    <row r="127" spans="1:68" x14ac:dyDescent="0.2">
      <c r="A127" s="800"/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1"/>
      <c r="P127" s="807" t="s">
        <v>71</v>
      </c>
      <c r="Q127" s="808"/>
      <c r="R127" s="808"/>
      <c r="S127" s="808"/>
      <c r="T127" s="808"/>
      <c r="U127" s="808"/>
      <c r="V127" s="809"/>
      <c r="W127" s="37" t="s">
        <v>69</v>
      </c>
      <c r="X127" s="793">
        <f>IFERROR(SUM(X121:X125),"0")</f>
        <v>39</v>
      </c>
      <c r="Y127" s="793">
        <f>IFERROR(SUM(Y121:Y125),"0")</f>
        <v>40.5</v>
      </c>
      <c r="Z127" s="37"/>
      <c r="AA127" s="794"/>
      <c r="AB127" s="794"/>
      <c r="AC127" s="794"/>
    </row>
    <row r="128" spans="1:68" ht="14.25" hidden="1" customHeight="1" x14ac:dyDescent="0.25">
      <c r="A128" s="812" t="s">
        <v>165</v>
      </c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00"/>
      <c r="P128" s="800"/>
      <c r="Q128" s="800"/>
      <c r="R128" s="800"/>
      <c r="S128" s="800"/>
      <c r="T128" s="800"/>
      <c r="U128" s="800"/>
      <c r="V128" s="800"/>
      <c r="W128" s="800"/>
      <c r="X128" s="800"/>
      <c r="Y128" s="800"/>
      <c r="Z128" s="800"/>
      <c r="AA128" s="787"/>
      <c r="AB128" s="787"/>
      <c r="AC128" s="787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2">
        <v>4680115881488</v>
      </c>
      <c r="E129" s="803"/>
      <c r="F129" s="790">
        <v>1.35</v>
      </c>
      <c r="G129" s="32">
        <v>8</v>
      </c>
      <c r="H129" s="790">
        <v>10.8</v>
      </c>
      <c r="I129" s="790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9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6"/>
      <c r="R129" s="796"/>
      <c r="S129" s="796"/>
      <c r="T129" s="797"/>
      <c r="U129" s="34"/>
      <c r="V129" s="34"/>
      <c r="W129" s="35" t="s">
        <v>69</v>
      </c>
      <c r="X129" s="791">
        <v>82</v>
      </c>
      <c r="Y129" s="792">
        <f>IFERROR(IF(X129="",0,CEILING((X129/$H129),1)*$H129),"")</f>
        <v>86.4</v>
      </c>
      <c r="Z129" s="36">
        <f>IFERROR(IF(Y129=0,"",ROUNDUP(Y129/H129,0)*0.01898),"")</f>
        <v>0.15184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85.302777777777777</v>
      </c>
      <c r="BN129" s="64">
        <f>IFERROR(Y129*I129/H129,"0")</f>
        <v>89.88</v>
      </c>
      <c r="BO129" s="64">
        <f>IFERROR(1/J129*(X129/H129),"0")</f>
        <v>0.11863425925925924</v>
      </c>
      <c r="BP129" s="64">
        <f>IFERROR(1/J129*(Y129/H129),"0")</f>
        <v>0.125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802">
        <v>4680115882775</v>
      </c>
      <c r="E130" s="803"/>
      <c r="F130" s="790">
        <v>0.3</v>
      </c>
      <c r="G130" s="32">
        <v>8</v>
      </c>
      <c r="H130" s="790">
        <v>2.4</v>
      </c>
      <c r="I130" s="790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3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6"/>
      <c r="R130" s="796"/>
      <c r="S130" s="796"/>
      <c r="T130" s="797"/>
      <c r="U130" s="34"/>
      <c r="V130" s="34"/>
      <c r="W130" s="35" t="s">
        <v>69</v>
      </c>
      <c r="X130" s="791">
        <v>0</v>
      </c>
      <c r="Y130" s="79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802">
        <v>4680115882775</v>
      </c>
      <c r="E131" s="803"/>
      <c r="F131" s="790">
        <v>0.3</v>
      </c>
      <c r="G131" s="32">
        <v>8</v>
      </c>
      <c r="H131" s="790">
        <v>2.4</v>
      </c>
      <c r="I131" s="790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6"/>
      <c r="R131" s="796"/>
      <c r="S131" s="796"/>
      <c r="T131" s="797"/>
      <c r="U131" s="34"/>
      <c r="V131" s="34"/>
      <c r="W131" s="35" t="s">
        <v>69</v>
      </c>
      <c r="X131" s="791">
        <v>0</v>
      </c>
      <c r="Y131" s="792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2">
        <v>4680115880658</v>
      </c>
      <c r="E132" s="803"/>
      <c r="F132" s="790">
        <v>0.4</v>
      </c>
      <c r="G132" s="32">
        <v>6</v>
      </c>
      <c r="H132" s="790">
        <v>2.4</v>
      </c>
      <c r="I132" s="790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6"/>
      <c r="R132" s="796"/>
      <c r="S132" s="796"/>
      <c r="T132" s="797"/>
      <c r="U132" s="34"/>
      <c r="V132" s="34"/>
      <c r="W132" s="35" t="s">
        <v>69</v>
      </c>
      <c r="X132" s="791">
        <v>0</v>
      </c>
      <c r="Y132" s="7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9"/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1"/>
      <c r="P133" s="807" t="s">
        <v>71</v>
      </c>
      <c r="Q133" s="808"/>
      <c r="R133" s="808"/>
      <c r="S133" s="808"/>
      <c r="T133" s="808"/>
      <c r="U133" s="808"/>
      <c r="V133" s="809"/>
      <c r="W133" s="37" t="s">
        <v>72</v>
      </c>
      <c r="X133" s="793">
        <f>IFERROR(X129/H129,"0")+IFERROR(X130/H130,"0")+IFERROR(X131/H131,"0")+IFERROR(X132/H132,"0")</f>
        <v>7.5925925925925917</v>
      </c>
      <c r="Y133" s="793">
        <f>IFERROR(Y129/H129,"0")+IFERROR(Y130/H130,"0")+IFERROR(Y131/H131,"0")+IFERROR(Y132/H132,"0")</f>
        <v>8</v>
      </c>
      <c r="Z133" s="793">
        <f>IFERROR(IF(Z129="",0,Z129),"0")+IFERROR(IF(Z130="",0,Z130),"0")+IFERROR(IF(Z131="",0,Z131),"0")+IFERROR(IF(Z132="",0,Z132),"0")</f>
        <v>0.15184</v>
      </c>
      <c r="AA133" s="794"/>
      <c r="AB133" s="794"/>
      <c r="AC133" s="794"/>
    </row>
    <row r="134" spans="1:68" x14ac:dyDescent="0.2">
      <c r="A134" s="800"/>
      <c r="B134" s="800"/>
      <c r="C134" s="800"/>
      <c r="D134" s="800"/>
      <c r="E134" s="800"/>
      <c r="F134" s="800"/>
      <c r="G134" s="800"/>
      <c r="H134" s="800"/>
      <c r="I134" s="800"/>
      <c r="J134" s="800"/>
      <c r="K134" s="800"/>
      <c r="L134" s="800"/>
      <c r="M134" s="800"/>
      <c r="N134" s="800"/>
      <c r="O134" s="801"/>
      <c r="P134" s="807" t="s">
        <v>71</v>
      </c>
      <c r="Q134" s="808"/>
      <c r="R134" s="808"/>
      <c r="S134" s="808"/>
      <c r="T134" s="808"/>
      <c r="U134" s="808"/>
      <c r="V134" s="809"/>
      <c r="W134" s="37" t="s">
        <v>69</v>
      </c>
      <c r="X134" s="793">
        <f>IFERROR(SUM(X129:X132),"0")</f>
        <v>82</v>
      </c>
      <c r="Y134" s="793">
        <f>IFERROR(SUM(Y129:Y132),"0")</f>
        <v>86.4</v>
      </c>
      <c r="Z134" s="37"/>
      <c r="AA134" s="794"/>
      <c r="AB134" s="794"/>
      <c r="AC134" s="794"/>
    </row>
    <row r="135" spans="1:68" ht="14.25" hidden="1" customHeight="1" x14ac:dyDescent="0.25">
      <c r="A135" s="812" t="s">
        <v>73</v>
      </c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00"/>
      <c r="P135" s="800"/>
      <c r="Q135" s="800"/>
      <c r="R135" s="800"/>
      <c r="S135" s="800"/>
      <c r="T135" s="800"/>
      <c r="U135" s="800"/>
      <c r="V135" s="800"/>
      <c r="W135" s="800"/>
      <c r="X135" s="800"/>
      <c r="Y135" s="800"/>
      <c r="Z135" s="800"/>
      <c r="AA135" s="787"/>
      <c r="AB135" s="787"/>
      <c r="AC135" s="787"/>
    </row>
    <row r="136" spans="1:68" ht="37.5" hidden="1" customHeight="1" x14ac:dyDescent="0.25">
      <c r="A136" s="54" t="s">
        <v>258</v>
      </c>
      <c r="B136" s="54" t="s">
        <v>259</v>
      </c>
      <c r="C136" s="31">
        <v>4301051360</v>
      </c>
      <c r="D136" s="802">
        <v>4607091385168</v>
      </c>
      <c r="E136" s="803"/>
      <c r="F136" s="790">
        <v>1.35</v>
      </c>
      <c r="G136" s="32">
        <v>6</v>
      </c>
      <c r="H136" s="790">
        <v>8.1</v>
      </c>
      <c r="I136" s="790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796"/>
      <c r="R136" s="796"/>
      <c r="S136" s="796"/>
      <c r="T136" s="797"/>
      <c r="U136" s="34"/>
      <c r="V136" s="34"/>
      <c r="W136" s="35" t="s">
        <v>69</v>
      </c>
      <c r="X136" s="791">
        <v>0</v>
      </c>
      <c r="Y136" s="792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hidden="1" customHeight="1" x14ac:dyDescent="0.25">
      <c r="A137" s="54" t="s">
        <v>258</v>
      </c>
      <c r="B137" s="54" t="s">
        <v>261</v>
      </c>
      <c r="C137" s="31">
        <v>4301051625</v>
      </c>
      <c r="D137" s="802">
        <v>4607091385168</v>
      </c>
      <c r="E137" s="803"/>
      <c r="F137" s="790">
        <v>1.4</v>
      </c>
      <c r="G137" s="32">
        <v>6</v>
      </c>
      <c r="H137" s="790">
        <v>8.4</v>
      </c>
      <c r="I137" s="790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6"/>
      <c r="R137" s="796"/>
      <c r="S137" s="796"/>
      <c r="T137" s="797"/>
      <c r="U137" s="34"/>
      <c r="V137" s="34"/>
      <c r="W137" s="35" t="s">
        <v>69</v>
      </c>
      <c r="X137" s="791">
        <v>0</v>
      </c>
      <c r="Y137" s="792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2">
        <v>4680115884540</v>
      </c>
      <c r="E138" s="803"/>
      <c r="F138" s="790">
        <v>1.4</v>
      </c>
      <c r="G138" s="32">
        <v>6</v>
      </c>
      <c r="H138" s="790">
        <v>8.4</v>
      </c>
      <c r="I138" s="790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2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6"/>
      <c r="R138" s="796"/>
      <c r="S138" s="796"/>
      <c r="T138" s="797"/>
      <c r="U138" s="34"/>
      <c r="V138" s="34"/>
      <c r="W138" s="35" t="s">
        <v>69</v>
      </c>
      <c r="X138" s="791">
        <v>0</v>
      </c>
      <c r="Y138" s="792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2">
        <v>4607091383256</v>
      </c>
      <c r="E139" s="803"/>
      <c r="F139" s="790">
        <v>0.33</v>
      </c>
      <c r="G139" s="32">
        <v>6</v>
      </c>
      <c r="H139" s="790">
        <v>1.98</v>
      </c>
      <c r="I139" s="790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5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6"/>
      <c r="R139" s="796"/>
      <c r="S139" s="796"/>
      <c r="T139" s="797"/>
      <c r="U139" s="34"/>
      <c r="V139" s="34"/>
      <c r="W139" s="35" t="s">
        <v>69</v>
      </c>
      <c r="X139" s="791">
        <v>0</v>
      </c>
      <c r="Y139" s="792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2">
        <v>4607091385748</v>
      </c>
      <c r="E140" s="803"/>
      <c r="F140" s="790">
        <v>0.45</v>
      </c>
      <c r="G140" s="32">
        <v>6</v>
      </c>
      <c r="H140" s="790">
        <v>2.7</v>
      </c>
      <c r="I140" s="790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6"/>
      <c r="R140" s="796"/>
      <c r="S140" s="796"/>
      <c r="T140" s="797"/>
      <c r="U140" s="34"/>
      <c r="V140" s="34"/>
      <c r="W140" s="35" t="s">
        <v>69</v>
      </c>
      <c r="X140" s="791">
        <v>0</v>
      </c>
      <c r="Y140" s="792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260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2">
        <v>4680115884533</v>
      </c>
      <c r="E141" s="803"/>
      <c r="F141" s="790">
        <v>0.3</v>
      </c>
      <c r="G141" s="32">
        <v>6</v>
      </c>
      <c r="H141" s="790">
        <v>1.8</v>
      </c>
      <c r="I141" s="790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6"/>
      <c r="R141" s="796"/>
      <c r="S141" s="796"/>
      <c r="T141" s="797"/>
      <c r="U141" s="34"/>
      <c r="V141" s="34"/>
      <c r="W141" s="35" t="s">
        <v>69</v>
      </c>
      <c r="X141" s="791">
        <v>0</v>
      </c>
      <c r="Y141" s="792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2">
        <v>4680115882645</v>
      </c>
      <c r="E142" s="803"/>
      <c r="F142" s="790">
        <v>0.3</v>
      </c>
      <c r="G142" s="32">
        <v>6</v>
      </c>
      <c r="H142" s="790">
        <v>1.8</v>
      </c>
      <c r="I142" s="790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6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6"/>
      <c r="R142" s="796"/>
      <c r="S142" s="796"/>
      <c r="T142" s="797"/>
      <c r="U142" s="34"/>
      <c r="V142" s="34"/>
      <c r="W142" s="35" t="s">
        <v>69</v>
      </c>
      <c r="X142" s="791">
        <v>0</v>
      </c>
      <c r="Y142" s="79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99"/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1"/>
      <c r="P143" s="807" t="s">
        <v>71</v>
      </c>
      <c r="Q143" s="808"/>
      <c r="R143" s="808"/>
      <c r="S143" s="808"/>
      <c r="T143" s="808"/>
      <c r="U143" s="808"/>
      <c r="V143" s="809"/>
      <c r="W143" s="37" t="s">
        <v>72</v>
      </c>
      <c r="X143" s="793">
        <f>IFERROR(X136/H136,"0")+IFERROR(X137/H137,"0")+IFERROR(X138/H138,"0")+IFERROR(X139/H139,"0")+IFERROR(X140/H140,"0")+IFERROR(X141/H141,"0")+IFERROR(X142/H142,"0")</f>
        <v>0</v>
      </c>
      <c r="Y143" s="793">
        <f>IFERROR(Y136/H136,"0")+IFERROR(Y137/H137,"0")+IFERROR(Y138/H138,"0")+IFERROR(Y139/H139,"0")+IFERROR(Y140/H140,"0")+IFERROR(Y141/H141,"0")+IFERROR(Y142/H142,"0")</f>
        <v>0</v>
      </c>
      <c r="Z143" s="79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94"/>
      <c r="AB143" s="794"/>
      <c r="AC143" s="794"/>
    </row>
    <row r="144" spans="1:68" hidden="1" x14ac:dyDescent="0.2">
      <c r="A144" s="800"/>
      <c r="B144" s="800"/>
      <c r="C144" s="800"/>
      <c r="D144" s="800"/>
      <c r="E144" s="800"/>
      <c r="F144" s="800"/>
      <c r="G144" s="800"/>
      <c r="H144" s="800"/>
      <c r="I144" s="800"/>
      <c r="J144" s="800"/>
      <c r="K144" s="800"/>
      <c r="L144" s="800"/>
      <c r="M144" s="800"/>
      <c r="N144" s="800"/>
      <c r="O144" s="801"/>
      <c r="P144" s="807" t="s">
        <v>71</v>
      </c>
      <c r="Q144" s="808"/>
      <c r="R144" s="808"/>
      <c r="S144" s="808"/>
      <c r="T144" s="808"/>
      <c r="U144" s="808"/>
      <c r="V144" s="809"/>
      <c r="W144" s="37" t="s">
        <v>69</v>
      </c>
      <c r="X144" s="793">
        <f>IFERROR(SUM(X136:X142),"0")</f>
        <v>0</v>
      </c>
      <c r="Y144" s="793">
        <f>IFERROR(SUM(Y136:Y142),"0")</f>
        <v>0</v>
      </c>
      <c r="Z144" s="37"/>
      <c r="AA144" s="794"/>
      <c r="AB144" s="794"/>
      <c r="AC144" s="794"/>
    </row>
    <row r="145" spans="1:68" ht="14.25" hidden="1" customHeight="1" x14ac:dyDescent="0.25">
      <c r="A145" s="812" t="s">
        <v>207</v>
      </c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0"/>
      <c r="P145" s="800"/>
      <c r="Q145" s="800"/>
      <c r="R145" s="800"/>
      <c r="S145" s="800"/>
      <c r="T145" s="800"/>
      <c r="U145" s="800"/>
      <c r="V145" s="800"/>
      <c r="W145" s="800"/>
      <c r="X145" s="800"/>
      <c r="Y145" s="800"/>
      <c r="Z145" s="800"/>
      <c r="AA145" s="787"/>
      <c r="AB145" s="787"/>
      <c r="AC145" s="787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2">
        <v>4680115882652</v>
      </c>
      <c r="E146" s="803"/>
      <c r="F146" s="790">
        <v>0.33</v>
      </c>
      <c r="G146" s="32">
        <v>6</v>
      </c>
      <c r="H146" s="790">
        <v>1.98</v>
      </c>
      <c r="I146" s="790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2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6"/>
      <c r="R146" s="796"/>
      <c r="S146" s="796"/>
      <c r="T146" s="797"/>
      <c r="U146" s="34"/>
      <c r="V146" s="34"/>
      <c r="W146" s="35" t="s">
        <v>69</v>
      </c>
      <c r="X146" s="791">
        <v>0</v>
      </c>
      <c r="Y146" s="79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2">
        <v>4680115880238</v>
      </c>
      <c r="E147" s="803"/>
      <c r="F147" s="790">
        <v>0.33</v>
      </c>
      <c r="G147" s="32">
        <v>6</v>
      </c>
      <c r="H147" s="790">
        <v>1.98</v>
      </c>
      <c r="I147" s="790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6"/>
      <c r="R147" s="796"/>
      <c r="S147" s="796"/>
      <c r="T147" s="797"/>
      <c r="U147" s="34"/>
      <c r="V147" s="34"/>
      <c r="W147" s="35" t="s">
        <v>69</v>
      </c>
      <c r="X147" s="791">
        <v>0</v>
      </c>
      <c r="Y147" s="7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9"/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1"/>
      <c r="P148" s="807" t="s">
        <v>71</v>
      </c>
      <c r="Q148" s="808"/>
      <c r="R148" s="808"/>
      <c r="S148" s="808"/>
      <c r="T148" s="808"/>
      <c r="U148" s="808"/>
      <c r="V148" s="809"/>
      <c r="W148" s="37" t="s">
        <v>72</v>
      </c>
      <c r="X148" s="793">
        <f>IFERROR(X146/H146,"0")+IFERROR(X147/H147,"0")</f>
        <v>0</v>
      </c>
      <c r="Y148" s="793">
        <f>IFERROR(Y146/H146,"0")+IFERROR(Y147/H147,"0")</f>
        <v>0</v>
      </c>
      <c r="Z148" s="793">
        <f>IFERROR(IF(Z146="",0,Z146),"0")+IFERROR(IF(Z147="",0,Z147),"0")</f>
        <v>0</v>
      </c>
      <c r="AA148" s="794"/>
      <c r="AB148" s="794"/>
      <c r="AC148" s="794"/>
    </row>
    <row r="149" spans="1:68" hidden="1" x14ac:dyDescent="0.2">
      <c r="A149" s="800"/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1"/>
      <c r="P149" s="807" t="s">
        <v>71</v>
      </c>
      <c r="Q149" s="808"/>
      <c r="R149" s="808"/>
      <c r="S149" s="808"/>
      <c r="T149" s="808"/>
      <c r="U149" s="808"/>
      <c r="V149" s="809"/>
      <c r="W149" s="37" t="s">
        <v>69</v>
      </c>
      <c r="X149" s="793">
        <f>IFERROR(SUM(X146:X147),"0")</f>
        <v>0</v>
      </c>
      <c r="Y149" s="793">
        <f>IFERROR(SUM(Y146:Y147),"0")</f>
        <v>0</v>
      </c>
      <c r="Z149" s="37"/>
      <c r="AA149" s="794"/>
      <c r="AB149" s="794"/>
      <c r="AC149" s="794"/>
    </row>
    <row r="150" spans="1:68" ht="16.5" hidden="1" customHeight="1" x14ac:dyDescent="0.25">
      <c r="A150" s="814" t="s">
        <v>281</v>
      </c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00"/>
      <c r="P150" s="800"/>
      <c r="Q150" s="800"/>
      <c r="R150" s="800"/>
      <c r="S150" s="800"/>
      <c r="T150" s="800"/>
      <c r="U150" s="800"/>
      <c r="V150" s="800"/>
      <c r="W150" s="800"/>
      <c r="X150" s="800"/>
      <c r="Y150" s="800"/>
      <c r="Z150" s="800"/>
      <c r="AA150" s="786"/>
      <c r="AB150" s="786"/>
      <c r="AC150" s="786"/>
    </row>
    <row r="151" spans="1:68" ht="14.25" hidden="1" customHeight="1" x14ac:dyDescent="0.25">
      <c r="A151" s="812" t="s">
        <v>113</v>
      </c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0"/>
      <c r="P151" s="800"/>
      <c r="Q151" s="800"/>
      <c r="R151" s="800"/>
      <c r="S151" s="800"/>
      <c r="T151" s="800"/>
      <c r="U151" s="800"/>
      <c r="V151" s="800"/>
      <c r="W151" s="800"/>
      <c r="X151" s="800"/>
      <c r="Y151" s="800"/>
      <c r="Z151" s="800"/>
      <c r="AA151" s="787"/>
      <c r="AB151" s="787"/>
      <c r="AC151" s="787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2">
        <v>4680115885561</v>
      </c>
      <c r="E152" s="803"/>
      <c r="F152" s="790">
        <v>1.35</v>
      </c>
      <c r="G152" s="32">
        <v>4</v>
      </c>
      <c r="H152" s="790">
        <v>5.4</v>
      </c>
      <c r="I152" s="790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6"/>
      <c r="R152" s="796"/>
      <c r="S152" s="796"/>
      <c r="T152" s="797"/>
      <c r="U152" s="34"/>
      <c r="V152" s="34"/>
      <c r="W152" s="35" t="s">
        <v>69</v>
      </c>
      <c r="X152" s="791">
        <v>0</v>
      </c>
      <c r="Y152" s="792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4301011564</v>
      </c>
      <c r="D153" s="802">
        <v>4680115882577</v>
      </c>
      <c r="E153" s="803"/>
      <c r="F153" s="790">
        <v>0.4</v>
      </c>
      <c r="G153" s="32">
        <v>8</v>
      </c>
      <c r="H153" s="790">
        <v>3.2</v>
      </c>
      <c r="I153" s="790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96"/>
      <c r="R153" s="796"/>
      <c r="S153" s="796"/>
      <c r="T153" s="797"/>
      <c r="U153" s="34"/>
      <c r="V153" s="34"/>
      <c r="W153" s="35" t="s">
        <v>69</v>
      </c>
      <c r="X153" s="791">
        <v>0</v>
      </c>
      <c r="Y153" s="79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4301011562</v>
      </c>
      <c r="D154" s="802">
        <v>4680115882577</v>
      </c>
      <c r="E154" s="803"/>
      <c r="F154" s="790">
        <v>0.4</v>
      </c>
      <c r="G154" s="32">
        <v>8</v>
      </c>
      <c r="H154" s="790">
        <v>3.2</v>
      </c>
      <c r="I154" s="790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6"/>
      <c r="R154" s="796"/>
      <c r="S154" s="796"/>
      <c r="T154" s="797"/>
      <c r="U154" s="34"/>
      <c r="V154" s="34"/>
      <c r="W154" s="35" t="s">
        <v>69</v>
      </c>
      <c r="X154" s="791">
        <v>0</v>
      </c>
      <c r="Y154" s="79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99"/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1"/>
      <c r="P155" s="807" t="s">
        <v>71</v>
      </c>
      <c r="Q155" s="808"/>
      <c r="R155" s="808"/>
      <c r="S155" s="808"/>
      <c r="T155" s="808"/>
      <c r="U155" s="808"/>
      <c r="V155" s="809"/>
      <c r="W155" s="37" t="s">
        <v>72</v>
      </c>
      <c r="X155" s="793">
        <f>IFERROR(X152/H152,"0")+IFERROR(X153/H153,"0")+IFERROR(X154/H154,"0")</f>
        <v>0</v>
      </c>
      <c r="Y155" s="793">
        <f>IFERROR(Y152/H152,"0")+IFERROR(Y153/H153,"0")+IFERROR(Y154/H154,"0")</f>
        <v>0</v>
      </c>
      <c r="Z155" s="793">
        <f>IFERROR(IF(Z152="",0,Z152),"0")+IFERROR(IF(Z153="",0,Z153),"0")+IFERROR(IF(Z154="",0,Z154),"0")</f>
        <v>0</v>
      </c>
      <c r="AA155" s="794"/>
      <c r="AB155" s="794"/>
      <c r="AC155" s="794"/>
    </row>
    <row r="156" spans="1:68" hidden="1" x14ac:dyDescent="0.2">
      <c r="A156" s="800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1"/>
      <c r="P156" s="807" t="s">
        <v>71</v>
      </c>
      <c r="Q156" s="808"/>
      <c r="R156" s="808"/>
      <c r="S156" s="808"/>
      <c r="T156" s="808"/>
      <c r="U156" s="808"/>
      <c r="V156" s="809"/>
      <c r="W156" s="37" t="s">
        <v>69</v>
      </c>
      <c r="X156" s="793">
        <f>IFERROR(SUM(X152:X154),"0")</f>
        <v>0</v>
      </c>
      <c r="Y156" s="793">
        <f>IFERROR(SUM(Y152:Y154),"0")</f>
        <v>0</v>
      </c>
      <c r="Z156" s="37"/>
      <c r="AA156" s="794"/>
      <c r="AB156" s="794"/>
      <c r="AC156" s="794"/>
    </row>
    <row r="157" spans="1:68" ht="14.25" hidden="1" customHeight="1" x14ac:dyDescent="0.25">
      <c r="A157" s="812" t="s">
        <v>64</v>
      </c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0"/>
      <c r="P157" s="800"/>
      <c r="Q157" s="800"/>
      <c r="R157" s="800"/>
      <c r="S157" s="800"/>
      <c r="T157" s="800"/>
      <c r="U157" s="800"/>
      <c r="V157" s="800"/>
      <c r="W157" s="800"/>
      <c r="X157" s="800"/>
      <c r="Y157" s="800"/>
      <c r="Z157" s="800"/>
      <c r="AA157" s="787"/>
      <c r="AB157" s="787"/>
      <c r="AC157" s="787"/>
    </row>
    <row r="158" spans="1:68" ht="27" hidden="1" customHeight="1" x14ac:dyDescent="0.25">
      <c r="A158" s="54" t="s">
        <v>290</v>
      </c>
      <c r="B158" s="54" t="s">
        <v>291</v>
      </c>
      <c r="C158" s="31">
        <v>4301031235</v>
      </c>
      <c r="D158" s="802">
        <v>4680115883444</v>
      </c>
      <c r="E158" s="803"/>
      <c r="F158" s="790">
        <v>0.35</v>
      </c>
      <c r="G158" s="32">
        <v>8</v>
      </c>
      <c r="H158" s="790">
        <v>2.8</v>
      </c>
      <c r="I158" s="790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96"/>
      <c r="R158" s="796"/>
      <c r="S158" s="796"/>
      <c r="T158" s="797"/>
      <c r="U158" s="34"/>
      <c r="V158" s="34"/>
      <c r="W158" s="35" t="s">
        <v>69</v>
      </c>
      <c r="X158" s="791">
        <v>0</v>
      </c>
      <c r="Y158" s="7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4301031234</v>
      </c>
      <c r="D159" s="802">
        <v>4680115883444</v>
      </c>
      <c r="E159" s="803"/>
      <c r="F159" s="790">
        <v>0.35</v>
      </c>
      <c r="G159" s="32">
        <v>8</v>
      </c>
      <c r="H159" s="790">
        <v>2.8</v>
      </c>
      <c r="I159" s="790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6"/>
      <c r="R159" s="796"/>
      <c r="S159" s="796"/>
      <c r="T159" s="797"/>
      <c r="U159" s="34"/>
      <c r="V159" s="34"/>
      <c r="W159" s="35" t="s">
        <v>69</v>
      </c>
      <c r="X159" s="791">
        <v>0</v>
      </c>
      <c r="Y159" s="79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99"/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1"/>
      <c r="P160" s="807" t="s">
        <v>71</v>
      </c>
      <c r="Q160" s="808"/>
      <c r="R160" s="808"/>
      <c r="S160" s="808"/>
      <c r="T160" s="808"/>
      <c r="U160" s="808"/>
      <c r="V160" s="809"/>
      <c r="W160" s="37" t="s">
        <v>72</v>
      </c>
      <c r="X160" s="793">
        <f>IFERROR(X158/H158,"0")+IFERROR(X159/H159,"0")</f>
        <v>0</v>
      </c>
      <c r="Y160" s="793">
        <f>IFERROR(Y158/H158,"0")+IFERROR(Y159/H159,"0")</f>
        <v>0</v>
      </c>
      <c r="Z160" s="793">
        <f>IFERROR(IF(Z158="",0,Z158),"0")+IFERROR(IF(Z159="",0,Z159),"0")</f>
        <v>0</v>
      </c>
      <c r="AA160" s="794"/>
      <c r="AB160" s="794"/>
      <c r="AC160" s="794"/>
    </row>
    <row r="161" spans="1:68" hidden="1" x14ac:dyDescent="0.2">
      <c r="A161" s="800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01"/>
      <c r="P161" s="807" t="s">
        <v>71</v>
      </c>
      <c r="Q161" s="808"/>
      <c r="R161" s="808"/>
      <c r="S161" s="808"/>
      <c r="T161" s="808"/>
      <c r="U161" s="808"/>
      <c r="V161" s="809"/>
      <c r="W161" s="37" t="s">
        <v>69</v>
      </c>
      <c r="X161" s="793">
        <f>IFERROR(SUM(X158:X159),"0")</f>
        <v>0</v>
      </c>
      <c r="Y161" s="793">
        <f>IFERROR(SUM(Y158:Y159),"0")</f>
        <v>0</v>
      </c>
      <c r="Z161" s="37"/>
      <c r="AA161" s="794"/>
      <c r="AB161" s="794"/>
      <c r="AC161" s="794"/>
    </row>
    <row r="162" spans="1:68" ht="14.25" hidden="1" customHeight="1" x14ac:dyDescent="0.25">
      <c r="A162" s="812" t="s">
        <v>73</v>
      </c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0"/>
      <c r="P162" s="800"/>
      <c r="Q162" s="800"/>
      <c r="R162" s="800"/>
      <c r="S162" s="800"/>
      <c r="T162" s="800"/>
      <c r="U162" s="800"/>
      <c r="V162" s="800"/>
      <c r="W162" s="800"/>
      <c r="X162" s="800"/>
      <c r="Y162" s="800"/>
      <c r="Z162" s="800"/>
      <c r="AA162" s="787"/>
      <c r="AB162" s="787"/>
      <c r="AC162" s="787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802">
        <v>4680115885585</v>
      </c>
      <c r="E163" s="803"/>
      <c r="F163" s="790">
        <v>1</v>
      </c>
      <c r="G163" s="32">
        <v>4</v>
      </c>
      <c r="H163" s="790">
        <v>4</v>
      </c>
      <c r="I163" s="790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20" t="s">
        <v>296</v>
      </c>
      <c r="Q163" s="796"/>
      <c r="R163" s="796"/>
      <c r="S163" s="796"/>
      <c r="T163" s="797"/>
      <c r="U163" s="34"/>
      <c r="V163" s="34"/>
      <c r="W163" s="35" t="s">
        <v>69</v>
      </c>
      <c r="X163" s="791">
        <v>0</v>
      </c>
      <c r="Y163" s="792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802">
        <v>4680115882584</v>
      </c>
      <c r="E164" s="803"/>
      <c r="F164" s="790">
        <v>0.33</v>
      </c>
      <c r="G164" s="32">
        <v>8</v>
      </c>
      <c r="H164" s="790">
        <v>2.64</v>
      </c>
      <c r="I164" s="790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6"/>
      <c r="R164" s="796"/>
      <c r="S164" s="796"/>
      <c r="T164" s="797"/>
      <c r="U164" s="34"/>
      <c r="V164" s="34"/>
      <c r="W164" s="35" t="s">
        <v>69</v>
      </c>
      <c r="X164" s="791">
        <v>0</v>
      </c>
      <c r="Y164" s="792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802">
        <v>4680115882584</v>
      </c>
      <c r="E165" s="803"/>
      <c r="F165" s="790">
        <v>0.33</v>
      </c>
      <c r="G165" s="32">
        <v>8</v>
      </c>
      <c r="H165" s="790">
        <v>2.64</v>
      </c>
      <c r="I165" s="790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6"/>
      <c r="R165" s="796"/>
      <c r="S165" s="796"/>
      <c r="T165" s="797"/>
      <c r="U165" s="34"/>
      <c r="V165" s="34"/>
      <c r="W165" s="35" t="s">
        <v>69</v>
      </c>
      <c r="X165" s="791">
        <v>0</v>
      </c>
      <c r="Y165" s="792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9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1"/>
      <c r="P166" s="807" t="s">
        <v>71</v>
      </c>
      <c r="Q166" s="808"/>
      <c r="R166" s="808"/>
      <c r="S166" s="808"/>
      <c r="T166" s="808"/>
      <c r="U166" s="808"/>
      <c r="V166" s="809"/>
      <c r="W166" s="37" t="s">
        <v>72</v>
      </c>
      <c r="X166" s="793">
        <f>IFERROR(X163/H163,"0")+IFERROR(X164/H164,"0")+IFERROR(X165/H165,"0")</f>
        <v>0</v>
      </c>
      <c r="Y166" s="793">
        <f>IFERROR(Y163/H163,"0")+IFERROR(Y164/H164,"0")+IFERROR(Y165/H165,"0")</f>
        <v>0</v>
      </c>
      <c r="Z166" s="793">
        <f>IFERROR(IF(Z163="",0,Z163),"0")+IFERROR(IF(Z164="",0,Z164),"0")+IFERROR(IF(Z165="",0,Z165),"0")</f>
        <v>0</v>
      </c>
      <c r="AA166" s="794"/>
      <c r="AB166" s="794"/>
      <c r="AC166" s="794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1"/>
      <c r="P167" s="807" t="s">
        <v>71</v>
      </c>
      <c r="Q167" s="808"/>
      <c r="R167" s="808"/>
      <c r="S167" s="808"/>
      <c r="T167" s="808"/>
      <c r="U167" s="808"/>
      <c r="V167" s="809"/>
      <c r="W167" s="37" t="s">
        <v>69</v>
      </c>
      <c r="X167" s="793">
        <f>IFERROR(SUM(X163:X165),"0")</f>
        <v>0</v>
      </c>
      <c r="Y167" s="793">
        <f>IFERROR(SUM(Y163:Y165),"0")</f>
        <v>0</v>
      </c>
      <c r="Z167" s="37"/>
      <c r="AA167" s="794"/>
      <c r="AB167" s="794"/>
      <c r="AC167" s="794"/>
    </row>
    <row r="168" spans="1:68" ht="16.5" hidden="1" customHeight="1" x14ac:dyDescent="0.25">
      <c r="A168" s="814" t="s">
        <v>111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86"/>
      <c r="AB168" s="786"/>
      <c r="AC168" s="786"/>
    </row>
    <row r="169" spans="1:68" ht="14.25" hidden="1" customHeight="1" x14ac:dyDescent="0.25">
      <c r="A169" s="812" t="s">
        <v>113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87"/>
      <c r="AB169" s="787"/>
      <c r="AC169" s="787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802">
        <v>4607091384604</v>
      </c>
      <c r="E170" s="803"/>
      <c r="F170" s="790">
        <v>0.4</v>
      </c>
      <c r="G170" s="32">
        <v>10</v>
      </c>
      <c r="H170" s="790">
        <v>4</v>
      </c>
      <c r="I170" s="790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6"/>
      <c r="R170" s="796"/>
      <c r="S170" s="796"/>
      <c r="T170" s="797"/>
      <c r="U170" s="34"/>
      <c r="V170" s="34"/>
      <c r="W170" s="35" t="s">
        <v>69</v>
      </c>
      <c r="X170" s="791">
        <v>0</v>
      </c>
      <c r="Y170" s="792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9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1"/>
      <c r="P171" s="807" t="s">
        <v>71</v>
      </c>
      <c r="Q171" s="808"/>
      <c r="R171" s="808"/>
      <c r="S171" s="808"/>
      <c r="T171" s="808"/>
      <c r="U171" s="808"/>
      <c r="V171" s="809"/>
      <c r="W171" s="37" t="s">
        <v>72</v>
      </c>
      <c r="X171" s="793">
        <f>IFERROR(X170/H170,"0")</f>
        <v>0</v>
      </c>
      <c r="Y171" s="793">
        <f>IFERROR(Y170/H170,"0")</f>
        <v>0</v>
      </c>
      <c r="Z171" s="793">
        <f>IFERROR(IF(Z170="",0,Z170),"0")</f>
        <v>0</v>
      </c>
      <c r="AA171" s="794"/>
      <c r="AB171" s="794"/>
      <c r="AC171" s="794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01"/>
      <c r="P172" s="807" t="s">
        <v>71</v>
      </c>
      <c r="Q172" s="808"/>
      <c r="R172" s="808"/>
      <c r="S172" s="808"/>
      <c r="T172" s="808"/>
      <c r="U172" s="808"/>
      <c r="V172" s="809"/>
      <c r="W172" s="37" t="s">
        <v>69</v>
      </c>
      <c r="X172" s="793">
        <f>IFERROR(SUM(X170:X170),"0")</f>
        <v>0</v>
      </c>
      <c r="Y172" s="793">
        <f>IFERROR(SUM(Y170:Y170),"0")</f>
        <v>0</v>
      </c>
      <c r="Z172" s="37"/>
      <c r="AA172" s="794"/>
      <c r="AB172" s="794"/>
      <c r="AC172" s="794"/>
    </row>
    <row r="173" spans="1:68" ht="14.25" hidden="1" customHeight="1" x14ac:dyDescent="0.25">
      <c r="A173" s="812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87"/>
      <c r="AB173" s="787"/>
      <c r="AC173" s="787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802">
        <v>4607091387667</v>
      </c>
      <c r="E174" s="803"/>
      <c r="F174" s="790">
        <v>0.9</v>
      </c>
      <c r="G174" s="32">
        <v>10</v>
      </c>
      <c r="H174" s="790">
        <v>9</v>
      </c>
      <c r="I174" s="790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12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6"/>
      <c r="R174" s="796"/>
      <c r="S174" s="796"/>
      <c r="T174" s="797"/>
      <c r="U174" s="34"/>
      <c r="V174" s="34"/>
      <c r="W174" s="35" t="s">
        <v>69</v>
      </c>
      <c r="X174" s="791">
        <v>0</v>
      </c>
      <c r="Y174" s="792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802">
        <v>4607091387636</v>
      </c>
      <c r="E175" s="803"/>
      <c r="F175" s="790">
        <v>0.7</v>
      </c>
      <c r="G175" s="32">
        <v>6</v>
      </c>
      <c r="H175" s="790">
        <v>4.2</v>
      </c>
      <c r="I175" s="790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6"/>
      <c r="R175" s="796"/>
      <c r="S175" s="796"/>
      <c r="T175" s="797"/>
      <c r="U175" s="34"/>
      <c r="V175" s="34"/>
      <c r="W175" s="35" t="s">
        <v>69</v>
      </c>
      <c r="X175" s="791">
        <v>0</v>
      </c>
      <c r="Y175" s="792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802">
        <v>4607091382426</v>
      </c>
      <c r="E176" s="803"/>
      <c r="F176" s="790">
        <v>0.9</v>
      </c>
      <c r="G176" s="32">
        <v>10</v>
      </c>
      <c r="H176" s="790">
        <v>9</v>
      </c>
      <c r="I176" s="790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6"/>
      <c r="R176" s="796"/>
      <c r="S176" s="796"/>
      <c r="T176" s="797"/>
      <c r="U176" s="34"/>
      <c r="V176" s="34"/>
      <c r="W176" s="35" t="s">
        <v>69</v>
      </c>
      <c r="X176" s="791">
        <v>0</v>
      </c>
      <c r="Y176" s="792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802">
        <v>4607091386547</v>
      </c>
      <c r="E177" s="803"/>
      <c r="F177" s="790">
        <v>0.35</v>
      </c>
      <c r="G177" s="32">
        <v>8</v>
      </c>
      <c r="H177" s="790">
        <v>2.8</v>
      </c>
      <c r="I177" s="790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6"/>
      <c r="R177" s="796"/>
      <c r="S177" s="796"/>
      <c r="T177" s="797"/>
      <c r="U177" s="34"/>
      <c r="V177" s="34"/>
      <c r="W177" s="35" t="s">
        <v>69</v>
      </c>
      <c r="X177" s="791">
        <v>0</v>
      </c>
      <c r="Y177" s="792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802">
        <v>4607091382464</v>
      </c>
      <c r="E178" s="803"/>
      <c r="F178" s="790">
        <v>0.35</v>
      </c>
      <c r="G178" s="32">
        <v>8</v>
      </c>
      <c r="H178" s="790">
        <v>2.8</v>
      </c>
      <c r="I178" s="790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6"/>
      <c r="R178" s="796"/>
      <c r="S178" s="796"/>
      <c r="T178" s="797"/>
      <c r="U178" s="34"/>
      <c r="V178" s="34"/>
      <c r="W178" s="35" t="s">
        <v>69</v>
      </c>
      <c r="X178" s="791">
        <v>0</v>
      </c>
      <c r="Y178" s="79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9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1"/>
      <c r="P179" s="807" t="s">
        <v>71</v>
      </c>
      <c r="Q179" s="808"/>
      <c r="R179" s="808"/>
      <c r="S179" s="808"/>
      <c r="T179" s="808"/>
      <c r="U179" s="808"/>
      <c r="V179" s="809"/>
      <c r="W179" s="37" t="s">
        <v>72</v>
      </c>
      <c r="X179" s="793">
        <f>IFERROR(X174/H174,"0")+IFERROR(X175/H175,"0")+IFERROR(X176/H176,"0")+IFERROR(X177/H177,"0")+IFERROR(X178/H178,"0")</f>
        <v>0</v>
      </c>
      <c r="Y179" s="793">
        <f>IFERROR(Y174/H174,"0")+IFERROR(Y175/H175,"0")+IFERROR(Y176/H176,"0")+IFERROR(Y177/H177,"0")+IFERROR(Y178/H178,"0")</f>
        <v>0</v>
      </c>
      <c r="Z179" s="793">
        <f>IFERROR(IF(Z174="",0,Z174),"0")+IFERROR(IF(Z175="",0,Z175),"0")+IFERROR(IF(Z176="",0,Z176),"0")+IFERROR(IF(Z177="",0,Z177),"0")+IFERROR(IF(Z178="",0,Z178),"0")</f>
        <v>0</v>
      </c>
      <c r="AA179" s="794"/>
      <c r="AB179" s="794"/>
      <c r="AC179" s="794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01"/>
      <c r="P180" s="807" t="s">
        <v>71</v>
      </c>
      <c r="Q180" s="808"/>
      <c r="R180" s="808"/>
      <c r="S180" s="808"/>
      <c r="T180" s="808"/>
      <c r="U180" s="808"/>
      <c r="V180" s="809"/>
      <c r="W180" s="37" t="s">
        <v>69</v>
      </c>
      <c r="X180" s="793">
        <f>IFERROR(SUM(X174:X178),"0")</f>
        <v>0</v>
      </c>
      <c r="Y180" s="793">
        <f>IFERROR(SUM(Y174:Y178),"0")</f>
        <v>0</v>
      </c>
      <c r="Z180" s="37"/>
      <c r="AA180" s="794"/>
      <c r="AB180" s="794"/>
      <c r="AC180" s="794"/>
    </row>
    <row r="181" spans="1:68" ht="14.25" hidden="1" customHeight="1" x14ac:dyDescent="0.25">
      <c r="A181" s="812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87"/>
      <c r="AB181" s="787"/>
      <c r="AC181" s="787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802">
        <v>4607091386264</v>
      </c>
      <c r="E182" s="803"/>
      <c r="F182" s="790">
        <v>0.5</v>
      </c>
      <c r="G182" s="32">
        <v>6</v>
      </c>
      <c r="H182" s="790">
        <v>3</v>
      </c>
      <c r="I182" s="790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6"/>
      <c r="R182" s="796"/>
      <c r="S182" s="796"/>
      <c r="T182" s="797"/>
      <c r="U182" s="34"/>
      <c r="V182" s="34"/>
      <c r="W182" s="35" t="s">
        <v>69</v>
      </c>
      <c r="X182" s="791">
        <v>0</v>
      </c>
      <c r="Y182" s="792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802">
        <v>4607091385427</v>
      </c>
      <c r="E183" s="803"/>
      <c r="F183" s="790">
        <v>0.5</v>
      </c>
      <c r="G183" s="32">
        <v>6</v>
      </c>
      <c r="H183" s="790">
        <v>3</v>
      </c>
      <c r="I183" s="790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6"/>
      <c r="R183" s="796"/>
      <c r="S183" s="796"/>
      <c r="T183" s="797"/>
      <c r="U183" s="34"/>
      <c r="V183" s="34"/>
      <c r="W183" s="35" t="s">
        <v>69</v>
      </c>
      <c r="X183" s="791">
        <v>0</v>
      </c>
      <c r="Y183" s="79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9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01"/>
      <c r="P184" s="807" t="s">
        <v>71</v>
      </c>
      <c r="Q184" s="808"/>
      <c r="R184" s="808"/>
      <c r="S184" s="808"/>
      <c r="T184" s="808"/>
      <c r="U184" s="808"/>
      <c r="V184" s="809"/>
      <c r="W184" s="37" t="s">
        <v>72</v>
      </c>
      <c r="X184" s="793">
        <f>IFERROR(X182/H182,"0")+IFERROR(X183/H183,"0")</f>
        <v>0</v>
      </c>
      <c r="Y184" s="793">
        <f>IFERROR(Y182/H182,"0")+IFERROR(Y183/H183,"0")</f>
        <v>0</v>
      </c>
      <c r="Z184" s="793">
        <f>IFERROR(IF(Z182="",0,Z182),"0")+IFERROR(IF(Z183="",0,Z183),"0")</f>
        <v>0</v>
      </c>
      <c r="AA184" s="794"/>
      <c r="AB184" s="794"/>
      <c r="AC184" s="794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1"/>
      <c r="P185" s="807" t="s">
        <v>71</v>
      </c>
      <c r="Q185" s="808"/>
      <c r="R185" s="808"/>
      <c r="S185" s="808"/>
      <c r="T185" s="808"/>
      <c r="U185" s="808"/>
      <c r="V185" s="809"/>
      <c r="W185" s="37" t="s">
        <v>69</v>
      </c>
      <c r="X185" s="793">
        <f>IFERROR(SUM(X182:X183),"0")</f>
        <v>0</v>
      </c>
      <c r="Y185" s="793">
        <f>IFERROR(SUM(Y182:Y183),"0")</f>
        <v>0</v>
      </c>
      <c r="Z185" s="37"/>
      <c r="AA185" s="794"/>
      <c r="AB185" s="794"/>
      <c r="AC185" s="794"/>
    </row>
    <row r="186" spans="1:68" ht="27.75" hidden="1" customHeight="1" x14ac:dyDescent="0.2">
      <c r="A186" s="989" t="s">
        <v>322</v>
      </c>
      <c r="B186" s="990"/>
      <c r="C186" s="990"/>
      <c r="D186" s="990"/>
      <c r="E186" s="990"/>
      <c r="F186" s="990"/>
      <c r="G186" s="990"/>
      <c r="H186" s="990"/>
      <c r="I186" s="990"/>
      <c r="J186" s="990"/>
      <c r="K186" s="990"/>
      <c r="L186" s="990"/>
      <c r="M186" s="990"/>
      <c r="N186" s="990"/>
      <c r="O186" s="990"/>
      <c r="P186" s="990"/>
      <c r="Q186" s="990"/>
      <c r="R186" s="990"/>
      <c r="S186" s="990"/>
      <c r="T186" s="990"/>
      <c r="U186" s="990"/>
      <c r="V186" s="990"/>
      <c r="W186" s="990"/>
      <c r="X186" s="990"/>
      <c r="Y186" s="990"/>
      <c r="Z186" s="990"/>
      <c r="AA186" s="48"/>
      <c r="AB186" s="48"/>
      <c r="AC186" s="48"/>
    </row>
    <row r="187" spans="1:68" ht="16.5" hidden="1" customHeight="1" x14ac:dyDescent="0.25">
      <c r="A187" s="814" t="s">
        <v>323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86"/>
      <c r="AB187" s="786"/>
      <c r="AC187" s="786"/>
    </row>
    <row r="188" spans="1:68" ht="14.25" hidden="1" customHeight="1" x14ac:dyDescent="0.25">
      <c r="A188" s="812" t="s">
        <v>165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87"/>
      <c r="AB188" s="787"/>
      <c r="AC188" s="787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802">
        <v>4680115886223</v>
      </c>
      <c r="E189" s="803"/>
      <c r="F189" s="790">
        <v>0.33</v>
      </c>
      <c r="G189" s="32">
        <v>6</v>
      </c>
      <c r="H189" s="790">
        <v>1.98</v>
      </c>
      <c r="I189" s="790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6"/>
      <c r="R189" s="796"/>
      <c r="S189" s="796"/>
      <c r="T189" s="797"/>
      <c r="U189" s="34"/>
      <c r="V189" s="34"/>
      <c r="W189" s="35" t="s">
        <v>69</v>
      </c>
      <c r="X189" s="791">
        <v>0</v>
      </c>
      <c r="Y189" s="792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9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1"/>
      <c r="P190" s="807" t="s">
        <v>71</v>
      </c>
      <c r="Q190" s="808"/>
      <c r="R190" s="808"/>
      <c r="S190" s="808"/>
      <c r="T190" s="808"/>
      <c r="U190" s="808"/>
      <c r="V190" s="809"/>
      <c r="W190" s="37" t="s">
        <v>72</v>
      </c>
      <c r="X190" s="793">
        <f>IFERROR(X189/H189,"0")</f>
        <v>0</v>
      </c>
      <c r="Y190" s="793">
        <f>IFERROR(Y189/H189,"0")</f>
        <v>0</v>
      </c>
      <c r="Z190" s="793">
        <f>IFERROR(IF(Z189="",0,Z189),"0")</f>
        <v>0</v>
      </c>
      <c r="AA190" s="794"/>
      <c r="AB190" s="794"/>
      <c r="AC190" s="794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01"/>
      <c r="P191" s="807" t="s">
        <v>71</v>
      </c>
      <c r="Q191" s="808"/>
      <c r="R191" s="808"/>
      <c r="S191" s="808"/>
      <c r="T191" s="808"/>
      <c r="U191" s="808"/>
      <c r="V191" s="809"/>
      <c r="W191" s="37" t="s">
        <v>69</v>
      </c>
      <c r="X191" s="793">
        <f>IFERROR(SUM(X189:X189),"0")</f>
        <v>0</v>
      </c>
      <c r="Y191" s="793">
        <f>IFERROR(SUM(Y189:Y189),"0")</f>
        <v>0</v>
      </c>
      <c r="Z191" s="37"/>
      <c r="AA191" s="794"/>
      <c r="AB191" s="794"/>
      <c r="AC191" s="794"/>
    </row>
    <row r="192" spans="1:68" ht="14.25" hidden="1" customHeight="1" x14ac:dyDescent="0.25">
      <c r="A192" s="812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87"/>
      <c r="AB192" s="787"/>
      <c r="AC192" s="787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802">
        <v>4680115880993</v>
      </c>
      <c r="E193" s="803"/>
      <c r="F193" s="790">
        <v>0.7</v>
      </c>
      <c r="G193" s="32">
        <v>6</v>
      </c>
      <c r="H193" s="790">
        <v>4.2</v>
      </c>
      <c r="I193" s="790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6"/>
      <c r="R193" s="796"/>
      <c r="S193" s="796"/>
      <c r="T193" s="797"/>
      <c r="U193" s="34"/>
      <c r="V193" s="34"/>
      <c r="W193" s="35" t="s">
        <v>69</v>
      </c>
      <c r="X193" s="791">
        <v>0</v>
      </c>
      <c r="Y193" s="792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802">
        <v>4680115881761</v>
      </c>
      <c r="E194" s="803"/>
      <c r="F194" s="790">
        <v>0.7</v>
      </c>
      <c r="G194" s="32">
        <v>6</v>
      </c>
      <c r="H194" s="790">
        <v>4.2</v>
      </c>
      <c r="I194" s="790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6"/>
      <c r="R194" s="796"/>
      <c r="S194" s="796"/>
      <c r="T194" s="797"/>
      <c r="U194" s="34"/>
      <c r="V194" s="34"/>
      <c r="W194" s="35" t="s">
        <v>69</v>
      </c>
      <c r="X194" s="791">
        <v>0</v>
      </c>
      <c r="Y194" s="792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802">
        <v>4680115881563</v>
      </c>
      <c r="E195" s="803"/>
      <c r="F195" s="790">
        <v>0.7</v>
      </c>
      <c r="G195" s="32">
        <v>6</v>
      </c>
      <c r="H195" s="790">
        <v>4.2</v>
      </c>
      <c r="I195" s="790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6"/>
      <c r="R195" s="796"/>
      <c r="S195" s="796"/>
      <c r="T195" s="797"/>
      <c r="U195" s="34"/>
      <c r="V195" s="34"/>
      <c r="W195" s="35" t="s">
        <v>69</v>
      </c>
      <c r="X195" s="791">
        <v>20</v>
      </c>
      <c r="Y195" s="792">
        <f t="shared" si="36"/>
        <v>21</v>
      </c>
      <c r="Z195" s="36">
        <f>IFERROR(IF(Y195=0,"",ROUNDUP(Y195/H195,0)*0.00902),"")</f>
        <v>4.5100000000000001E-2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21</v>
      </c>
      <c r="BN195" s="64">
        <f t="shared" si="38"/>
        <v>22.049999999999997</v>
      </c>
      <c r="BO195" s="64">
        <f t="shared" si="39"/>
        <v>3.6075036075036072E-2</v>
      </c>
      <c r="BP195" s="64">
        <f t="shared" si="40"/>
        <v>3.787878787878788E-2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802">
        <v>4680115880986</v>
      </c>
      <c r="E196" s="803"/>
      <c r="F196" s="790">
        <v>0.35</v>
      </c>
      <c r="G196" s="32">
        <v>6</v>
      </c>
      <c r="H196" s="790">
        <v>2.1</v>
      </c>
      <c r="I196" s="79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6"/>
      <c r="R196" s="796"/>
      <c r="S196" s="796"/>
      <c r="T196" s="797"/>
      <c r="U196" s="34"/>
      <c r="V196" s="34"/>
      <c r="W196" s="35" t="s">
        <v>69</v>
      </c>
      <c r="X196" s="791">
        <v>18</v>
      </c>
      <c r="Y196" s="792">
        <f t="shared" si="36"/>
        <v>18.900000000000002</v>
      </c>
      <c r="Z196" s="36">
        <f>IFERROR(IF(Y196=0,"",ROUNDUP(Y196/H196,0)*0.00502),"")</f>
        <v>4.5179999999999998E-2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19.114285714285714</v>
      </c>
      <c r="BN196" s="64">
        <f t="shared" si="38"/>
        <v>20.07</v>
      </c>
      <c r="BO196" s="64">
        <f t="shared" si="39"/>
        <v>3.6630036630036632E-2</v>
      </c>
      <c r="BP196" s="64">
        <f t="shared" si="40"/>
        <v>3.8461538461538464E-2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802">
        <v>4680115881785</v>
      </c>
      <c r="E197" s="803"/>
      <c r="F197" s="790">
        <v>0.35</v>
      </c>
      <c r="G197" s="32">
        <v>6</v>
      </c>
      <c r="H197" s="790">
        <v>2.1</v>
      </c>
      <c r="I197" s="790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6"/>
      <c r="R197" s="796"/>
      <c r="S197" s="796"/>
      <c r="T197" s="797"/>
      <c r="U197" s="34"/>
      <c r="V197" s="34"/>
      <c r="W197" s="35" t="s">
        <v>69</v>
      </c>
      <c r="X197" s="791">
        <v>0</v>
      </c>
      <c r="Y197" s="792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802">
        <v>4680115881679</v>
      </c>
      <c r="E198" s="803"/>
      <c r="F198" s="790">
        <v>0.35</v>
      </c>
      <c r="G198" s="32">
        <v>6</v>
      </c>
      <c r="H198" s="790">
        <v>2.1</v>
      </c>
      <c r="I198" s="790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6"/>
      <c r="R198" s="796"/>
      <c r="S198" s="796"/>
      <c r="T198" s="797"/>
      <c r="U198" s="34"/>
      <c r="V198" s="34"/>
      <c r="W198" s="35" t="s">
        <v>69</v>
      </c>
      <c r="X198" s="791">
        <v>0</v>
      </c>
      <c r="Y198" s="792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802">
        <v>4680115880191</v>
      </c>
      <c r="E199" s="803"/>
      <c r="F199" s="790">
        <v>0.4</v>
      </c>
      <c r="G199" s="32">
        <v>6</v>
      </c>
      <c r="H199" s="790">
        <v>2.4</v>
      </c>
      <c r="I199" s="790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6"/>
      <c r="R199" s="796"/>
      <c r="S199" s="796"/>
      <c r="T199" s="797"/>
      <c r="U199" s="34"/>
      <c r="V199" s="34"/>
      <c r="W199" s="35" t="s">
        <v>69</v>
      </c>
      <c r="X199" s="791">
        <v>0</v>
      </c>
      <c r="Y199" s="792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802">
        <v>4680115883963</v>
      </c>
      <c r="E200" s="803"/>
      <c r="F200" s="790">
        <v>0.28000000000000003</v>
      </c>
      <c r="G200" s="32">
        <v>6</v>
      </c>
      <c r="H200" s="790">
        <v>1.68</v>
      </c>
      <c r="I200" s="790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6"/>
      <c r="R200" s="796"/>
      <c r="S200" s="796"/>
      <c r="T200" s="797"/>
      <c r="U200" s="34"/>
      <c r="V200" s="34"/>
      <c r="W200" s="35" t="s">
        <v>69</v>
      </c>
      <c r="X200" s="791">
        <v>0</v>
      </c>
      <c r="Y200" s="79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9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1"/>
      <c r="P201" s="807" t="s">
        <v>71</v>
      </c>
      <c r="Q201" s="808"/>
      <c r="R201" s="808"/>
      <c r="S201" s="808"/>
      <c r="T201" s="808"/>
      <c r="U201" s="808"/>
      <c r="V201" s="809"/>
      <c r="W201" s="37" t="s">
        <v>72</v>
      </c>
      <c r="X201" s="793">
        <f>IFERROR(X193/H193,"0")+IFERROR(X194/H194,"0")+IFERROR(X195/H195,"0")+IFERROR(X196/H196,"0")+IFERROR(X197/H197,"0")+IFERROR(X198/H198,"0")+IFERROR(X199/H199,"0")+IFERROR(X200/H200,"0")</f>
        <v>13.333333333333332</v>
      </c>
      <c r="Y201" s="793">
        <f>IFERROR(Y193/H193,"0")+IFERROR(Y194/H194,"0")+IFERROR(Y195/H195,"0")+IFERROR(Y196/H196,"0")+IFERROR(Y197/H197,"0")+IFERROR(Y198/H198,"0")+IFERROR(Y199/H199,"0")+IFERROR(Y200/H200,"0")</f>
        <v>14</v>
      </c>
      <c r="Z201" s="79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9.0279999999999999E-2</v>
      </c>
      <c r="AA201" s="794"/>
      <c r="AB201" s="794"/>
      <c r="AC201" s="794"/>
    </row>
    <row r="202" spans="1:68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1"/>
      <c r="P202" s="807" t="s">
        <v>71</v>
      </c>
      <c r="Q202" s="808"/>
      <c r="R202" s="808"/>
      <c r="S202" s="808"/>
      <c r="T202" s="808"/>
      <c r="U202" s="808"/>
      <c r="V202" s="809"/>
      <c r="W202" s="37" t="s">
        <v>69</v>
      </c>
      <c r="X202" s="793">
        <f>IFERROR(SUM(X193:X200),"0")</f>
        <v>38</v>
      </c>
      <c r="Y202" s="793">
        <f>IFERROR(SUM(Y193:Y200),"0")</f>
        <v>39.900000000000006</v>
      </c>
      <c r="Z202" s="37"/>
      <c r="AA202" s="794"/>
      <c r="AB202" s="794"/>
      <c r="AC202" s="794"/>
    </row>
    <row r="203" spans="1:68" ht="16.5" hidden="1" customHeight="1" x14ac:dyDescent="0.25">
      <c r="A203" s="814" t="s">
        <v>347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86"/>
      <c r="AB203" s="786"/>
      <c r="AC203" s="786"/>
    </row>
    <row r="204" spans="1:68" ht="14.25" hidden="1" customHeight="1" x14ac:dyDescent="0.25">
      <c r="A204" s="812" t="s">
        <v>113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87"/>
      <c r="AB204" s="787"/>
      <c r="AC204" s="787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802">
        <v>4680115881402</v>
      </c>
      <c r="E205" s="803"/>
      <c r="F205" s="790">
        <v>1.35</v>
      </c>
      <c r="G205" s="32">
        <v>8</v>
      </c>
      <c r="H205" s="790">
        <v>10.8</v>
      </c>
      <c r="I205" s="790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9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6"/>
      <c r="R205" s="796"/>
      <c r="S205" s="796"/>
      <c r="T205" s="797"/>
      <c r="U205" s="34"/>
      <c r="V205" s="34"/>
      <c r="W205" s="35" t="s">
        <v>69</v>
      </c>
      <c r="X205" s="791">
        <v>0</v>
      </c>
      <c r="Y205" s="792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802">
        <v>4680115881396</v>
      </c>
      <c r="E206" s="803"/>
      <c r="F206" s="790">
        <v>0.45</v>
      </c>
      <c r="G206" s="32">
        <v>6</v>
      </c>
      <c r="H206" s="790">
        <v>2.7</v>
      </c>
      <c r="I206" s="790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6"/>
      <c r="R206" s="796"/>
      <c r="S206" s="796"/>
      <c r="T206" s="797"/>
      <c r="U206" s="34"/>
      <c r="V206" s="34"/>
      <c r="W206" s="35" t="s">
        <v>69</v>
      </c>
      <c r="X206" s="791">
        <v>0</v>
      </c>
      <c r="Y206" s="792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9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1"/>
      <c r="P207" s="807" t="s">
        <v>71</v>
      </c>
      <c r="Q207" s="808"/>
      <c r="R207" s="808"/>
      <c r="S207" s="808"/>
      <c r="T207" s="808"/>
      <c r="U207" s="808"/>
      <c r="V207" s="809"/>
      <c r="W207" s="37" t="s">
        <v>72</v>
      </c>
      <c r="X207" s="793">
        <f>IFERROR(X205/H205,"0")+IFERROR(X206/H206,"0")</f>
        <v>0</v>
      </c>
      <c r="Y207" s="793">
        <f>IFERROR(Y205/H205,"0")+IFERROR(Y206/H206,"0")</f>
        <v>0</v>
      </c>
      <c r="Z207" s="793">
        <f>IFERROR(IF(Z205="",0,Z205),"0")+IFERROR(IF(Z206="",0,Z206),"0")</f>
        <v>0</v>
      </c>
      <c r="AA207" s="794"/>
      <c r="AB207" s="794"/>
      <c r="AC207" s="794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1"/>
      <c r="P208" s="807" t="s">
        <v>71</v>
      </c>
      <c r="Q208" s="808"/>
      <c r="R208" s="808"/>
      <c r="S208" s="808"/>
      <c r="T208" s="808"/>
      <c r="U208" s="808"/>
      <c r="V208" s="809"/>
      <c r="W208" s="37" t="s">
        <v>69</v>
      </c>
      <c r="X208" s="793">
        <f>IFERROR(SUM(X205:X206),"0")</f>
        <v>0</v>
      </c>
      <c r="Y208" s="793">
        <f>IFERROR(SUM(Y205:Y206),"0")</f>
        <v>0</v>
      </c>
      <c r="Z208" s="37"/>
      <c r="AA208" s="794"/>
      <c r="AB208" s="794"/>
      <c r="AC208" s="794"/>
    </row>
    <row r="209" spans="1:68" ht="14.25" hidden="1" customHeight="1" x14ac:dyDescent="0.25">
      <c r="A209" s="812" t="s">
        <v>165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87"/>
      <c r="AB209" s="787"/>
      <c r="AC209" s="787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802">
        <v>4680115882935</v>
      </c>
      <c r="E210" s="803"/>
      <c r="F210" s="790">
        <v>1.35</v>
      </c>
      <c r="G210" s="32">
        <v>8</v>
      </c>
      <c r="H210" s="790">
        <v>10.8</v>
      </c>
      <c r="I210" s="790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6"/>
      <c r="R210" s="796"/>
      <c r="S210" s="796"/>
      <c r="T210" s="797"/>
      <c r="U210" s="34"/>
      <c r="V210" s="34"/>
      <c r="W210" s="35" t="s">
        <v>69</v>
      </c>
      <c r="X210" s="791">
        <v>0</v>
      </c>
      <c r="Y210" s="792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802">
        <v>4680115880764</v>
      </c>
      <c r="E211" s="803"/>
      <c r="F211" s="790">
        <v>0.35</v>
      </c>
      <c r="G211" s="32">
        <v>6</v>
      </c>
      <c r="H211" s="790">
        <v>2.1</v>
      </c>
      <c r="I211" s="790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6"/>
      <c r="R211" s="796"/>
      <c r="S211" s="796"/>
      <c r="T211" s="797"/>
      <c r="U211" s="34"/>
      <c r="V211" s="34"/>
      <c r="W211" s="35" t="s">
        <v>69</v>
      </c>
      <c r="X211" s="791">
        <v>0</v>
      </c>
      <c r="Y211" s="792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9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1"/>
      <c r="P212" s="807" t="s">
        <v>71</v>
      </c>
      <c r="Q212" s="808"/>
      <c r="R212" s="808"/>
      <c r="S212" s="808"/>
      <c r="T212" s="808"/>
      <c r="U212" s="808"/>
      <c r="V212" s="809"/>
      <c r="W212" s="37" t="s">
        <v>72</v>
      </c>
      <c r="X212" s="793">
        <f>IFERROR(X210/H210,"0")+IFERROR(X211/H211,"0")</f>
        <v>0</v>
      </c>
      <c r="Y212" s="793">
        <f>IFERROR(Y210/H210,"0")+IFERROR(Y211/H211,"0")</f>
        <v>0</v>
      </c>
      <c r="Z212" s="793">
        <f>IFERROR(IF(Z210="",0,Z210),"0")+IFERROR(IF(Z211="",0,Z211),"0")</f>
        <v>0</v>
      </c>
      <c r="AA212" s="794"/>
      <c r="AB212" s="794"/>
      <c r="AC212" s="794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01"/>
      <c r="P213" s="807" t="s">
        <v>71</v>
      </c>
      <c r="Q213" s="808"/>
      <c r="R213" s="808"/>
      <c r="S213" s="808"/>
      <c r="T213" s="808"/>
      <c r="U213" s="808"/>
      <c r="V213" s="809"/>
      <c r="W213" s="37" t="s">
        <v>69</v>
      </c>
      <c r="X213" s="793">
        <f>IFERROR(SUM(X210:X211),"0")</f>
        <v>0</v>
      </c>
      <c r="Y213" s="793">
        <f>IFERROR(SUM(Y210:Y211),"0")</f>
        <v>0</v>
      </c>
      <c r="Z213" s="37"/>
      <c r="AA213" s="794"/>
      <c r="AB213" s="794"/>
      <c r="AC213" s="794"/>
    </row>
    <row r="214" spans="1:68" ht="14.25" hidden="1" customHeight="1" x14ac:dyDescent="0.25">
      <c r="A214" s="812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87"/>
      <c r="AB214" s="787"/>
      <c r="AC214" s="787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802">
        <v>4680115882683</v>
      </c>
      <c r="E215" s="803"/>
      <c r="F215" s="790">
        <v>0.9</v>
      </c>
      <c r="G215" s="32">
        <v>6</v>
      </c>
      <c r="H215" s="790">
        <v>5.4</v>
      </c>
      <c r="I215" s="790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6"/>
      <c r="R215" s="796"/>
      <c r="S215" s="796"/>
      <c r="T215" s="797"/>
      <c r="U215" s="34"/>
      <c r="V215" s="34"/>
      <c r="W215" s="35" t="s">
        <v>69</v>
      </c>
      <c r="X215" s="791">
        <v>100</v>
      </c>
      <c r="Y215" s="792">
        <f t="shared" ref="Y215:Y222" si="41">IFERROR(IF(X215="",0,CEILING((X215/$H215),1)*$H215),"")</f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103.88888888888889</v>
      </c>
      <c r="BN215" s="64">
        <f t="shared" ref="BN215:BN222" si="43">IFERROR(Y215*I215/H215,"0")</f>
        <v>106.59000000000002</v>
      </c>
      <c r="BO215" s="64">
        <f t="shared" ref="BO215:BO222" si="44">IFERROR(1/J215*(X215/H215),"0")</f>
        <v>0.14029180695847362</v>
      </c>
      <c r="BP215" s="64">
        <f t="shared" ref="BP215:BP222" si="45">IFERROR(1/J215*(Y215/H215),"0")</f>
        <v>0.14393939393939395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802">
        <v>4680115882690</v>
      </c>
      <c r="E216" s="803"/>
      <c r="F216" s="790">
        <v>0.9</v>
      </c>
      <c r="G216" s="32">
        <v>6</v>
      </c>
      <c r="H216" s="790">
        <v>5.4</v>
      </c>
      <c r="I216" s="790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6"/>
      <c r="R216" s="796"/>
      <c r="S216" s="796"/>
      <c r="T216" s="797"/>
      <c r="U216" s="34"/>
      <c r="V216" s="34"/>
      <c r="W216" s="35" t="s">
        <v>69</v>
      </c>
      <c r="X216" s="791">
        <v>0</v>
      </c>
      <c r="Y216" s="792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802">
        <v>4680115882669</v>
      </c>
      <c r="E217" s="803"/>
      <c r="F217" s="790">
        <v>0.9</v>
      </c>
      <c r="G217" s="32">
        <v>6</v>
      </c>
      <c r="H217" s="790">
        <v>5.4</v>
      </c>
      <c r="I217" s="790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6"/>
      <c r="R217" s="796"/>
      <c r="S217" s="796"/>
      <c r="T217" s="797"/>
      <c r="U217" s="34"/>
      <c r="V217" s="34"/>
      <c r="W217" s="35" t="s">
        <v>69</v>
      </c>
      <c r="X217" s="791">
        <v>0</v>
      </c>
      <c r="Y217" s="792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802">
        <v>4680115882676</v>
      </c>
      <c r="E218" s="803"/>
      <c r="F218" s="790">
        <v>0.9</v>
      </c>
      <c r="G218" s="32">
        <v>6</v>
      </c>
      <c r="H218" s="790">
        <v>5.4</v>
      </c>
      <c r="I218" s="790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1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6"/>
      <c r="R218" s="796"/>
      <c r="S218" s="796"/>
      <c r="T218" s="797"/>
      <c r="U218" s="34"/>
      <c r="V218" s="34"/>
      <c r="W218" s="35" t="s">
        <v>69</v>
      </c>
      <c r="X218" s="791">
        <v>0</v>
      </c>
      <c r="Y218" s="792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802">
        <v>4680115884014</v>
      </c>
      <c r="E219" s="803"/>
      <c r="F219" s="790">
        <v>0.3</v>
      </c>
      <c r="G219" s="32">
        <v>6</v>
      </c>
      <c r="H219" s="790">
        <v>1.8</v>
      </c>
      <c r="I219" s="790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6"/>
      <c r="R219" s="796"/>
      <c r="S219" s="796"/>
      <c r="T219" s="797"/>
      <c r="U219" s="34"/>
      <c r="V219" s="34"/>
      <c r="W219" s="35" t="s">
        <v>69</v>
      </c>
      <c r="X219" s="791">
        <v>8</v>
      </c>
      <c r="Y219" s="792">
        <f t="shared" si="41"/>
        <v>9</v>
      </c>
      <c r="Z219" s="36">
        <f>IFERROR(IF(Y219=0,"",ROUNDUP(Y219/H219,0)*0.00502),"")</f>
        <v>2.5100000000000001E-2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8.5777777777777775</v>
      </c>
      <c r="BN219" s="64">
        <f t="shared" si="43"/>
        <v>9.65</v>
      </c>
      <c r="BO219" s="64">
        <f t="shared" si="44"/>
        <v>1.8993352326685663E-2</v>
      </c>
      <c r="BP219" s="64">
        <f t="shared" si="45"/>
        <v>2.1367521367521368E-2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802">
        <v>4680115884007</v>
      </c>
      <c r="E220" s="803"/>
      <c r="F220" s="790">
        <v>0.3</v>
      </c>
      <c r="G220" s="32">
        <v>6</v>
      </c>
      <c r="H220" s="790">
        <v>1.8</v>
      </c>
      <c r="I220" s="79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6"/>
      <c r="R220" s="796"/>
      <c r="S220" s="796"/>
      <c r="T220" s="797"/>
      <c r="U220" s="34"/>
      <c r="V220" s="34"/>
      <c r="W220" s="35" t="s">
        <v>69</v>
      </c>
      <c r="X220" s="791">
        <v>20</v>
      </c>
      <c r="Y220" s="792">
        <f t="shared" si="41"/>
        <v>21.6</v>
      </c>
      <c r="Z220" s="36">
        <f>IFERROR(IF(Y220=0,"",ROUNDUP(Y220/H220,0)*0.00502),"")</f>
        <v>6.0240000000000002E-2</v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21.111111111111111</v>
      </c>
      <c r="BN220" s="64">
        <f t="shared" si="43"/>
        <v>22.8</v>
      </c>
      <c r="BO220" s="64">
        <f t="shared" si="44"/>
        <v>4.7483380816714153E-2</v>
      </c>
      <c r="BP220" s="64">
        <f t="shared" si="45"/>
        <v>5.1282051282051287E-2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802">
        <v>4680115884038</v>
      </c>
      <c r="E221" s="803"/>
      <c r="F221" s="790">
        <v>0.3</v>
      </c>
      <c r="G221" s="32">
        <v>6</v>
      </c>
      <c r="H221" s="790">
        <v>1.8</v>
      </c>
      <c r="I221" s="79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6"/>
      <c r="R221" s="796"/>
      <c r="S221" s="796"/>
      <c r="T221" s="797"/>
      <c r="U221" s="34"/>
      <c r="V221" s="34"/>
      <c r="W221" s="35" t="s">
        <v>69</v>
      </c>
      <c r="X221" s="791">
        <v>0</v>
      </c>
      <c r="Y221" s="792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802">
        <v>4680115884021</v>
      </c>
      <c r="E222" s="803"/>
      <c r="F222" s="790">
        <v>0.3</v>
      </c>
      <c r="G222" s="32">
        <v>6</v>
      </c>
      <c r="H222" s="790">
        <v>1.8</v>
      </c>
      <c r="I222" s="79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6"/>
      <c r="R222" s="796"/>
      <c r="S222" s="796"/>
      <c r="T222" s="797"/>
      <c r="U222" s="34"/>
      <c r="V222" s="34"/>
      <c r="W222" s="35" t="s">
        <v>69</v>
      </c>
      <c r="X222" s="791">
        <v>7</v>
      </c>
      <c r="Y222" s="792">
        <f t="shared" si="41"/>
        <v>7.2</v>
      </c>
      <c r="Z222" s="36">
        <f>IFERROR(IF(Y222=0,"",ROUNDUP(Y222/H222,0)*0.00502),"")</f>
        <v>2.0080000000000001E-2</v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7.3888888888888884</v>
      </c>
      <c r="BN222" s="64">
        <f t="shared" si="43"/>
        <v>7.6</v>
      </c>
      <c r="BO222" s="64">
        <f t="shared" si="44"/>
        <v>1.6619183285849954E-2</v>
      </c>
      <c r="BP222" s="64">
        <f t="shared" si="45"/>
        <v>1.7094017094017096E-2</v>
      </c>
    </row>
    <row r="223" spans="1:68" x14ac:dyDescent="0.2">
      <c r="A223" s="799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1"/>
      <c r="P223" s="807" t="s">
        <v>71</v>
      </c>
      <c r="Q223" s="808"/>
      <c r="R223" s="808"/>
      <c r="S223" s="808"/>
      <c r="T223" s="808"/>
      <c r="U223" s="808"/>
      <c r="V223" s="809"/>
      <c r="W223" s="37" t="s">
        <v>72</v>
      </c>
      <c r="X223" s="793">
        <f>IFERROR(X215/H215,"0")+IFERROR(X216/H216,"0")+IFERROR(X217/H217,"0")+IFERROR(X218/H218,"0")+IFERROR(X219/H219,"0")+IFERROR(X220/H220,"0")+IFERROR(X221/H221,"0")+IFERROR(X222/H222,"0")</f>
        <v>37.962962962962962</v>
      </c>
      <c r="Y223" s="793">
        <f>IFERROR(Y215/H215,"0")+IFERROR(Y216/H216,"0")+IFERROR(Y217/H217,"0")+IFERROR(Y218/H218,"0")+IFERROR(Y219/H219,"0")+IFERROR(Y220/H220,"0")+IFERROR(Y221/H221,"0")+IFERROR(Y222/H222,"0")</f>
        <v>40</v>
      </c>
      <c r="Z223" s="79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0.27679999999999999</v>
      </c>
      <c r="AA223" s="794"/>
      <c r="AB223" s="794"/>
      <c r="AC223" s="794"/>
    </row>
    <row r="224" spans="1:68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01"/>
      <c r="P224" s="807" t="s">
        <v>71</v>
      </c>
      <c r="Q224" s="808"/>
      <c r="R224" s="808"/>
      <c r="S224" s="808"/>
      <c r="T224" s="808"/>
      <c r="U224" s="808"/>
      <c r="V224" s="809"/>
      <c r="W224" s="37" t="s">
        <v>69</v>
      </c>
      <c r="X224" s="793">
        <f>IFERROR(SUM(X215:X222),"0")</f>
        <v>135</v>
      </c>
      <c r="Y224" s="793">
        <f>IFERROR(SUM(Y215:Y222),"0")</f>
        <v>140.4</v>
      </c>
      <c r="Z224" s="37"/>
      <c r="AA224" s="794"/>
      <c r="AB224" s="794"/>
      <c r="AC224" s="794"/>
    </row>
    <row r="225" spans="1:68" ht="14.25" hidden="1" customHeight="1" x14ac:dyDescent="0.25">
      <c r="A225" s="812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87"/>
      <c r="AB225" s="787"/>
      <c r="AC225" s="787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802">
        <v>4680115881594</v>
      </c>
      <c r="E226" s="803"/>
      <c r="F226" s="790">
        <v>1.35</v>
      </c>
      <c r="G226" s="32">
        <v>6</v>
      </c>
      <c r="H226" s="790">
        <v>8.1</v>
      </c>
      <c r="I226" s="790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6"/>
      <c r="R226" s="796"/>
      <c r="S226" s="796"/>
      <c r="T226" s="797"/>
      <c r="U226" s="34"/>
      <c r="V226" s="34"/>
      <c r="W226" s="35" t="s">
        <v>69</v>
      </c>
      <c r="X226" s="791">
        <v>0</v>
      </c>
      <c r="Y226" s="792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802">
        <v>4680115880962</v>
      </c>
      <c r="E227" s="803"/>
      <c r="F227" s="790">
        <v>1.3</v>
      </c>
      <c r="G227" s="32">
        <v>6</v>
      </c>
      <c r="H227" s="790">
        <v>7.8</v>
      </c>
      <c r="I227" s="790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6"/>
      <c r="R227" s="796"/>
      <c r="S227" s="796"/>
      <c r="T227" s="797"/>
      <c r="U227" s="34"/>
      <c r="V227" s="34"/>
      <c r="W227" s="35" t="s">
        <v>69</v>
      </c>
      <c r="X227" s="791">
        <v>0</v>
      </c>
      <c r="Y227" s="792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802">
        <v>4680115881617</v>
      </c>
      <c r="E228" s="803"/>
      <c r="F228" s="790">
        <v>1.35</v>
      </c>
      <c r="G228" s="32">
        <v>6</v>
      </c>
      <c r="H228" s="790">
        <v>8.1</v>
      </c>
      <c r="I228" s="790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6"/>
      <c r="R228" s="796"/>
      <c r="S228" s="796"/>
      <c r="T228" s="797"/>
      <c r="U228" s="34"/>
      <c r="V228" s="34"/>
      <c r="W228" s="35" t="s">
        <v>69</v>
      </c>
      <c r="X228" s="791">
        <v>0</v>
      </c>
      <c r="Y228" s="792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802">
        <v>4680115880573</v>
      </c>
      <c r="E229" s="803"/>
      <c r="F229" s="790">
        <v>1.45</v>
      </c>
      <c r="G229" s="32">
        <v>6</v>
      </c>
      <c r="H229" s="790">
        <v>8.6999999999999993</v>
      </c>
      <c r="I229" s="790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6"/>
      <c r="R229" s="796"/>
      <c r="S229" s="796"/>
      <c r="T229" s="797"/>
      <c r="U229" s="34"/>
      <c r="V229" s="34"/>
      <c r="W229" s="35" t="s">
        <v>69</v>
      </c>
      <c r="X229" s="791">
        <v>0</v>
      </c>
      <c r="Y229" s="792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802">
        <v>4680115882195</v>
      </c>
      <c r="E230" s="803"/>
      <c r="F230" s="790">
        <v>0.4</v>
      </c>
      <c r="G230" s="32">
        <v>6</v>
      </c>
      <c r="H230" s="790">
        <v>2.4</v>
      </c>
      <c r="I230" s="790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6"/>
      <c r="R230" s="796"/>
      <c r="S230" s="796"/>
      <c r="T230" s="797"/>
      <c r="U230" s="34"/>
      <c r="V230" s="34"/>
      <c r="W230" s="35" t="s">
        <v>69</v>
      </c>
      <c r="X230" s="791">
        <v>76</v>
      </c>
      <c r="Y230" s="792">
        <f t="shared" si="46"/>
        <v>76.8</v>
      </c>
      <c r="Z230" s="36">
        <f t="shared" ref="Z230:Z236" si="51">IFERROR(IF(Y230=0,"",ROUNDUP(Y230/H230,0)*0.00651),"")</f>
        <v>0.20832000000000001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84.55</v>
      </c>
      <c r="BN230" s="64">
        <f t="shared" si="48"/>
        <v>85.44</v>
      </c>
      <c r="BO230" s="64">
        <f t="shared" si="49"/>
        <v>0.17399267399267401</v>
      </c>
      <c r="BP230" s="64">
        <f t="shared" si="50"/>
        <v>0.17582417582417584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802">
        <v>4680115882607</v>
      </c>
      <c r="E231" s="803"/>
      <c r="F231" s="790">
        <v>0.3</v>
      </c>
      <c r="G231" s="32">
        <v>6</v>
      </c>
      <c r="H231" s="790">
        <v>1.8</v>
      </c>
      <c r="I231" s="790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6"/>
      <c r="R231" s="796"/>
      <c r="S231" s="796"/>
      <c r="T231" s="797"/>
      <c r="U231" s="34"/>
      <c r="V231" s="34"/>
      <c r="W231" s="35" t="s">
        <v>69</v>
      </c>
      <c r="X231" s="791">
        <v>0</v>
      </c>
      <c r="Y231" s="792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802">
        <v>4680115880092</v>
      </c>
      <c r="E232" s="803"/>
      <c r="F232" s="790">
        <v>0.4</v>
      </c>
      <c r="G232" s="32">
        <v>6</v>
      </c>
      <c r="H232" s="790">
        <v>2.4</v>
      </c>
      <c r="I232" s="790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6"/>
      <c r="R232" s="796"/>
      <c r="S232" s="796"/>
      <c r="T232" s="797"/>
      <c r="U232" s="34"/>
      <c r="V232" s="34"/>
      <c r="W232" s="35" t="s">
        <v>69</v>
      </c>
      <c r="X232" s="791">
        <v>185</v>
      </c>
      <c r="Y232" s="792">
        <f t="shared" si="46"/>
        <v>187.2</v>
      </c>
      <c r="Z232" s="36">
        <f t="shared" si="51"/>
        <v>0.50778000000000001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204.42500000000001</v>
      </c>
      <c r="BN232" s="64">
        <f t="shared" si="48"/>
        <v>206.85600000000002</v>
      </c>
      <c r="BO232" s="64">
        <f t="shared" si="49"/>
        <v>0.42353479853479864</v>
      </c>
      <c r="BP232" s="64">
        <f t="shared" si="50"/>
        <v>0.4285714285714286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802">
        <v>4680115880221</v>
      </c>
      <c r="E233" s="803"/>
      <c r="F233" s="790">
        <v>0.4</v>
      </c>
      <c r="G233" s="32">
        <v>6</v>
      </c>
      <c r="H233" s="790">
        <v>2.4</v>
      </c>
      <c r="I233" s="790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6"/>
      <c r="R233" s="796"/>
      <c r="S233" s="796"/>
      <c r="T233" s="797"/>
      <c r="U233" s="34"/>
      <c r="V233" s="34"/>
      <c r="W233" s="35" t="s">
        <v>69</v>
      </c>
      <c r="X233" s="791">
        <v>108</v>
      </c>
      <c r="Y233" s="792">
        <f t="shared" si="46"/>
        <v>108</v>
      </c>
      <c r="Z233" s="36">
        <f t="shared" si="51"/>
        <v>0.29294999999999999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119.34</v>
      </c>
      <c r="BN233" s="64">
        <f t="shared" si="48"/>
        <v>119.34</v>
      </c>
      <c r="BO233" s="64">
        <f t="shared" si="49"/>
        <v>0.24725274725274726</v>
      </c>
      <c r="BP233" s="64">
        <f t="shared" si="50"/>
        <v>0.24725274725274726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802">
        <v>4680115882942</v>
      </c>
      <c r="E234" s="803"/>
      <c r="F234" s="790">
        <v>0.3</v>
      </c>
      <c r="G234" s="32">
        <v>6</v>
      </c>
      <c r="H234" s="790">
        <v>1.8</v>
      </c>
      <c r="I234" s="790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6"/>
      <c r="R234" s="796"/>
      <c r="S234" s="796"/>
      <c r="T234" s="797"/>
      <c r="U234" s="34"/>
      <c r="V234" s="34"/>
      <c r="W234" s="35" t="s">
        <v>69</v>
      </c>
      <c r="X234" s="791">
        <v>0</v>
      </c>
      <c r="Y234" s="792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802">
        <v>4680115880504</v>
      </c>
      <c r="E235" s="803"/>
      <c r="F235" s="790">
        <v>0.4</v>
      </c>
      <c r="G235" s="32">
        <v>6</v>
      </c>
      <c r="H235" s="790">
        <v>2.4</v>
      </c>
      <c r="I235" s="790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6"/>
      <c r="R235" s="796"/>
      <c r="S235" s="796"/>
      <c r="T235" s="797"/>
      <c r="U235" s="34"/>
      <c r="V235" s="34"/>
      <c r="W235" s="35" t="s">
        <v>69</v>
      </c>
      <c r="X235" s="791">
        <v>80</v>
      </c>
      <c r="Y235" s="792">
        <f t="shared" si="46"/>
        <v>81.599999999999994</v>
      </c>
      <c r="Z235" s="36">
        <f t="shared" si="51"/>
        <v>0.22134000000000001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88.40000000000002</v>
      </c>
      <c r="BN235" s="64">
        <f t="shared" si="48"/>
        <v>90.168000000000006</v>
      </c>
      <c r="BO235" s="64">
        <f t="shared" si="49"/>
        <v>0.18315018315018317</v>
      </c>
      <c r="BP235" s="64">
        <f t="shared" si="50"/>
        <v>0.18681318681318682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802">
        <v>4680115882164</v>
      </c>
      <c r="E236" s="803"/>
      <c r="F236" s="790">
        <v>0.4</v>
      </c>
      <c r="G236" s="32">
        <v>6</v>
      </c>
      <c r="H236" s="790">
        <v>2.4</v>
      </c>
      <c r="I236" s="790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6"/>
      <c r="R236" s="796"/>
      <c r="S236" s="796"/>
      <c r="T236" s="797"/>
      <c r="U236" s="34"/>
      <c r="V236" s="34"/>
      <c r="W236" s="35" t="s">
        <v>69</v>
      </c>
      <c r="X236" s="791">
        <v>20</v>
      </c>
      <c r="Y236" s="792">
        <f t="shared" si="46"/>
        <v>21.599999999999998</v>
      </c>
      <c r="Z236" s="36">
        <f t="shared" si="51"/>
        <v>5.8590000000000003E-2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22.15</v>
      </c>
      <c r="BN236" s="64">
        <f t="shared" si="48"/>
        <v>23.921999999999997</v>
      </c>
      <c r="BO236" s="64">
        <f t="shared" si="49"/>
        <v>4.5787545787545791E-2</v>
      </c>
      <c r="BP236" s="64">
        <f t="shared" si="50"/>
        <v>4.9450549450549455E-2</v>
      </c>
    </row>
    <row r="237" spans="1:68" x14ac:dyDescent="0.2">
      <c r="A237" s="799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1"/>
      <c r="P237" s="807" t="s">
        <v>71</v>
      </c>
      <c r="Q237" s="808"/>
      <c r="R237" s="808"/>
      <c r="S237" s="808"/>
      <c r="T237" s="808"/>
      <c r="U237" s="808"/>
      <c r="V237" s="809"/>
      <c r="W237" s="37" t="s">
        <v>72</v>
      </c>
      <c r="X237" s="79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195.41666666666669</v>
      </c>
      <c r="Y237" s="79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198</v>
      </c>
      <c r="Z237" s="79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1.28898</v>
      </c>
      <c r="AA237" s="794"/>
      <c r="AB237" s="794"/>
      <c r="AC237" s="794"/>
    </row>
    <row r="238" spans="1:68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01"/>
      <c r="P238" s="807" t="s">
        <v>71</v>
      </c>
      <c r="Q238" s="808"/>
      <c r="R238" s="808"/>
      <c r="S238" s="808"/>
      <c r="T238" s="808"/>
      <c r="U238" s="808"/>
      <c r="V238" s="809"/>
      <c r="W238" s="37" t="s">
        <v>69</v>
      </c>
      <c r="X238" s="793">
        <f>IFERROR(SUM(X226:X236),"0")</f>
        <v>469</v>
      </c>
      <c r="Y238" s="793">
        <f>IFERROR(SUM(Y226:Y236),"0")</f>
        <v>475.20000000000005</v>
      </c>
      <c r="Z238" s="37"/>
      <c r="AA238" s="794"/>
      <c r="AB238" s="794"/>
      <c r="AC238" s="794"/>
    </row>
    <row r="239" spans="1:68" ht="14.25" hidden="1" customHeight="1" x14ac:dyDescent="0.25">
      <c r="A239" s="812" t="s">
        <v>207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87"/>
      <c r="AB239" s="787"/>
      <c r="AC239" s="787"/>
    </row>
    <row r="240" spans="1:68" ht="16.5" hidden="1" customHeight="1" x14ac:dyDescent="0.25">
      <c r="A240" s="54" t="s">
        <v>408</v>
      </c>
      <c r="B240" s="54" t="s">
        <v>409</v>
      </c>
      <c r="C240" s="31">
        <v>4301060360</v>
      </c>
      <c r="D240" s="802">
        <v>4680115882874</v>
      </c>
      <c r="E240" s="803"/>
      <c r="F240" s="790">
        <v>0.8</v>
      </c>
      <c r="G240" s="32">
        <v>4</v>
      </c>
      <c r="H240" s="790">
        <v>3.2</v>
      </c>
      <c r="I240" s="790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6"/>
      <c r="R240" s="796"/>
      <c r="S240" s="796"/>
      <c r="T240" s="797"/>
      <c r="U240" s="34"/>
      <c r="V240" s="34"/>
      <c r="W240" s="35" t="s">
        <v>69</v>
      </c>
      <c r="X240" s="791">
        <v>0</v>
      </c>
      <c r="Y240" s="792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4301060404</v>
      </c>
      <c r="D241" s="802">
        <v>4680115882874</v>
      </c>
      <c r="E241" s="803"/>
      <c r="F241" s="790">
        <v>0.8</v>
      </c>
      <c r="G241" s="32">
        <v>4</v>
      </c>
      <c r="H241" s="790">
        <v>3.2</v>
      </c>
      <c r="I241" s="790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6"/>
      <c r="R241" s="796"/>
      <c r="S241" s="796"/>
      <c r="T241" s="797"/>
      <c r="U241" s="34"/>
      <c r="V241" s="34"/>
      <c r="W241" s="35" t="s">
        <v>69</v>
      </c>
      <c r="X241" s="791">
        <v>0</v>
      </c>
      <c r="Y241" s="792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802">
        <v>4680115882874</v>
      </c>
      <c r="E242" s="803"/>
      <c r="F242" s="790">
        <v>0.8</v>
      </c>
      <c r="G242" s="32">
        <v>4</v>
      </c>
      <c r="H242" s="790">
        <v>3.2</v>
      </c>
      <c r="I242" s="790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7" t="s">
        <v>414</v>
      </c>
      <c r="Q242" s="796"/>
      <c r="R242" s="796"/>
      <c r="S242" s="796"/>
      <c r="T242" s="797"/>
      <c r="U242" s="34"/>
      <c r="V242" s="34"/>
      <c r="W242" s="35" t="s">
        <v>69</v>
      </c>
      <c r="X242" s="791">
        <v>0</v>
      </c>
      <c r="Y242" s="792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802">
        <v>4680115884434</v>
      </c>
      <c r="E243" s="803"/>
      <c r="F243" s="790">
        <v>0.8</v>
      </c>
      <c r="G243" s="32">
        <v>4</v>
      </c>
      <c r="H243" s="790">
        <v>3.2</v>
      </c>
      <c r="I243" s="790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6"/>
      <c r="R243" s="796"/>
      <c r="S243" s="796"/>
      <c r="T243" s="797"/>
      <c r="U243" s="34"/>
      <c r="V243" s="34"/>
      <c r="W243" s="35" t="s">
        <v>69</v>
      </c>
      <c r="X243" s="791">
        <v>0</v>
      </c>
      <c r="Y243" s="792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802">
        <v>4680115880818</v>
      </c>
      <c r="E244" s="803"/>
      <c r="F244" s="790">
        <v>0.4</v>
      </c>
      <c r="G244" s="32">
        <v>6</v>
      </c>
      <c r="H244" s="790">
        <v>2.4</v>
      </c>
      <c r="I244" s="790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0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6"/>
      <c r="R244" s="796"/>
      <c r="S244" s="796"/>
      <c r="T244" s="797"/>
      <c r="U244" s="34"/>
      <c r="V244" s="34"/>
      <c r="W244" s="35" t="s">
        <v>69</v>
      </c>
      <c r="X244" s="791">
        <v>6</v>
      </c>
      <c r="Y244" s="792">
        <f t="shared" si="52"/>
        <v>7.1999999999999993</v>
      </c>
      <c r="Z244" s="36">
        <f>IFERROR(IF(Y244=0,"",ROUNDUP(Y244/H244,0)*0.00651),"")</f>
        <v>1.9529999999999999E-2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6.6300000000000008</v>
      </c>
      <c r="BN244" s="64">
        <f t="shared" si="54"/>
        <v>7.9560000000000004</v>
      </c>
      <c r="BO244" s="64">
        <f t="shared" si="55"/>
        <v>1.3736263736263738E-2</v>
      </c>
      <c r="BP244" s="64">
        <f t="shared" si="56"/>
        <v>1.6483516483516484E-2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802">
        <v>4680115880801</v>
      </c>
      <c r="E245" s="803"/>
      <c r="F245" s="790">
        <v>0.4</v>
      </c>
      <c r="G245" s="32">
        <v>6</v>
      </c>
      <c r="H245" s="790">
        <v>2.4</v>
      </c>
      <c r="I245" s="790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6"/>
      <c r="R245" s="796"/>
      <c r="S245" s="796"/>
      <c r="T245" s="797"/>
      <c r="U245" s="34"/>
      <c r="V245" s="34"/>
      <c r="W245" s="35" t="s">
        <v>69</v>
      </c>
      <c r="X245" s="791">
        <v>0</v>
      </c>
      <c r="Y245" s="792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9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1"/>
      <c r="P246" s="807" t="s">
        <v>71</v>
      </c>
      <c r="Q246" s="808"/>
      <c r="R246" s="808"/>
      <c r="S246" s="808"/>
      <c r="T246" s="808"/>
      <c r="U246" s="808"/>
      <c r="V246" s="809"/>
      <c r="W246" s="37" t="s">
        <v>72</v>
      </c>
      <c r="X246" s="793">
        <f>IFERROR(X240/H240,"0")+IFERROR(X241/H241,"0")+IFERROR(X242/H242,"0")+IFERROR(X243/H243,"0")+IFERROR(X244/H244,"0")+IFERROR(X245/H245,"0")</f>
        <v>2.5</v>
      </c>
      <c r="Y246" s="793">
        <f>IFERROR(Y240/H240,"0")+IFERROR(Y241/H241,"0")+IFERROR(Y242/H242,"0")+IFERROR(Y243/H243,"0")+IFERROR(Y244/H244,"0")+IFERROR(Y245/H245,"0")</f>
        <v>3</v>
      </c>
      <c r="Z246" s="793">
        <f>IFERROR(IF(Z240="",0,Z240),"0")+IFERROR(IF(Z241="",0,Z241),"0")+IFERROR(IF(Z242="",0,Z242),"0")+IFERROR(IF(Z243="",0,Z243),"0")+IFERROR(IF(Z244="",0,Z244),"0")+IFERROR(IF(Z245="",0,Z245),"0")</f>
        <v>1.9529999999999999E-2</v>
      </c>
      <c r="AA246" s="794"/>
      <c r="AB246" s="794"/>
      <c r="AC246" s="794"/>
    </row>
    <row r="247" spans="1:68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1"/>
      <c r="P247" s="807" t="s">
        <v>71</v>
      </c>
      <c r="Q247" s="808"/>
      <c r="R247" s="808"/>
      <c r="S247" s="808"/>
      <c r="T247" s="808"/>
      <c r="U247" s="808"/>
      <c r="V247" s="809"/>
      <c r="W247" s="37" t="s">
        <v>69</v>
      </c>
      <c r="X247" s="793">
        <f>IFERROR(SUM(X240:X245),"0")</f>
        <v>6</v>
      </c>
      <c r="Y247" s="793">
        <f>IFERROR(SUM(Y240:Y245),"0")</f>
        <v>7.1999999999999993</v>
      </c>
      <c r="Z247" s="37"/>
      <c r="AA247" s="794"/>
      <c r="AB247" s="794"/>
      <c r="AC247" s="794"/>
    </row>
    <row r="248" spans="1:68" ht="16.5" hidden="1" customHeight="1" x14ac:dyDescent="0.25">
      <c r="A248" s="814" t="s">
        <v>425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86"/>
      <c r="AB248" s="786"/>
      <c r="AC248" s="786"/>
    </row>
    <row r="249" spans="1:68" ht="14.25" hidden="1" customHeight="1" x14ac:dyDescent="0.25">
      <c r="A249" s="812" t="s">
        <v>113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87"/>
      <c r="AB249" s="787"/>
      <c r="AC249" s="787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802">
        <v>4680115884274</v>
      </c>
      <c r="E250" s="803"/>
      <c r="F250" s="790">
        <v>1.45</v>
      </c>
      <c r="G250" s="32">
        <v>8</v>
      </c>
      <c r="H250" s="790">
        <v>11.6</v>
      </c>
      <c r="I250" s="790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6"/>
      <c r="R250" s="796"/>
      <c r="S250" s="796"/>
      <c r="T250" s="797"/>
      <c r="U250" s="34"/>
      <c r="V250" s="34"/>
      <c r="W250" s="35" t="s">
        <v>69</v>
      </c>
      <c r="X250" s="791">
        <v>0</v>
      </c>
      <c r="Y250" s="792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802">
        <v>4680115884274</v>
      </c>
      <c r="E251" s="803"/>
      <c r="F251" s="790">
        <v>1.45</v>
      </c>
      <c r="G251" s="32">
        <v>8</v>
      </c>
      <c r="H251" s="790">
        <v>11.6</v>
      </c>
      <c r="I251" s="790">
        <v>12.035</v>
      </c>
      <c r="J251" s="32">
        <v>64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6"/>
      <c r="R251" s="796"/>
      <c r="S251" s="796"/>
      <c r="T251" s="797"/>
      <c r="U251" s="34"/>
      <c r="V251" s="34"/>
      <c r="W251" s="35" t="s">
        <v>69</v>
      </c>
      <c r="X251" s="791">
        <v>0</v>
      </c>
      <c r="Y251" s="792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802">
        <v>4680115884298</v>
      </c>
      <c r="E252" s="803"/>
      <c r="F252" s="790">
        <v>1.45</v>
      </c>
      <c r="G252" s="32">
        <v>8</v>
      </c>
      <c r="H252" s="790">
        <v>11.6</v>
      </c>
      <c r="I252" s="790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6"/>
      <c r="R252" s="796"/>
      <c r="S252" s="796"/>
      <c r="T252" s="797"/>
      <c r="U252" s="34"/>
      <c r="V252" s="34"/>
      <c r="W252" s="35" t="s">
        <v>69</v>
      </c>
      <c r="X252" s="791">
        <v>0</v>
      </c>
      <c r="Y252" s="792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802">
        <v>4680115884250</v>
      </c>
      <c r="E253" s="803"/>
      <c r="F253" s="790">
        <v>1.45</v>
      </c>
      <c r="G253" s="32">
        <v>8</v>
      </c>
      <c r="H253" s="790">
        <v>11.6</v>
      </c>
      <c r="I253" s="790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6"/>
      <c r="R253" s="796"/>
      <c r="S253" s="796"/>
      <c r="T253" s="797"/>
      <c r="U253" s="34"/>
      <c r="V253" s="34"/>
      <c r="W253" s="35" t="s">
        <v>69</v>
      </c>
      <c r="X253" s="791">
        <v>0</v>
      </c>
      <c r="Y253" s="792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802">
        <v>4680115884250</v>
      </c>
      <c r="E254" s="803"/>
      <c r="F254" s="790">
        <v>1.45</v>
      </c>
      <c r="G254" s="32">
        <v>8</v>
      </c>
      <c r="H254" s="790">
        <v>11.6</v>
      </c>
      <c r="I254" s="790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6"/>
      <c r="R254" s="796"/>
      <c r="S254" s="796"/>
      <c r="T254" s="797"/>
      <c r="U254" s="34"/>
      <c r="V254" s="34"/>
      <c r="W254" s="35" t="s">
        <v>69</v>
      </c>
      <c r="X254" s="791">
        <v>0</v>
      </c>
      <c r="Y254" s="792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802">
        <v>4680115884281</v>
      </c>
      <c r="E255" s="803"/>
      <c r="F255" s="790">
        <v>0.4</v>
      </c>
      <c r="G255" s="32">
        <v>10</v>
      </c>
      <c r="H255" s="790">
        <v>4</v>
      </c>
      <c r="I255" s="790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6"/>
      <c r="R255" s="796"/>
      <c r="S255" s="796"/>
      <c r="T255" s="797"/>
      <c r="U255" s="34"/>
      <c r="V255" s="34"/>
      <c r="W255" s="35" t="s">
        <v>69</v>
      </c>
      <c r="X255" s="791">
        <v>0</v>
      </c>
      <c r="Y255" s="792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802">
        <v>4680115884199</v>
      </c>
      <c r="E256" s="803"/>
      <c r="F256" s="790">
        <v>0.37</v>
      </c>
      <c r="G256" s="32">
        <v>10</v>
      </c>
      <c r="H256" s="790">
        <v>3.7</v>
      </c>
      <c r="I256" s="790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6"/>
      <c r="R256" s="796"/>
      <c r="S256" s="796"/>
      <c r="T256" s="797"/>
      <c r="U256" s="34"/>
      <c r="V256" s="34"/>
      <c r="W256" s="35" t="s">
        <v>69</v>
      </c>
      <c r="X256" s="791">
        <v>0</v>
      </c>
      <c r="Y256" s="792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802">
        <v>4680115884267</v>
      </c>
      <c r="E257" s="803"/>
      <c r="F257" s="790">
        <v>0.4</v>
      </c>
      <c r="G257" s="32">
        <v>10</v>
      </c>
      <c r="H257" s="790">
        <v>4</v>
      </c>
      <c r="I257" s="790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6"/>
      <c r="R257" s="796"/>
      <c r="S257" s="796"/>
      <c r="T257" s="797"/>
      <c r="U257" s="34"/>
      <c r="V257" s="34"/>
      <c r="W257" s="35" t="s">
        <v>69</v>
      </c>
      <c r="X257" s="791">
        <v>0</v>
      </c>
      <c r="Y257" s="792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9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1"/>
      <c r="P258" s="807" t="s">
        <v>71</v>
      </c>
      <c r="Q258" s="808"/>
      <c r="R258" s="808"/>
      <c r="S258" s="808"/>
      <c r="T258" s="808"/>
      <c r="U258" s="808"/>
      <c r="V258" s="809"/>
      <c r="W258" s="37" t="s">
        <v>72</v>
      </c>
      <c r="X258" s="793">
        <f>IFERROR(X250/H250,"0")+IFERROR(X251/H251,"0")+IFERROR(X252/H252,"0")+IFERROR(X253/H253,"0")+IFERROR(X254/H254,"0")+IFERROR(X255/H255,"0")+IFERROR(X256/H256,"0")+IFERROR(X257/H257,"0")</f>
        <v>0</v>
      </c>
      <c r="Y258" s="793">
        <f>IFERROR(Y250/H250,"0")+IFERROR(Y251/H251,"0")+IFERROR(Y252/H252,"0")+IFERROR(Y253/H253,"0")+IFERROR(Y254/H254,"0")+IFERROR(Y255/H255,"0")+IFERROR(Y256/H256,"0")+IFERROR(Y257/H257,"0")</f>
        <v>0</v>
      </c>
      <c r="Z258" s="79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4"/>
      <c r="AB258" s="794"/>
      <c r="AC258" s="794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1"/>
      <c r="P259" s="807" t="s">
        <v>71</v>
      </c>
      <c r="Q259" s="808"/>
      <c r="R259" s="808"/>
      <c r="S259" s="808"/>
      <c r="T259" s="808"/>
      <c r="U259" s="808"/>
      <c r="V259" s="809"/>
      <c r="W259" s="37" t="s">
        <v>69</v>
      </c>
      <c r="X259" s="793">
        <f>IFERROR(SUM(X250:X257),"0")</f>
        <v>0</v>
      </c>
      <c r="Y259" s="793">
        <f>IFERROR(SUM(Y250:Y257),"0")</f>
        <v>0</v>
      </c>
      <c r="Z259" s="37"/>
      <c r="AA259" s="794"/>
      <c r="AB259" s="794"/>
      <c r="AC259" s="794"/>
    </row>
    <row r="260" spans="1:68" ht="16.5" hidden="1" customHeight="1" x14ac:dyDescent="0.25">
      <c r="A260" s="814" t="s">
        <v>444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86"/>
      <c r="AB260" s="786"/>
      <c r="AC260" s="786"/>
    </row>
    <row r="261" spans="1:68" ht="14.25" hidden="1" customHeight="1" x14ac:dyDescent="0.25">
      <c r="A261" s="812" t="s">
        <v>113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87"/>
      <c r="AB261" s="787"/>
      <c r="AC261" s="787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802">
        <v>4680115884137</v>
      </c>
      <c r="E262" s="803"/>
      <c r="F262" s="790">
        <v>1.45</v>
      </c>
      <c r="G262" s="32">
        <v>8</v>
      </c>
      <c r="H262" s="790">
        <v>11.6</v>
      </c>
      <c r="I262" s="790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6"/>
      <c r="R262" s="796"/>
      <c r="S262" s="796"/>
      <c r="T262" s="797"/>
      <c r="U262" s="34"/>
      <c r="V262" s="34"/>
      <c r="W262" s="35" t="s">
        <v>69</v>
      </c>
      <c r="X262" s="791">
        <v>0</v>
      </c>
      <c r="Y262" s="792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802">
        <v>4680115884137</v>
      </c>
      <c r="E263" s="803"/>
      <c r="F263" s="790">
        <v>1.45</v>
      </c>
      <c r="G263" s="32">
        <v>8</v>
      </c>
      <c r="H263" s="790">
        <v>11.6</v>
      </c>
      <c r="I263" s="790">
        <v>12.035</v>
      </c>
      <c r="J263" s="32">
        <v>64</v>
      </c>
      <c r="K263" s="32" t="s">
        <v>116</v>
      </c>
      <c r="L263" s="32"/>
      <c r="M263" s="33" t="s">
        <v>117</v>
      </c>
      <c r="N263" s="33"/>
      <c r="O263" s="32">
        <v>55</v>
      </c>
      <c r="P263" s="12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6"/>
      <c r="R263" s="796"/>
      <c r="S263" s="796"/>
      <c r="T263" s="797"/>
      <c r="U263" s="34"/>
      <c r="V263" s="34"/>
      <c r="W263" s="35" t="s">
        <v>69</v>
      </c>
      <c r="X263" s="791">
        <v>0</v>
      </c>
      <c r="Y263" s="792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802">
        <v>4680115884236</v>
      </c>
      <c r="E264" s="803"/>
      <c r="F264" s="790">
        <v>1.45</v>
      </c>
      <c r="G264" s="32">
        <v>8</v>
      </c>
      <c r="H264" s="790">
        <v>11.6</v>
      </c>
      <c r="I264" s="790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6"/>
      <c r="R264" s="796"/>
      <c r="S264" s="796"/>
      <c r="T264" s="797"/>
      <c r="U264" s="34"/>
      <c r="V264" s="34"/>
      <c r="W264" s="35" t="s">
        <v>69</v>
      </c>
      <c r="X264" s="791">
        <v>0</v>
      </c>
      <c r="Y264" s="792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802">
        <v>4680115884175</v>
      </c>
      <c r="E265" s="803"/>
      <c r="F265" s="790">
        <v>1.45</v>
      </c>
      <c r="G265" s="32">
        <v>8</v>
      </c>
      <c r="H265" s="790">
        <v>11.6</v>
      </c>
      <c r="I265" s="790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6"/>
      <c r="R265" s="796"/>
      <c r="S265" s="796"/>
      <c r="T265" s="797"/>
      <c r="U265" s="34"/>
      <c r="V265" s="34"/>
      <c r="W265" s="35" t="s">
        <v>69</v>
      </c>
      <c r="X265" s="791">
        <v>0</v>
      </c>
      <c r="Y265" s="792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802">
        <v>4680115884175</v>
      </c>
      <c r="E266" s="803"/>
      <c r="F266" s="790">
        <v>1.45</v>
      </c>
      <c r="G266" s="32">
        <v>8</v>
      </c>
      <c r="H266" s="790">
        <v>11.6</v>
      </c>
      <c r="I266" s="790">
        <v>12.035</v>
      </c>
      <c r="J266" s="32">
        <v>64</v>
      </c>
      <c r="K266" s="32" t="s">
        <v>116</v>
      </c>
      <c r="L266" s="32"/>
      <c r="M266" s="33" t="s">
        <v>117</v>
      </c>
      <c r="N266" s="33"/>
      <c r="O266" s="32">
        <v>55</v>
      </c>
      <c r="P266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6"/>
      <c r="R266" s="796"/>
      <c r="S266" s="796"/>
      <c r="T266" s="797"/>
      <c r="U266" s="34"/>
      <c r="V266" s="34"/>
      <c r="W266" s="35" t="s">
        <v>69</v>
      </c>
      <c r="X266" s="791">
        <v>0</v>
      </c>
      <c r="Y266" s="792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802">
        <v>4680115884144</v>
      </c>
      <c r="E267" s="803"/>
      <c r="F267" s="790">
        <v>0.4</v>
      </c>
      <c r="G267" s="32">
        <v>10</v>
      </c>
      <c r="H267" s="790">
        <v>4</v>
      </c>
      <c r="I267" s="790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6"/>
      <c r="R267" s="796"/>
      <c r="S267" s="796"/>
      <c r="T267" s="797"/>
      <c r="U267" s="34"/>
      <c r="V267" s="34"/>
      <c r="W267" s="35" t="s">
        <v>69</v>
      </c>
      <c r="X267" s="791">
        <v>0</v>
      </c>
      <c r="Y267" s="792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802">
        <v>4680115885288</v>
      </c>
      <c r="E268" s="803"/>
      <c r="F268" s="790">
        <v>0.37</v>
      </c>
      <c r="G268" s="32">
        <v>10</v>
      </c>
      <c r="H268" s="790">
        <v>3.7</v>
      </c>
      <c r="I268" s="790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1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6"/>
      <c r="R268" s="796"/>
      <c r="S268" s="796"/>
      <c r="T268" s="797"/>
      <c r="U268" s="34"/>
      <c r="V268" s="34"/>
      <c r="W268" s="35" t="s">
        <v>69</v>
      </c>
      <c r="X268" s="791">
        <v>0</v>
      </c>
      <c r="Y268" s="792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802">
        <v>4680115884182</v>
      </c>
      <c r="E269" s="803"/>
      <c r="F269" s="790">
        <v>0.37</v>
      </c>
      <c r="G269" s="32">
        <v>10</v>
      </c>
      <c r="H269" s="790">
        <v>3.7</v>
      </c>
      <c r="I269" s="790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6"/>
      <c r="R269" s="796"/>
      <c r="S269" s="796"/>
      <c r="T269" s="797"/>
      <c r="U269" s="34"/>
      <c r="V269" s="34"/>
      <c r="W269" s="35" t="s">
        <v>69</v>
      </c>
      <c r="X269" s="791">
        <v>0</v>
      </c>
      <c r="Y269" s="792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802">
        <v>4680115884205</v>
      </c>
      <c r="E270" s="803"/>
      <c r="F270" s="790">
        <v>0.4</v>
      </c>
      <c r="G270" s="32">
        <v>10</v>
      </c>
      <c r="H270" s="790">
        <v>4</v>
      </c>
      <c r="I270" s="790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6"/>
      <c r="R270" s="796"/>
      <c r="S270" s="796"/>
      <c r="T270" s="797"/>
      <c r="U270" s="34"/>
      <c r="V270" s="34"/>
      <c r="W270" s="35" t="s">
        <v>69</v>
      </c>
      <c r="X270" s="791">
        <v>0</v>
      </c>
      <c r="Y270" s="792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9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1"/>
      <c r="P271" s="807" t="s">
        <v>71</v>
      </c>
      <c r="Q271" s="808"/>
      <c r="R271" s="808"/>
      <c r="S271" s="808"/>
      <c r="T271" s="808"/>
      <c r="U271" s="808"/>
      <c r="V271" s="809"/>
      <c r="W271" s="37" t="s">
        <v>72</v>
      </c>
      <c r="X271" s="793">
        <f>IFERROR(X262/H262,"0")+IFERROR(X263/H263,"0")+IFERROR(X264/H264,"0")+IFERROR(X265/H265,"0")+IFERROR(X266/H266,"0")+IFERROR(X267/H267,"0")+IFERROR(X268/H268,"0")+IFERROR(X269/H269,"0")+IFERROR(X270/H270,"0")</f>
        <v>0</v>
      </c>
      <c r="Y271" s="793">
        <f>IFERROR(Y262/H262,"0")+IFERROR(Y263/H263,"0")+IFERROR(Y264/H264,"0")+IFERROR(Y265/H265,"0")+IFERROR(Y266/H266,"0")+IFERROR(Y267/H267,"0")+IFERROR(Y268/H268,"0")+IFERROR(Y269/H269,"0")+IFERROR(Y270/H270,"0")</f>
        <v>0</v>
      </c>
      <c r="Z271" s="79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4"/>
      <c r="AB271" s="794"/>
      <c r="AC271" s="794"/>
    </row>
    <row r="272" spans="1:68" hidden="1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01"/>
      <c r="P272" s="807" t="s">
        <v>71</v>
      </c>
      <c r="Q272" s="808"/>
      <c r="R272" s="808"/>
      <c r="S272" s="808"/>
      <c r="T272" s="808"/>
      <c r="U272" s="808"/>
      <c r="V272" s="809"/>
      <c r="W272" s="37" t="s">
        <v>69</v>
      </c>
      <c r="X272" s="793">
        <f>IFERROR(SUM(X262:X270),"0")</f>
        <v>0</v>
      </c>
      <c r="Y272" s="793">
        <f>IFERROR(SUM(Y262:Y270),"0")</f>
        <v>0</v>
      </c>
      <c r="Z272" s="37"/>
      <c r="AA272" s="794"/>
      <c r="AB272" s="794"/>
      <c r="AC272" s="794"/>
    </row>
    <row r="273" spans="1:68" ht="14.25" hidden="1" customHeight="1" x14ac:dyDescent="0.25">
      <c r="A273" s="812" t="s">
        <v>165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87"/>
      <c r="AB273" s="787"/>
      <c r="AC273" s="787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802">
        <v>4680115885721</v>
      </c>
      <c r="E274" s="803"/>
      <c r="F274" s="790">
        <v>0.33</v>
      </c>
      <c r="G274" s="32">
        <v>6</v>
      </c>
      <c r="H274" s="790">
        <v>1.98</v>
      </c>
      <c r="I274" s="790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0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6"/>
      <c r="R274" s="796"/>
      <c r="S274" s="796"/>
      <c r="T274" s="797"/>
      <c r="U274" s="34"/>
      <c r="V274" s="34"/>
      <c r="W274" s="35" t="s">
        <v>69</v>
      </c>
      <c r="X274" s="791">
        <v>0</v>
      </c>
      <c r="Y274" s="79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9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1"/>
      <c r="P275" s="807" t="s">
        <v>71</v>
      </c>
      <c r="Q275" s="808"/>
      <c r="R275" s="808"/>
      <c r="S275" s="808"/>
      <c r="T275" s="808"/>
      <c r="U275" s="808"/>
      <c r="V275" s="809"/>
      <c r="W275" s="37" t="s">
        <v>72</v>
      </c>
      <c r="X275" s="793">
        <f>IFERROR(X274/H274,"0")</f>
        <v>0</v>
      </c>
      <c r="Y275" s="793">
        <f>IFERROR(Y274/H274,"0")</f>
        <v>0</v>
      </c>
      <c r="Z275" s="793">
        <f>IFERROR(IF(Z274="",0,Z274),"0")</f>
        <v>0</v>
      </c>
      <c r="AA275" s="794"/>
      <c r="AB275" s="794"/>
      <c r="AC275" s="794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1"/>
      <c r="P276" s="807" t="s">
        <v>71</v>
      </c>
      <c r="Q276" s="808"/>
      <c r="R276" s="808"/>
      <c r="S276" s="808"/>
      <c r="T276" s="808"/>
      <c r="U276" s="808"/>
      <c r="V276" s="809"/>
      <c r="W276" s="37" t="s">
        <v>69</v>
      </c>
      <c r="X276" s="793">
        <f>IFERROR(SUM(X274:X274),"0")</f>
        <v>0</v>
      </c>
      <c r="Y276" s="793">
        <f>IFERROR(SUM(Y274:Y274),"0")</f>
        <v>0</v>
      </c>
      <c r="Z276" s="37"/>
      <c r="AA276" s="794"/>
      <c r="AB276" s="794"/>
      <c r="AC276" s="794"/>
    </row>
    <row r="277" spans="1:68" ht="16.5" hidden="1" customHeight="1" x14ac:dyDescent="0.25">
      <c r="A277" s="814" t="s">
        <v>468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86"/>
      <c r="AB277" s="786"/>
      <c r="AC277" s="786"/>
    </row>
    <row r="278" spans="1:68" ht="14.25" hidden="1" customHeight="1" x14ac:dyDescent="0.25">
      <c r="A278" s="812" t="s">
        <v>113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87"/>
      <c r="AB278" s="787"/>
      <c r="AC278" s="787"/>
    </row>
    <row r="279" spans="1:68" ht="27" hidden="1" customHeight="1" x14ac:dyDescent="0.25">
      <c r="A279" s="54" t="s">
        <v>469</v>
      </c>
      <c r="B279" s="54" t="s">
        <v>470</v>
      </c>
      <c r="C279" s="31">
        <v>4301011322</v>
      </c>
      <c r="D279" s="802">
        <v>4607091387452</v>
      </c>
      <c r="E279" s="803"/>
      <c r="F279" s="790">
        <v>1.35</v>
      </c>
      <c r="G279" s="32">
        <v>8</v>
      </c>
      <c r="H279" s="790">
        <v>10.8</v>
      </c>
      <c r="I279" s="790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6"/>
      <c r="R279" s="796"/>
      <c r="S279" s="796"/>
      <c r="T279" s="797"/>
      <c r="U279" s="34"/>
      <c r="V279" s="34"/>
      <c r="W279" s="35" t="s">
        <v>69</v>
      </c>
      <c r="X279" s="791">
        <v>0</v>
      </c>
      <c r="Y279" s="792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4301011855</v>
      </c>
      <c r="D280" s="802">
        <v>4680115885837</v>
      </c>
      <c r="E280" s="803"/>
      <c r="F280" s="790">
        <v>1.35</v>
      </c>
      <c r="G280" s="32">
        <v>8</v>
      </c>
      <c r="H280" s="790">
        <v>10.8</v>
      </c>
      <c r="I280" s="790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6"/>
      <c r="R280" s="796"/>
      <c r="S280" s="796"/>
      <c r="T280" s="797"/>
      <c r="U280" s="34"/>
      <c r="V280" s="34"/>
      <c r="W280" s="35" t="s">
        <v>69</v>
      </c>
      <c r="X280" s="791">
        <v>0</v>
      </c>
      <c r="Y280" s="792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4301011910</v>
      </c>
      <c r="D281" s="802">
        <v>4680115885806</v>
      </c>
      <c r="E281" s="803"/>
      <c r="F281" s="790">
        <v>1.35</v>
      </c>
      <c r="G281" s="32">
        <v>8</v>
      </c>
      <c r="H281" s="790">
        <v>10.8</v>
      </c>
      <c r="I281" s="790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5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6"/>
      <c r="R281" s="796"/>
      <c r="S281" s="796"/>
      <c r="T281" s="797"/>
      <c r="U281" s="34"/>
      <c r="V281" s="34"/>
      <c r="W281" s="35" t="s">
        <v>69</v>
      </c>
      <c r="X281" s="791">
        <v>0</v>
      </c>
      <c r="Y281" s="792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475</v>
      </c>
      <c r="B282" s="54" t="s">
        <v>478</v>
      </c>
      <c r="C282" s="31">
        <v>4301011850</v>
      </c>
      <c r="D282" s="802">
        <v>4680115885806</v>
      </c>
      <c r="E282" s="803"/>
      <c r="F282" s="790">
        <v>1.35</v>
      </c>
      <c r="G282" s="32">
        <v>8</v>
      </c>
      <c r="H282" s="790">
        <v>10.8</v>
      </c>
      <c r="I282" s="790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11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6"/>
      <c r="R282" s="796"/>
      <c r="S282" s="796"/>
      <c r="T282" s="797"/>
      <c r="U282" s="34"/>
      <c r="V282" s="34"/>
      <c r="W282" s="35" t="s">
        <v>69</v>
      </c>
      <c r="X282" s="791">
        <v>0</v>
      </c>
      <c r="Y282" s="792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802">
        <v>4607091385984</v>
      </c>
      <c r="E283" s="803"/>
      <c r="F283" s="790">
        <v>1.35</v>
      </c>
      <c r="G283" s="32">
        <v>8</v>
      </c>
      <c r="H283" s="790">
        <v>10.8</v>
      </c>
      <c r="I283" s="790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11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6"/>
      <c r="R283" s="796"/>
      <c r="S283" s="796"/>
      <c r="T283" s="797"/>
      <c r="U283" s="34"/>
      <c r="V283" s="34"/>
      <c r="W283" s="35" t="s">
        <v>69</v>
      </c>
      <c r="X283" s="791">
        <v>0</v>
      </c>
      <c r="Y283" s="792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483</v>
      </c>
      <c r="B284" s="54" t="s">
        <v>484</v>
      </c>
      <c r="C284" s="31">
        <v>4301011853</v>
      </c>
      <c r="D284" s="802">
        <v>4680115885851</v>
      </c>
      <c r="E284" s="803"/>
      <c r="F284" s="790">
        <v>1.35</v>
      </c>
      <c r="G284" s="32">
        <v>8</v>
      </c>
      <c r="H284" s="790">
        <v>10.8</v>
      </c>
      <c r="I284" s="790">
        <v>11.234999999999999</v>
      </c>
      <c r="J284" s="32">
        <v>64</v>
      </c>
      <c r="K284" s="32" t="s">
        <v>116</v>
      </c>
      <c r="L284" s="32"/>
      <c r="M284" s="33" t="s">
        <v>117</v>
      </c>
      <c r="N284" s="33"/>
      <c r="O284" s="32">
        <v>55</v>
      </c>
      <c r="P284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6"/>
      <c r="R284" s="796"/>
      <c r="S284" s="796"/>
      <c r="T284" s="797"/>
      <c r="U284" s="34"/>
      <c r="V284" s="34"/>
      <c r="W284" s="35" t="s">
        <v>69</v>
      </c>
      <c r="X284" s="791">
        <v>0</v>
      </c>
      <c r="Y284" s="792">
        <f t="shared" si="67"/>
        <v>0</v>
      </c>
      <c r="Z284" s="36" t="str">
        <f>IFERROR(IF(Y284=0,"",ROUNDUP(Y284/H284,0)*0.01898),"")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802">
        <v>4607091387469</v>
      </c>
      <c r="E285" s="803"/>
      <c r="F285" s="790">
        <v>0.5</v>
      </c>
      <c r="G285" s="32">
        <v>10</v>
      </c>
      <c r="H285" s="790">
        <v>5</v>
      </c>
      <c r="I285" s="790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0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6"/>
      <c r="R285" s="796"/>
      <c r="S285" s="796"/>
      <c r="T285" s="797"/>
      <c r="U285" s="34"/>
      <c r="V285" s="34"/>
      <c r="W285" s="35" t="s">
        <v>69</v>
      </c>
      <c r="X285" s="791">
        <v>0</v>
      </c>
      <c r="Y285" s="792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471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488</v>
      </c>
      <c r="B286" s="54" t="s">
        <v>489</v>
      </c>
      <c r="C286" s="31">
        <v>4301011852</v>
      </c>
      <c r="D286" s="802">
        <v>4680115885844</v>
      </c>
      <c r="E286" s="803"/>
      <c r="F286" s="790">
        <v>0.4</v>
      </c>
      <c r="G286" s="32">
        <v>10</v>
      </c>
      <c r="H286" s="790">
        <v>4</v>
      </c>
      <c r="I286" s="790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6"/>
      <c r="R286" s="796"/>
      <c r="S286" s="796"/>
      <c r="T286" s="797"/>
      <c r="U286" s="34"/>
      <c r="V286" s="34"/>
      <c r="W286" s="35" t="s">
        <v>69</v>
      </c>
      <c r="X286" s="791">
        <v>0</v>
      </c>
      <c r="Y286" s="792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490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491</v>
      </c>
      <c r="B287" s="54" t="s">
        <v>492</v>
      </c>
      <c r="C287" s="31">
        <v>4301011316</v>
      </c>
      <c r="D287" s="802">
        <v>4607091387438</v>
      </c>
      <c r="E287" s="803"/>
      <c r="F287" s="790">
        <v>0.5</v>
      </c>
      <c r="G287" s="32">
        <v>10</v>
      </c>
      <c r="H287" s="790">
        <v>5</v>
      </c>
      <c r="I287" s="790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4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6"/>
      <c r="R287" s="796"/>
      <c r="S287" s="796"/>
      <c r="T287" s="797"/>
      <c r="U287" s="34"/>
      <c r="V287" s="34"/>
      <c r="W287" s="35" t="s">
        <v>69</v>
      </c>
      <c r="X287" s="791">
        <v>0</v>
      </c>
      <c r="Y287" s="792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494</v>
      </c>
      <c r="B288" s="54" t="s">
        <v>495</v>
      </c>
      <c r="C288" s="31">
        <v>4301011851</v>
      </c>
      <c r="D288" s="802">
        <v>4680115885820</v>
      </c>
      <c r="E288" s="803"/>
      <c r="F288" s="790">
        <v>0.4</v>
      </c>
      <c r="G288" s="32">
        <v>10</v>
      </c>
      <c r="H288" s="790">
        <v>4</v>
      </c>
      <c r="I288" s="790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6"/>
      <c r="R288" s="796"/>
      <c r="S288" s="796"/>
      <c r="T288" s="797"/>
      <c r="U288" s="34"/>
      <c r="V288" s="34"/>
      <c r="W288" s="35" t="s">
        <v>69</v>
      </c>
      <c r="X288" s="791">
        <v>0</v>
      </c>
      <c r="Y288" s="792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9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1"/>
      <c r="P289" s="807" t="s">
        <v>71</v>
      </c>
      <c r="Q289" s="808"/>
      <c r="R289" s="808"/>
      <c r="S289" s="808"/>
      <c r="T289" s="808"/>
      <c r="U289" s="808"/>
      <c r="V289" s="809"/>
      <c r="W289" s="37" t="s">
        <v>72</v>
      </c>
      <c r="X289" s="79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4"/>
      <c r="AB289" s="794"/>
      <c r="AC289" s="794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01"/>
      <c r="P290" s="807" t="s">
        <v>71</v>
      </c>
      <c r="Q290" s="808"/>
      <c r="R290" s="808"/>
      <c r="S290" s="808"/>
      <c r="T290" s="808"/>
      <c r="U290" s="808"/>
      <c r="V290" s="809"/>
      <c r="W290" s="37" t="s">
        <v>69</v>
      </c>
      <c r="X290" s="793">
        <f>IFERROR(SUM(X279:X288),"0")</f>
        <v>0</v>
      </c>
      <c r="Y290" s="793">
        <f>IFERROR(SUM(Y279:Y288),"0")</f>
        <v>0</v>
      </c>
      <c r="Z290" s="37"/>
      <c r="AA290" s="794"/>
      <c r="AB290" s="794"/>
      <c r="AC290" s="794"/>
    </row>
    <row r="291" spans="1:68" ht="16.5" hidden="1" customHeight="1" x14ac:dyDescent="0.25">
      <c r="A291" s="814" t="s">
        <v>497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86"/>
      <c r="AB291" s="786"/>
      <c r="AC291" s="786"/>
    </row>
    <row r="292" spans="1:68" ht="14.25" hidden="1" customHeight="1" x14ac:dyDescent="0.25">
      <c r="A292" s="812" t="s">
        <v>113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87"/>
      <c r="AB292" s="787"/>
      <c r="AC292" s="787"/>
    </row>
    <row r="293" spans="1:68" ht="27" hidden="1" customHeight="1" x14ac:dyDescent="0.25">
      <c r="A293" s="54" t="s">
        <v>498</v>
      </c>
      <c r="B293" s="54" t="s">
        <v>499</v>
      </c>
      <c r="C293" s="31">
        <v>4301011876</v>
      </c>
      <c r="D293" s="802">
        <v>4680115885707</v>
      </c>
      <c r="E293" s="803"/>
      <c r="F293" s="790">
        <v>0.9</v>
      </c>
      <c r="G293" s="32">
        <v>10</v>
      </c>
      <c r="H293" s="790">
        <v>9</v>
      </c>
      <c r="I293" s="790">
        <v>9.4350000000000005</v>
      </c>
      <c r="J293" s="32">
        <v>64</v>
      </c>
      <c r="K293" s="32" t="s">
        <v>116</v>
      </c>
      <c r="L293" s="32"/>
      <c r="M293" s="33" t="s">
        <v>117</v>
      </c>
      <c r="N293" s="33"/>
      <c r="O293" s="32">
        <v>31</v>
      </c>
      <c r="P293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6"/>
      <c r="R293" s="796"/>
      <c r="S293" s="796"/>
      <c r="T293" s="797"/>
      <c r="U293" s="34"/>
      <c r="V293" s="34"/>
      <c r="W293" s="35" t="s">
        <v>69</v>
      </c>
      <c r="X293" s="791">
        <v>0</v>
      </c>
      <c r="Y293" s="792">
        <f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79" t="s">
        <v>437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9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1"/>
      <c r="P294" s="807" t="s">
        <v>71</v>
      </c>
      <c r="Q294" s="808"/>
      <c r="R294" s="808"/>
      <c r="S294" s="808"/>
      <c r="T294" s="808"/>
      <c r="U294" s="808"/>
      <c r="V294" s="809"/>
      <c r="W294" s="37" t="s">
        <v>72</v>
      </c>
      <c r="X294" s="793">
        <f>IFERROR(X293/H293,"0")</f>
        <v>0</v>
      </c>
      <c r="Y294" s="793">
        <f>IFERROR(Y293/H293,"0")</f>
        <v>0</v>
      </c>
      <c r="Z294" s="793">
        <f>IFERROR(IF(Z293="",0,Z293),"0")</f>
        <v>0</v>
      </c>
      <c r="AA294" s="794"/>
      <c r="AB294" s="794"/>
      <c r="AC294" s="794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1"/>
      <c r="P295" s="807" t="s">
        <v>71</v>
      </c>
      <c r="Q295" s="808"/>
      <c r="R295" s="808"/>
      <c r="S295" s="808"/>
      <c r="T295" s="808"/>
      <c r="U295" s="808"/>
      <c r="V295" s="809"/>
      <c r="W295" s="37" t="s">
        <v>69</v>
      </c>
      <c r="X295" s="793">
        <f>IFERROR(SUM(X293:X293),"0")</f>
        <v>0</v>
      </c>
      <c r="Y295" s="793">
        <f>IFERROR(SUM(Y293:Y293),"0")</f>
        <v>0</v>
      </c>
      <c r="Z295" s="37"/>
      <c r="AA295" s="794"/>
      <c r="AB295" s="794"/>
      <c r="AC295" s="794"/>
    </row>
    <row r="296" spans="1:68" ht="16.5" hidden="1" customHeight="1" x14ac:dyDescent="0.25">
      <c r="A296" s="814" t="s">
        <v>500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86"/>
      <c r="AB296" s="786"/>
      <c r="AC296" s="786"/>
    </row>
    <row r="297" spans="1:68" ht="14.25" hidden="1" customHeight="1" x14ac:dyDescent="0.25">
      <c r="A297" s="812" t="s">
        <v>113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87"/>
      <c r="AB297" s="787"/>
      <c r="AC297" s="787"/>
    </row>
    <row r="298" spans="1:68" ht="27" hidden="1" customHeight="1" x14ac:dyDescent="0.25">
      <c r="A298" s="54" t="s">
        <v>501</v>
      </c>
      <c r="B298" s="54" t="s">
        <v>502</v>
      </c>
      <c r="C298" s="31">
        <v>4301011223</v>
      </c>
      <c r="D298" s="802">
        <v>4607091383423</v>
      </c>
      <c r="E298" s="803"/>
      <c r="F298" s="790">
        <v>1.35</v>
      </c>
      <c r="G298" s="32">
        <v>8</v>
      </c>
      <c r="H298" s="790">
        <v>10.8</v>
      </c>
      <c r="I298" s="790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6"/>
      <c r="R298" s="796"/>
      <c r="S298" s="796"/>
      <c r="T298" s="797"/>
      <c r="U298" s="34"/>
      <c r="V298" s="34"/>
      <c r="W298" s="35" t="s">
        <v>69</v>
      </c>
      <c r="X298" s="791">
        <v>0</v>
      </c>
      <c r="Y298" s="792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4301011879</v>
      </c>
      <c r="D299" s="802">
        <v>4680115885691</v>
      </c>
      <c r="E299" s="803"/>
      <c r="F299" s="790">
        <v>1.35</v>
      </c>
      <c r="G299" s="32">
        <v>8</v>
      </c>
      <c r="H299" s="790">
        <v>10.8</v>
      </c>
      <c r="I299" s="790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5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6"/>
      <c r="R299" s="796"/>
      <c r="S299" s="796"/>
      <c r="T299" s="797"/>
      <c r="U299" s="34"/>
      <c r="V299" s="34"/>
      <c r="W299" s="35" t="s">
        <v>69</v>
      </c>
      <c r="X299" s="791">
        <v>0</v>
      </c>
      <c r="Y299" s="79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505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506</v>
      </c>
      <c r="B300" s="54" t="s">
        <v>507</v>
      </c>
      <c r="C300" s="31">
        <v>4301011878</v>
      </c>
      <c r="D300" s="802">
        <v>4680115885660</v>
      </c>
      <c r="E300" s="803"/>
      <c r="F300" s="790">
        <v>1.35</v>
      </c>
      <c r="G300" s="32">
        <v>8</v>
      </c>
      <c r="H300" s="790">
        <v>10.8</v>
      </c>
      <c r="I300" s="790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6"/>
      <c r="R300" s="796"/>
      <c r="S300" s="796"/>
      <c r="T300" s="797"/>
      <c r="U300" s="34"/>
      <c r="V300" s="34"/>
      <c r="W300" s="35" t="s">
        <v>69</v>
      </c>
      <c r="X300" s="791">
        <v>0</v>
      </c>
      <c r="Y300" s="79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508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9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1"/>
      <c r="P301" s="807" t="s">
        <v>71</v>
      </c>
      <c r="Q301" s="808"/>
      <c r="R301" s="808"/>
      <c r="S301" s="808"/>
      <c r="T301" s="808"/>
      <c r="U301" s="808"/>
      <c r="V301" s="809"/>
      <c r="W301" s="37" t="s">
        <v>72</v>
      </c>
      <c r="X301" s="793">
        <f>IFERROR(X298/H298,"0")+IFERROR(X299/H299,"0")+IFERROR(X300/H300,"0")</f>
        <v>0</v>
      </c>
      <c r="Y301" s="793">
        <f>IFERROR(Y298/H298,"0")+IFERROR(Y299/H299,"0")+IFERROR(Y300/H300,"0")</f>
        <v>0</v>
      </c>
      <c r="Z301" s="793">
        <f>IFERROR(IF(Z298="",0,Z298),"0")+IFERROR(IF(Z299="",0,Z299),"0")+IFERROR(IF(Z300="",0,Z300),"0")</f>
        <v>0</v>
      </c>
      <c r="AA301" s="794"/>
      <c r="AB301" s="794"/>
      <c r="AC301" s="794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01"/>
      <c r="P302" s="807" t="s">
        <v>71</v>
      </c>
      <c r="Q302" s="808"/>
      <c r="R302" s="808"/>
      <c r="S302" s="808"/>
      <c r="T302" s="808"/>
      <c r="U302" s="808"/>
      <c r="V302" s="809"/>
      <c r="W302" s="37" t="s">
        <v>69</v>
      </c>
      <c r="X302" s="793">
        <f>IFERROR(SUM(X298:X300),"0")</f>
        <v>0</v>
      </c>
      <c r="Y302" s="793">
        <f>IFERROR(SUM(Y298:Y300),"0")</f>
        <v>0</v>
      </c>
      <c r="Z302" s="37"/>
      <c r="AA302" s="794"/>
      <c r="AB302" s="794"/>
      <c r="AC302" s="794"/>
    </row>
    <row r="303" spans="1:68" ht="16.5" hidden="1" customHeight="1" x14ac:dyDescent="0.25">
      <c r="A303" s="814" t="s">
        <v>509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86"/>
      <c r="AB303" s="786"/>
      <c r="AC303" s="786"/>
    </row>
    <row r="304" spans="1:68" ht="14.25" hidden="1" customHeight="1" x14ac:dyDescent="0.25">
      <c r="A304" s="812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87"/>
      <c r="AB304" s="787"/>
      <c r="AC304" s="787"/>
    </row>
    <row r="305" spans="1:68" ht="37.5" hidden="1" customHeight="1" x14ac:dyDescent="0.25">
      <c r="A305" s="54" t="s">
        <v>510</v>
      </c>
      <c r="B305" s="54" t="s">
        <v>511</v>
      </c>
      <c r="C305" s="31">
        <v>4301051409</v>
      </c>
      <c r="D305" s="802">
        <v>4680115881556</v>
      </c>
      <c r="E305" s="803"/>
      <c r="F305" s="790">
        <v>1</v>
      </c>
      <c r="G305" s="32">
        <v>4</v>
      </c>
      <c r="H305" s="790">
        <v>4</v>
      </c>
      <c r="I305" s="790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9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6"/>
      <c r="R305" s="796"/>
      <c r="S305" s="796"/>
      <c r="T305" s="797"/>
      <c r="U305" s="34"/>
      <c r="V305" s="34"/>
      <c r="W305" s="35" t="s">
        <v>69</v>
      </c>
      <c r="X305" s="791">
        <v>0</v>
      </c>
      <c r="Y305" s="792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512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513</v>
      </c>
      <c r="B306" s="54" t="s">
        <v>514</v>
      </c>
      <c r="C306" s="31">
        <v>4301051506</v>
      </c>
      <c r="D306" s="802">
        <v>4680115881037</v>
      </c>
      <c r="E306" s="803"/>
      <c r="F306" s="790">
        <v>0.84</v>
      </c>
      <c r="G306" s="32">
        <v>4</v>
      </c>
      <c r="H306" s="790">
        <v>3.36</v>
      </c>
      <c r="I306" s="790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5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6"/>
      <c r="R306" s="796"/>
      <c r="S306" s="796"/>
      <c r="T306" s="797"/>
      <c r="U306" s="34"/>
      <c r="V306" s="34"/>
      <c r="W306" s="35" t="s">
        <v>69</v>
      </c>
      <c r="X306" s="791">
        <v>0</v>
      </c>
      <c r="Y306" s="792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515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516</v>
      </c>
      <c r="B307" s="54" t="s">
        <v>517</v>
      </c>
      <c r="C307" s="31">
        <v>4301051893</v>
      </c>
      <c r="D307" s="802">
        <v>4680115886186</v>
      </c>
      <c r="E307" s="803"/>
      <c r="F307" s="790">
        <v>0.3</v>
      </c>
      <c r="G307" s="32">
        <v>6</v>
      </c>
      <c r="H307" s="790">
        <v>1.8</v>
      </c>
      <c r="I307" s="790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6"/>
      <c r="R307" s="796"/>
      <c r="S307" s="796"/>
      <c r="T307" s="797"/>
      <c r="U307" s="34"/>
      <c r="V307" s="34"/>
      <c r="W307" s="35" t="s">
        <v>69</v>
      </c>
      <c r="X307" s="791">
        <v>0</v>
      </c>
      <c r="Y307" s="792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512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518</v>
      </c>
      <c r="B308" s="54" t="s">
        <v>519</v>
      </c>
      <c r="C308" s="31">
        <v>4301051487</v>
      </c>
      <c r="D308" s="802">
        <v>4680115881228</v>
      </c>
      <c r="E308" s="803"/>
      <c r="F308" s="790">
        <v>0.4</v>
      </c>
      <c r="G308" s="32">
        <v>6</v>
      </c>
      <c r="H308" s="790">
        <v>2.4</v>
      </c>
      <c r="I308" s="790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9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6"/>
      <c r="R308" s="796"/>
      <c r="S308" s="796"/>
      <c r="T308" s="797"/>
      <c r="U308" s="34"/>
      <c r="V308" s="34"/>
      <c r="W308" s="35" t="s">
        <v>69</v>
      </c>
      <c r="X308" s="791">
        <v>0</v>
      </c>
      <c r="Y308" s="792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4301051384</v>
      </c>
      <c r="D309" s="802">
        <v>4680115881211</v>
      </c>
      <c r="E309" s="803"/>
      <c r="F309" s="790">
        <v>0.4</v>
      </c>
      <c r="G309" s="32">
        <v>6</v>
      </c>
      <c r="H309" s="790">
        <v>2.4</v>
      </c>
      <c r="I309" s="790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8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6"/>
      <c r="R309" s="796"/>
      <c r="S309" s="796"/>
      <c r="T309" s="797"/>
      <c r="U309" s="34"/>
      <c r="V309" s="34"/>
      <c r="W309" s="35" t="s">
        <v>69</v>
      </c>
      <c r="X309" s="791">
        <v>40</v>
      </c>
      <c r="Y309" s="792">
        <f t="shared" si="72"/>
        <v>40.799999999999997</v>
      </c>
      <c r="Z309" s="36">
        <f>IFERROR(IF(Y309=0,"",ROUNDUP(Y309/H309,0)*0.00651),"")</f>
        <v>0.11067</v>
      </c>
      <c r="AA309" s="56"/>
      <c r="AB309" s="57"/>
      <c r="AC309" s="395" t="s">
        <v>512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43</v>
      </c>
      <c r="BN309" s="64">
        <f t="shared" si="74"/>
        <v>43.86</v>
      </c>
      <c r="BO309" s="64">
        <f t="shared" si="75"/>
        <v>9.1575091575091583E-2</v>
      </c>
      <c r="BP309" s="64">
        <f t="shared" si="76"/>
        <v>9.3406593406593408E-2</v>
      </c>
    </row>
    <row r="310" spans="1:68" ht="37.5" hidden="1" customHeight="1" x14ac:dyDescent="0.25">
      <c r="A310" s="54" t="s">
        <v>522</v>
      </c>
      <c r="B310" s="54" t="s">
        <v>523</v>
      </c>
      <c r="C310" s="31">
        <v>4301051378</v>
      </c>
      <c r="D310" s="802">
        <v>4680115881020</v>
      </c>
      <c r="E310" s="803"/>
      <c r="F310" s="790">
        <v>0.84</v>
      </c>
      <c r="G310" s="32">
        <v>4</v>
      </c>
      <c r="H310" s="790">
        <v>3.36</v>
      </c>
      <c r="I310" s="790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1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6"/>
      <c r="R310" s="796"/>
      <c r="S310" s="796"/>
      <c r="T310" s="797"/>
      <c r="U310" s="34"/>
      <c r="V310" s="34"/>
      <c r="W310" s="35" t="s">
        <v>69</v>
      </c>
      <c r="X310" s="791">
        <v>0</v>
      </c>
      <c r="Y310" s="792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9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1"/>
      <c r="P311" s="807" t="s">
        <v>71</v>
      </c>
      <c r="Q311" s="808"/>
      <c r="R311" s="808"/>
      <c r="S311" s="808"/>
      <c r="T311" s="808"/>
      <c r="U311" s="808"/>
      <c r="V311" s="809"/>
      <c r="W311" s="37" t="s">
        <v>72</v>
      </c>
      <c r="X311" s="793">
        <f>IFERROR(X305/H305,"0")+IFERROR(X306/H306,"0")+IFERROR(X307/H307,"0")+IFERROR(X308/H308,"0")+IFERROR(X309/H309,"0")+IFERROR(X310/H310,"0")</f>
        <v>16.666666666666668</v>
      </c>
      <c r="Y311" s="793">
        <f>IFERROR(Y305/H305,"0")+IFERROR(Y306/H306,"0")+IFERROR(Y307/H307,"0")+IFERROR(Y308/H308,"0")+IFERROR(Y309/H309,"0")+IFERROR(Y310/H310,"0")</f>
        <v>17</v>
      </c>
      <c r="Z311" s="793">
        <f>IFERROR(IF(Z305="",0,Z305),"0")+IFERROR(IF(Z306="",0,Z306),"0")+IFERROR(IF(Z307="",0,Z307),"0")+IFERROR(IF(Z308="",0,Z308),"0")+IFERROR(IF(Z309="",0,Z309),"0")+IFERROR(IF(Z310="",0,Z310),"0")</f>
        <v>0.11067</v>
      </c>
      <c r="AA311" s="794"/>
      <c r="AB311" s="794"/>
      <c r="AC311" s="794"/>
    </row>
    <row r="312" spans="1:68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01"/>
      <c r="P312" s="807" t="s">
        <v>71</v>
      </c>
      <c r="Q312" s="808"/>
      <c r="R312" s="808"/>
      <c r="S312" s="808"/>
      <c r="T312" s="808"/>
      <c r="U312" s="808"/>
      <c r="V312" s="809"/>
      <c r="W312" s="37" t="s">
        <v>69</v>
      </c>
      <c r="X312" s="793">
        <f>IFERROR(SUM(X305:X310),"0")</f>
        <v>40</v>
      </c>
      <c r="Y312" s="793">
        <f>IFERROR(SUM(Y305:Y310),"0")</f>
        <v>40.799999999999997</v>
      </c>
      <c r="Z312" s="37"/>
      <c r="AA312" s="794"/>
      <c r="AB312" s="794"/>
      <c r="AC312" s="794"/>
    </row>
    <row r="313" spans="1:68" ht="16.5" hidden="1" customHeight="1" x14ac:dyDescent="0.25">
      <c r="A313" s="814" t="s">
        <v>525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86"/>
      <c r="AB313" s="786"/>
      <c r="AC313" s="786"/>
    </row>
    <row r="314" spans="1:68" ht="14.25" hidden="1" customHeight="1" x14ac:dyDescent="0.25">
      <c r="A314" s="812" t="s">
        <v>113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87"/>
      <c r="AB314" s="787"/>
      <c r="AC314" s="787"/>
    </row>
    <row r="315" spans="1:68" ht="27" hidden="1" customHeight="1" x14ac:dyDescent="0.25">
      <c r="A315" s="54" t="s">
        <v>526</v>
      </c>
      <c r="B315" s="54" t="s">
        <v>527</v>
      </c>
      <c r="C315" s="31">
        <v>4301011306</v>
      </c>
      <c r="D315" s="802">
        <v>4607091389296</v>
      </c>
      <c r="E315" s="803"/>
      <c r="F315" s="790">
        <v>0.4</v>
      </c>
      <c r="G315" s="32">
        <v>10</v>
      </c>
      <c r="H315" s="790">
        <v>4</v>
      </c>
      <c r="I315" s="790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6"/>
      <c r="R315" s="796"/>
      <c r="S315" s="796"/>
      <c r="T315" s="797"/>
      <c r="U315" s="34"/>
      <c r="V315" s="34"/>
      <c r="W315" s="35" t="s">
        <v>69</v>
      </c>
      <c r="X315" s="791">
        <v>0</v>
      </c>
      <c r="Y315" s="792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528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9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1"/>
      <c r="P316" s="807" t="s">
        <v>71</v>
      </c>
      <c r="Q316" s="808"/>
      <c r="R316" s="808"/>
      <c r="S316" s="808"/>
      <c r="T316" s="808"/>
      <c r="U316" s="808"/>
      <c r="V316" s="809"/>
      <c r="W316" s="37" t="s">
        <v>72</v>
      </c>
      <c r="X316" s="793">
        <f>IFERROR(X315/H315,"0")</f>
        <v>0</v>
      </c>
      <c r="Y316" s="793">
        <f>IFERROR(Y315/H315,"0")</f>
        <v>0</v>
      </c>
      <c r="Z316" s="793">
        <f>IFERROR(IF(Z315="",0,Z315),"0")</f>
        <v>0</v>
      </c>
      <c r="AA316" s="794"/>
      <c r="AB316" s="794"/>
      <c r="AC316" s="794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01"/>
      <c r="P317" s="807" t="s">
        <v>71</v>
      </c>
      <c r="Q317" s="808"/>
      <c r="R317" s="808"/>
      <c r="S317" s="808"/>
      <c r="T317" s="808"/>
      <c r="U317" s="808"/>
      <c r="V317" s="809"/>
      <c r="W317" s="37" t="s">
        <v>69</v>
      </c>
      <c r="X317" s="793">
        <f>IFERROR(SUM(X315:X315),"0")</f>
        <v>0</v>
      </c>
      <c r="Y317" s="793">
        <f>IFERROR(SUM(Y315:Y315),"0")</f>
        <v>0</v>
      </c>
      <c r="Z317" s="37"/>
      <c r="AA317" s="794"/>
      <c r="AB317" s="794"/>
      <c r="AC317" s="794"/>
    </row>
    <row r="318" spans="1:68" ht="14.25" hidden="1" customHeight="1" x14ac:dyDescent="0.25">
      <c r="A318" s="812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87"/>
      <c r="AB318" s="787"/>
      <c r="AC318" s="787"/>
    </row>
    <row r="319" spans="1:68" ht="27" hidden="1" customHeight="1" x14ac:dyDescent="0.25">
      <c r="A319" s="54" t="s">
        <v>529</v>
      </c>
      <c r="B319" s="54" t="s">
        <v>530</v>
      </c>
      <c r="C319" s="31">
        <v>4301031163</v>
      </c>
      <c r="D319" s="802">
        <v>4680115880344</v>
      </c>
      <c r="E319" s="803"/>
      <c r="F319" s="790">
        <v>0.28000000000000003</v>
      </c>
      <c r="G319" s="32">
        <v>6</v>
      </c>
      <c r="H319" s="790">
        <v>1.68</v>
      </c>
      <c r="I319" s="790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2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6"/>
      <c r="R319" s="796"/>
      <c r="S319" s="796"/>
      <c r="T319" s="797"/>
      <c r="U319" s="34"/>
      <c r="V319" s="34"/>
      <c r="W319" s="35" t="s">
        <v>69</v>
      </c>
      <c r="X319" s="791">
        <v>0</v>
      </c>
      <c r="Y319" s="792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531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9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1"/>
      <c r="P320" s="807" t="s">
        <v>71</v>
      </c>
      <c r="Q320" s="808"/>
      <c r="R320" s="808"/>
      <c r="S320" s="808"/>
      <c r="T320" s="808"/>
      <c r="U320" s="808"/>
      <c r="V320" s="809"/>
      <c r="W320" s="37" t="s">
        <v>72</v>
      </c>
      <c r="X320" s="793">
        <f>IFERROR(X319/H319,"0")</f>
        <v>0</v>
      </c>
      <c r="Y320" s="793">
        <f>IFERROR(Y319/H319,"0")</f>
        <v>0</v>
      </c>
      <c r="Z320" s="793">
        <f>IFERROR(IF(Z319="",0,Z319),"0")</f>
        <v>0</v>
      </c>
      <c r="AA320" s="794"/>
      <c r="AB320" s="794"/>
      <c r="AC320" s="794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01"/>
      <c r="P321" s="807" t="s">
        <v>71</v>
      </c>
      <c r="Q321" s="808"/>
      <c r="R321" s="808"/>
      <c r="S321" s="808"/>
      <c r="T321" s="808"/>
      <c r="U321" s="808"/>
      <c r="V321" s="809"/>
      <c r="W321" s="37" t="s">
        <v>69</v>
      </c>
      <c r="X321" s="793">
        <f>IFERROR(SUM(X319:X319),"0")</f>
        <v>0</v>
      </c>
      <c r="Y321" s="793">
        <f>IFERROR(SUM(Y319:Y319),"0")</f>
        <v>0</v>
      </c>
      <c r="Z321" s="37"/>
      <c r="AA321" s="794"/>
      <c r="AB321" s="794"/>
      <c r="AC321" s="794"/>
    </row>
    <row r="322" spans="1:68" ht="14.25" hidden="1" customHeight="1" x14ac:dyDescent="0.25">
      <c r="A322" s="812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87"/>
      <c r="AB322" s="787"/>
      <c r="AC322" s="787"/>
    </row>
    <row r="323" spans="1:68" ht="37.5" hidden="1" customHeight="1" x14ac:dyDescent="0.25">
      <c r="A323" s="54" t="s">
        <v>532</v>
      </c>
      <c r="B323" s="54" t="s">
        <v>533</v>
      </c>
      <c r="C323" s="31">
        <v>4301051731</v>
      </c>
      <c r="D323" s="802">
        <v>4680115884618</v>
      </c>
      <c r="E323" s="803"/>
      <c r="F323" s="790">
        <v>0.6</v>
      </c>
      <c r="G323" s="32">
        <v>6</v>
      </c>
      <c r="H323" s="790">
        <v>3.6</v>
      </c>
      <c r="I323" s="790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6"/>
      <c r="R323" s="796"/>
      <c r="S323" s="796"/>
      <c r="T323" s="797"/>
      <c r="U323" s="34"/>
      <c r="V323" s="34"/>
      <c r="W323" s="35" t="s">
        <v>69</v>
      </c>
      <c r="X323" s="791">
        <v>0</v>
      </c>
      <c r="Y323" s="79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534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9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1"/>
      <c r="P324" s="807" t="s">
        <v>71</v>
      </c>
      <c r="Q324" s="808"/>
      <c r="R324" s="808"/>
      <c r="S324" s="808"/>
      <c r="T324" s="808"/>
      <c r="U324" s="808"/>
      <c r="V324" s="809"/>
      <c r="W324" s="37" t="s">
        <v>72</v>
      </c>
      <c r="X324" s="793">
        <f>IFERROR(X323/H323,"0")</f>
        <v>0</v>
      </c>
      <c r="Y324" s="793">
        <f>IFERROR(Y323/H323,"0")</f>
        <v>0</v>
      </c>
      <c r="Z324" s="793">
        <f>IFERROR(IF(Z323="",0,Z323),"0")</f>
        <v>0</v>
      </c>
      <c r="AA324" s="794"/>
      <c r="AB324" s="794"/>
      <c r="AC324" s="794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1"/>
      <c r="P325" s="807" t="s">
        <v>71</v>
      </c>
      <c r="Q325" s="808"/>
      <c r="R325" s="808"/>
      <c r="S325" s="808"/>
      <c r="T325" s="808"/>
      <c r="U325" s="808"/>
      <c r="V325" s="809"/>
      <c r="W325" s="37" t="s">
        <v>69</v>
      </c>
      <c r="X325" s="793">
        <f>IFERROR(SUM(X323:X323),"0")</f>
        <v>0</v>
      </c>
      <c r="Y325" s="793">
        <f>IFERROR(SUM(Y323:Y323),"0")</f>
        <v>0</v>
      </c>
      <c r="Z325" s="37"/>
      <c r="AA325" s="794"/>
      <c r="AB325" s="794"/>
      <c r="AC325" s="794"/>
    </row>
    <row r="326" spans="1:68" ht="16.5" hidden="1" customHeight="1" x14ac:dyDescent="0.25">
      <c r="A326" s="814" t="s">
        <v>535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86"/>
      <c r="AB326" s="786"/>
      <c r="AC326" s="786"/>
    </row>
    <row r="327" spans="1:68" ht="14.25" hidden="1" customHeight="1" x14ac:dyDescent="0.25">
      <c r="A327" s="812" t="s">
        <v>113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87"/>
      <c r="AB327" s="787"/>
      <c r="AC327" s="787"/>
    </row>
    <row r="328" spans="1:68" ht="27" hidden="1" customHeight="1" x14ac:dyDescent="0.25">
      <c r="A328" s="54" t="s">
        <v>536</v>
      </c>
      <c r="B328" s="54" t="s">
        <v>537</v>
      </c>
      <c r="C328" s="31">
        <v>4301011353</v>
      </c>
      <c r="D328" s="802">
        <v>4607091389807</v>
      </c>
      <c r="E328" s="803"/>
      <c r="F328" s="790">
        <v>0.4</v>
      </c>
      <c r="G328" s="32">
        <v>10</v>
      </c>
      <c r="H328" s="790">
        <v>4</v>
      </c>
      <c r="I328" s="790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18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6"/>
      <c r="R328" s="796"/>
      <c r="S328" s="796"/>
      <c r="T328" s="797"/>
      <c r="U328" s="34"/>
      <c r="V328" s="34"/>
      <c r="W328" s="35" t="s">
        <v>69</v>
      </c>
      <c r="X328" s="791">
        <v>0</v>
      </c>
      <c r="Y328" s="79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538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9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1"/>
      <c r="P329" s="807" t="s">
        <v>71</v>
      </c>
      <c r="Q329" s="808"/>
      <c r="R329" s="808"/>
      <c r="S329" s="808"/>
      <c r="T329" s="808"/>
      <c r="U329" s="808"/>
      <c r="V329" s="809"/>
      <c r="W329" s="37" t="s">
        <v>72</v>
      </c>
      <c r="X329" s="793">
        <f>IFERROR(X328/H328,"0")</f>
        <v>0</v>
      </c>
      <c r="Y329" s="793">
        <f>IFERROR(Y328/H328,"0")</f>
        <v>0</v>
      </c>
      <c r="Z329" s="793">
        <f>IFERROR(IF(Z328="",0,Z328),"0")</f>
        <v>0</v>
      </c>
      <c r="AA329" s="794"/>
      <c r="AB329" s="794"/>
      <c r="AC329" s="794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01"/>
      <c r="P330" s="807" t="s">
        <v>71</v>
      </c>
      <c r="Q330" s="808"/>
      <c r="R330" s="808"/>
      <c r="S330" s="808"/>
      <c r="T330" s="808"/>
      <c r="U330" s="808"/>
      <c r="V330" s="809"/>
      <c r="W330" s="37" t="s">
        <v>69</v>
      </c>
      <c r="X330" s="793">
        <f>IFERROR(SUM(X328:X328),"0")</f>
        <v>0</v>
      </c>
      <c r="Y330" s="793">
        <f>IFERROR(SUM(Y328:Y328),"0")</f>
        <v>0</v>
      </c>
      <c r="Z330" s="37"/>
      <c r="AA330" s="794"/>
      <c r="AB330" s="794"/>
      <c r="AC330" s="794"/>
    </row>
    <row r="331" spans="1:68" ht="14.25" hidden="1" customHeight="1" x14ac:dyDescent="0.25">
      <c r="A331" s="812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87"/>
      <c r="AB331" s="787"/>
      <c r="AC331" s="787"/>
    </row>
    <row r="332" spans="1:68" ht="27" hidden="1" customHeight="1" x14ac:dyDescent="0.25">
      <c r="A332" s="54" t="s">
        <v>539</v>
      </c>
      <c r="B332" s="54" t="s">
        <v>540</v>
      </c>
      <c r="C332" s="31">
        <v>4301031164</v>
      </c>
      <c r="D332" s="802">
        <v>4680115880481</v>
      </c>
      <c r="E332" s="803"/>
      <c r="F332" s="790">
        <v>0.28000000000000003</v>
      </c>
      <c r="G332" s="32">
        <v>6</v>
      </c>
      <c r="H332" s="790">
        <v>1.68</v>
      </c>
      <c r="I332" s="790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6"/>
      <c r="R332" s="796"/>
      <c r="S332" s="796"/>
      <c r="T332" s="797"/>
      <c r="U332" s="34"/>
      <c r="V332" s="34"/>
      <c r="W332" s="35" t="s">
        <v>69</v>
      </c>
      <c r="X332" s="791">
        <v>0</v>
      </c>
      <c r="Y332" s="79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541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9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1"/>
      <c r="P333" s="807" t="s">
        <v>71</v>
      </c>
      <c r="Q333" s="808"/>
      <c r="R333" s="808"/>
      <c r="S333" s="808"/>
      <c r="T333" s="808"/>
      <c r="U333" s="808"/>
      <c r="V333" s="809"/>
      <c r="W333" s="37" t="s">
        <v>72</v>
      </c>
      <c r="X333" s="793">
        <f>IFERROR(X332/H332,"0")</f>
        <v>0</v>
      </c>
      <c r="Y333" s="793">
        <f>IFERROR(Y332/H332,"0")</f>
        <v>0</v>
      </c>
      <c r="Z333" s="793">
        <f>IFERROR(IF(Z332="",0,Z332),"0")</f>
        <v>0</v>
      </c>
      <c r="AA333" s="794"/>
      <c r="AB333" s="794"/>
      <c r="AC333" s="794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01"/>
      <c r="P334" s="807" t="s">
        <v>71</v>
      </c>
      <c r="Q334" s="808"/>
      <c r="R334" s="808"/>
      <c r="S334" s="808"/>
      <c r="T334" s="808"/>
      <c r="U334" s="808"/>
      <c r="V334" s="809"/>
      <c r="W334" s="37" t="s">
        <v>69</v>
      </c>
      <c r="X334" s="793">
        <f>IFERROR(SUM(X332:X332),"0")</f>
        <v>0</v>
      </c>
      <c r="Y334" s="793">
        <f>IFERROR(SUM(Y332:Y332),"0")</f>
        <v>0</v>
      </c>
      <c r="Z334" s="37"/>
      <c r="AA334" s="794"/>
      <c r="AB334" s="794"/>
      <c r="AC334" s="794"/>
    </row>
    <row r="335" spans="1:68" ht="14.25" hidden="1" customHeight="1" x14ac:dyDescent="0.25">
      <c r="A335" s="812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87"/>
      <c r="AB335" s="787"/>
      <c r="AC335" s="787"/>
    </row>
    <row r="336" spans="1:68" ht="27" hidden="1" customHeight="1" x14ac:dyDescent="0.25">
      <c r="A336" s="54" t="s">
        <v>542</v>
      </c>
      <c r="B336" s="54" t="s">
        <v>543</v>
      </c>
      <c r="C336" s="31">
        <v>4301051344</v>
      </c>
      <c r="D336" s="802">
        <v>4680115880412</v>
      </c>
      <c r="E336" s="803"/>
      <c r="F336" s="790">
        <v>0.33</v>
      </c>
      <c r="G336" s="32">
        <v>6</v>
      </c>
      <c r="H336" s="790">
        <v>1.98</v>
      </c>
      <c r="I336" s="790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7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6"/>
      <c r="R336" s="796"/>
      <c r="S336" s="796"/>
      <c r="T336" s="797"/>
      <c r="U336" s="34"/>
      <c r="V336" s="34"/>
      <c r="W336" s="35" t="s">
        <v>69</v>
      </c>
      <c r="X336" s="791">
        <v>0</v>
      </c>
      <c r="Y336" s="79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544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545</v>
      </c>
      <c r="B337" s="54" t="s">
        <v>546</v>
      </c>
      <c r="C337" s="31">
        <v>4301051277</v>
      </c>
      <c r="D337" s="802">
        <v>4680115880511</v>
      </c>
      <c r="E337" s="803"/>
      <c r="F337" s="790">
        <v>0.33</v>
      </c>
      <c r="G337" s="32">
        <v>6</v>
      </c>
      <c r="H337" s="790">
        <v>1.98</v>
      </c>
      <c r="I337" s="790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6"/>
      <c r="R337" s="796"/>
      <c r="S337" s="796"/>
      <c r="T337" s="797"/>
      <c r="U337" s="34"/>
      <c r="V337" s="34"/>
      <c r="W337" s="35" t="s">
        <v>69</v>
      </c>
      <c r="X337" s="791">
        <v>0</v>
      </c>
      <c r="Y337" s="79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9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1"/>
      <c r="P338" s="807" t="s">
        <v>71</v>
      </c>
      <c r="Q338" s="808"/>
      <c r="R338" s="808"/>
      <c r="S338" s="808"/>
      <c r="T338" s="808"/>
      <c r="U338" s="808"/>
      <c r="V338" s="809"/>
      <c r="W338" s="37" t="s">
        <v>72</v>
      </c>
      <c r="X338" s="793">
        <f>IFERROR(X336/H336,"0")+IFERROR(X337/H337,"0")</f>
        <v>0</v>
      </c>
      <c r="Y338" s="793">
        <f>IFERROR(Y336/H336,"0")+IFERROR(Y337/H337,"0")</f>
        <v>0</v>
      </c>
      <c r="Z338" s="793">
        <f>IFERROR(IF(Z336="",0,Z336),"0")+IFERROR(IF(Z337="",0,Z337),"0")</f>
        <v>0</v>
      </c>
      <c r="AA338" s="794"/>
      <c r="AB338" s="794"/>
      <c r="AC338" s="794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1"/>
      <c r="P339" s="807" t="s">
        <v>71</v>
      </c>
      <c r="Q339" s="808"/>
      <c r="R339" s="808"/>
      <c r="S339" s="808"/>
      <c r="T339" s="808"/>
      <c r="U339" s="808"/>
      <c r="V339" s="809"/>
      <c r="W339" s="37" t="s">
        <v>69</v>
      </c>
      <c r="X339" s="793">
        <f>IFERROR(SUM(X336:X337),"0")</f>
        <v>0</v>
      </c>
      <c r="Y339" s="793">
        <f>IFERROR(SUM(Y336:Y337),"0")</f>
        <v>0</v>
      </c>
      <c r="Z339" s="37"/>
      <c r="AA339" s="794"/>
      <c r="AB339" s="794"/>
      <c r="AC339" s="794"/>
    </row>
    <row r="340" spans="1:68" ht="16.5" hidden="1" customHeight="1" x14ac:dyDescent="0.25">
      <c r="A340" s="814" t="s">
        <v>548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86"/>
      <c r="AB340" s="786"/>
      <c r="AC340" s="786"/>
    </row>
    <row r="341" spans="1:68" ht="14.25" hidden="1" customHeight="1" x14ac:dyDescent="0.25">
      <c r="A341" s="812" t="s">
        <v>113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87"/>
      <c r="AB341" s="787"/>
      <c r="AC341" s="787"/>
    </row>
    <row r="342" spans="1:68" ht="27" hidden="1" customHeight="1" x14ac:dyDescent="0.25">
      <c r="A342" s="54" t="s">
        <v>549</v>
      </c>
      <c r="B342" s="54" t="s">
        <v>550</v>
      </c>
      <c r="C342" s="31">
        <v>4301011593</v>
      </c>
      <c r="D342" s="802">
        <v>4680115882973</v>
      </c>
      <c r="E342" s="803"/>
      <c r="F342" s="790">
        <v>0.7</v>
      </c>
      <c r="G342" s="32">
        <v>6</v>
      </c>
      <c r="H342" s="790">
        <v>4.2</v>
      </c>
      <c r="I342" s="790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6"/>
      <c r="R342" s="796"/>
      <c r="S342" s="796"/>
      <c r="T342" s="797"/>
      <c r="U342" s="34"/>
      <c r="V342" s="34"/>
      <c r="W342" s="35" t="s">
        <v>69</v>
      </c>
      <c r="X342" s="791">
        <v>0</v>
      </c>
      <c r="Y342" s="792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9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1"/>
      <c r="P343" s="807" t="s">
        <v>71</v>
      </c>
      <c r="Q343" s="808"/>
      <c r="R343" s="808"/>
      <c r="S343" s="808"/>
      <c r="T343" s="808"/>
      <c r="U343" s="808"/>
      <c r="V343" s="809"/>
      <c r="W343" s="37" t="s">
        <v>72</v>
      </c>
      <c r="X343" s="793">
        <f>IFERROR(X342/H342,"0")</f>
        <v>0</v>
      </c>
      <c r="Y343" s="793">
        <f>IFERROR(Y342/H342,"0")</f>
        <v>0</v>
      </c>
      <c r="Z343" s="793">
        <f>IFERROR(IF(Z342="",0,Z342),"0")</f>
        <v>0</v>
      </c>
      <c r="AA343" s="794"/>
      <c r="AB343" s="794"/>
      <c r="AC343" s="794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1"/>
      <c r="P344" s="807" t="s">
        <v>71</v>
      </c>
      <c r="Q344" s="808"/>
      <c r="R344" s="808"/>
      <c r="S344" s="808"/>
      <c r="T344" s="808"/>
      <c r="U344" s="808"/>
      <c r="V344" s="809"/>
      <c r="W344" s="37" t="s">
        <v>69</v>
      </c>
      <c r="X344" s="793">
        <f>IFERROR(SUM(X342:X342),"0")</f>
        <v>0</v>
      </c>
      <c r="Y344" s="793">
        <f>IFERROR(SUM(Y342:Y342),"0")</f>
        <v>0</v>
      </c>
      <c r="Z344" s="37"/>
      <c r="AA344" s="794"/>
      <c r="AB344" s="794"/>
      <c r="AC344" s="794"/>
    </row>
    <row r="345" spans="1:68" ht="14.25" hidden="1" customHeight="1" x14ac:dyDescent="0.25">
      <c r="A345" s="812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87"/>
      <c r="AB345" s="787"/>
      <c r="AC345" s="787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802">
        <v>4607091389845</v>
      </c>
      <c r="E346" s="803"/>
      <c r="F346" s="790">
        <v>0.35</v>
      </c>
      <c r="G346" s="32">
        <v>6</v>
      </c>
      <c r="H346" s="790">
        <v>2.1</v>
      </c>
      <c r="I346" s="790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4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6"/>
      <c r="R346" s="796"/>
      <c r="S346" s="796"/>
      <c r="T346" s="797"/>
      <c r="U346" s="34"/>
      <c r="V346" s="34"/>
      <c r="W346" s="35" t="s">
        <v>69</v>
      </c>
      <c r="X346" s="791">
        <v>0</v>
      </c>
      <c r="Y346" s="792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802">
        <v>4680115882881</v>
      </c>
      <c r="E347" s="803"/>
      <c r="F347" s="790">
        <v>0.28000000000000003</v>
      </c>
      <c r="G347" s="32">
        <v>6</v>
      </c>
      <c r="H347" s="790">
        <v>1.68</v>
      </c>
      <c r="I347" s="790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6"/>
      <c r="R347" s="796"/>
      <c r="S347" s="796"/>
      <c r="T347" s="797"/>
      <c r="U347" s="34"/>
      <c r="V347" s="34"/>
      <c r="W347" s="35" t="s">
        <v>69</v>
      </c>
      <c r="X347" s="791">
        <v>0</v>
      </c>
      <c r="Y347" s="79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9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01"/>
      <c r="P348" s="807" t="s">
        <v>71</v>
      </c>
      <c r="Q348" s="808"/>
      <c r="R348" s="808"/>
      <c r="S348" s="808"/>
      <c r="T348" s="808"/>
      <c r="U348" s="808"/>
      <c r="V348" s="809"/>
      <c r="W348" s="37" t="s">
        <v>72</v>
      </c>
      <c r="X348" s="793">
        <f>IFERROR(X346/H346,"0")+IFERROR(X347/H347,"0")</f>
        <v>0</v>
      </c>
      <c r="Y348" s="793">
        <f>IFERROR(Y346/H346,"0")+IFERROR(Y347/H347,"0")</f>
        <v>0</v>
      </c>
      <c r="Z348" s="793">
        <f>IFERROR(IF(Z346="",0,Z346),"0")+IFERROR(IF(Z347="",0,Z347),"0")</f>
        <v>0</v>
      </c>
      <c r="AA348" s="794"/>
      <c r="AB348" s="794"/>
      <c r="AC348" s="794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1"/>
      <c r="P349" s="807" t="s">
        <v>71</v>
      </c>
      <c r="Q349" s="808"/>
      <c r="R349" s="808"/>
      <c r="S349" s="808"/>
      <c r="T349" s="808"/>
      <c r="U349" s="808"/>
      <c r="V349" s="809"/>
      <c r="W349" s="37" t="s">
        <v>69</v>
      </c>
      <c r="X349" s="793">
        <f>IFERROR(SUM(X346:X347),"0")</f>
        <v>0</v>
      </c>
      <c r="Y349" s="793">
        <f>IFERROR(SUM(Y346:Y347),"0")</f>
        <v>0</v>
      </c>
      <c r="Z349" s="37"/>
      <c r="AA349" s="794"/>
      <c r="AB349" s="794"/>
      <c r="AC349" s="794"/>
    </row>
    <row r="350" spans="1:68" ht="14.25" hidden="1" customHeight="1" x14ac:dyDescent="0.25">
      <c r="A350" s="812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87"/>
      <c r="AB350" s="787"/>
      <c r="AC350" s="787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802">
        <v>4680115883390</v>
      </c>
      <c r="E351" s="803"/>
      <c r="F351" s="790">
        <v>0.3</v>
      </c>
      <c r="G351" s="32">
        <v>6</v>
      </c>
      <c r="H351" s="790">
        <v>1.8</v>
      </c>
      <c r="I351" s="790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6"/>
      <c r="R351" s="796"/>
      <c r="S351" s="796"/>
      <c r="T351" s="797"/>
      <c r="U351" s="34"/>
      <c r="V351" s="34"/>
      <c r="W351" s="35" t="s">
        <v>69</v>
      </c>
      <c r="X351" s="791">
        <v>0</v>
      </c>
      <c r="Y351" s="792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9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1"/>
      <c r="P352" s="807" t="s">
        <v>71</v>
      </c>
      <c r="Q352" s="808"/>
      <c r="R352" s="808"/>
      <c r="S352" s="808"/>
      <c r="T352" s="808"/>
      <c r="U352" s="808"/>
      <c r="V352" s="809"/>
      <c r="W352" s="37" t="s">
        <v>72</v>
      </c>
      <c r="X352" s="793">
        <f>IFERROR(X351/H351,"0")</f>
        <v>0</v>
      </c>
      <c r="Y352" s="793">
        <f>IFERROR(Y351/H351,"0")</f>
        <v>0</v>
      </c>
      <c r="Z352" s="793">
        <f>IFERROR(IF(Z351="",0,Z351),"0")</f>
        <v>0</v>
      </c>
      <c r="AA352" s="794"/>
      <c r="AB352" s="794"/>
      <c r="AC352" s="794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1"/>
      <c r="P353" s="807" t="s">
        <v>71</v>
      </c>
      <c r="Q353" s="808"/>
      <c r="R353" s="808"/>
      <c r="S353" s="808"/>
      <c r="T353" s="808"/>
      <c r="U353" s="808"/>
      <c r="V353" s="809"/>
      <c r="W353" s="37" t="s">
        <v>69</v>
      </c>
      <c r="X353" s="793">
        <f>IFERROR(SUM(X351:X351),"0")</f>
        <v>0</v>
      </c>
      <c r="Y353" s="793">
        <f>IFERROR(SUM(Y351:Y351),"0")</f>
        <v>0</v>
      </c>
      <c r="Z353" s="37"/>
      <c r="AA353" s="794"/>
      <c r="AB353" s="794"/>
      <c r="AC353" s="794"/>
    </row>
    <row r="354" spans="1:68" ht="16.5" hidden="1" customHeight="1" x14ac:dyDescent="0.25">
      <c r="A354" s="814" t="s">
        <v>559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86"/>
      <c r="AB354" s="786"/>
      <c r="AC354" s="786"/>
    </row>
    <row r="355" spans="1:68" ht="14.25" hidden="1" customHeight="1" x14ac:dyDescent="0.25">
      <c r="A355" s="812" t="s">
        <v>113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87"/>
      <c r="AB355" s="787"/>
      <c r="AC355" s="787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802">
        <v>4680115885141</v>
      </c>
      <c r="E356" s="803"/>
      <c r="F356" s="790">
        <v>0.25</v>
      </c>
      <c r="G356" s="32">
        <v>8</v>
      </c>
      <c r="H356" s="790">
        <v>2</v>
      </c>
      <c r="I356" s="790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6"/>
      <c r="R356" s="796"/>
      <c r="S356" s="796"/>
      <c r="T356" s="797"/>
      <c r="U356" s="34" t="s">
        <v>562</v>
      </c>
      <c r="V356" s="34"/>
      <c r="W356" s="35" t="s">
        <v>69</v>
      </c>
      <c r="X356" s="791">
        <v>0</v>
      </c>
      <c r="Y356" s="792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99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01"/>
      <c r="P357" s="807" t="s">
        <v>71</v>
      </c>
      <c r="Q357" s="808"/>
      <c r="R357" s="808"/>
      <c r="S357" s="808"/>
      <c r="T357" s="808"/>
      <c r="U357" s="808"/>
      <c r="V357" s="809"/>
      <c r="W357" s="37" t="s">
        <v>72</v>
      </c>
      <c r="X357" s="793">
        <f>IFERROR(X356/H356,"0")</f>
        <v>0</v>
      </c>
      <c r="Y357" s="793">
        <f>IFERROR(Y356/H356,"0")</f>
        <v>0</v>
      </c>
      <c r="Z357" s="793">
        <f>IFERROR(IF(Z356="",0,Z356),"0")</f>
        <v>0</v>
      </c>
      <c r="AA357" s="794"/>
      <c r="AB357" s="794"/>
      <c r="AC357" s="794"/>
    </row>
    <row r="358" spans="1:68" hidden="1" x14ac:dyDescent="0.2">
      <c r="A358" s="800"/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1"/>
      <c r="P358" s="807" t="s">
        <v>71</v>
      </c>
      <c r="Q358" s="808"/>
      <c r="R358" s="808"/>
      <c r="S358" s="808"/>
      <c r="T358" s="808"/>
      <c r="U358" s="808"/>
      <c r="V358" s="809"/>
      <c r="W358" s="37" t="s">
        <v>69</v>
      </c>
      <c r="X358" s="793">
        <f>IFERROR(SUM(X356:X356),"0")</f>
        <v>0</v>
      </c>
      <c r="Y358" s="793">
        <f>IFERROR(SUM(Y356:Y356),"0")</f>
        <v>0</v>
      </c>
      <c r="Z358" s="37"/>
      <c r="AA358" s="794"/>
      <c r="AB358" s="794"/>
      <c r="AC358" s="794"/>
    </row>
    <row r="359" spans="1:68" ht="16.5" hidden="1" customHeight="1" x14ac:dyDescent="0.25">
      <c r="A359" s="814" t="s">
        <v>564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86"/>
      <c r="AB359" s="786"/>
      <c r="AC359" s="786"/>
    </row>
    <row r="360" spans="1:68" ht="14.25" hidden="1" customHeight="1" x14ac:dyDescent="0.25">
      <c r="A360" s="812" t="s">
        <v>113</v>
      </c>
      <c r="B360" s="800"/>
      <c r="C360" s="800"/>
      <c r="D360" s="800"/>
      <c r="E360" s="800"/>
      <c r="F360" s="800"/>
      <c r="G360" s="800"/>
      <c r="H360" s="800"/>
      <c r="I360" s="800"/>
      <c r="J360" s="800"/>
      <c r="K360" s="800"/>
      <c r="L360" s="800"/>
      <c r="M360" s="800"/>
      <c r="N360" s="800"/>
      <c r="O360" s="800"/>
      <c r="P360" s="800"/>
      <c r="Q360" s="800"/>
      <c r="R360" s="800"/>
      <c r="S360" s="800"/>
      <c r="T360" s="800"/>
      <c r="U360" s="800"/>
      <c r="V360" s="800"/>
      <c r="W360" s="800"/>
      <c r="X360" s="800"/>
      <c r="Y360" s="800"/>
      <c r="Z360" s="800"/>
      <c r="AA360" s="787"/>
      <c r="AB360" s="787"/>
      <c r="AC360" s="787"/>
    </row>
    <row r="361" spans="1:68" ht="27" hidden="1" customHeight="1" x14ac:dyDescent="0.25">
      <c r="A361" s="54" t="s">
        <v>565</v>
      </c>
      <c r="B361" s="54" t="s">
        <v>566</v>
      </c>
      <c r="C361" s="31">
        <v>4301012024</v>
      </c>
      <c r="D361" s="802">
        <v>4680115885615</v>
      </c>
      <c r="E361" s="803"/>
      <c r="F361" s="790">
        <v>1.35</v>
      </c>
      <c r="G361" s="32">
        <v>8</v>
      </c>
      <c r="H361" s="790">
        <v>10.8</v>
      </c>
      <c r="I361" s="790">
        <v>11.28</v>
      </c>
      <c r="J361" s="32">
        <v>56</v>
      </c>
      <c r="K361" s="32" t="s">
        <v>116</v>
      </c>
      <c r="L361" s="32"/>
      <c r="M361" s="33" t="s">
        <v>77</v>
      </c>
      <c r="N361" s="33"/>
      <c r="O361" s="32">
        <v>55</v>
      </c>
      <c r="P361" s="10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6"/>
      <c r="R361" s="796"/>
      <c r="S361" s="796"/>
      <c r="T361" s="797"/>
      <c r="U361" s="34"/>
      <c r="V361" s="34"/>
      <c r="W361" s="35" t="s">
        <v>69</v>
      </c>
      <c r="X361" s="791">
        <v>0</v>
      </c>
      <c r="Y361" s="792">
        <f t="shared" ref="Y361:Y368" si="77"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568</v>
      </c>
      <c r="B362" s="54" t="s">
        <v>569</v>
      </c>
      <c r="C362" s="31">
        <v>4301011911</v>
      </c>
      <c r="D362" s="802">
        <v>4680115885554</v>
      </c>
      <c r="E362" s="803"/>
      <c r="F362" s="790">
        <v>1.35</v>
      </c>
      <c r="G362" s="32">
        <v>8</v>
      </c>
      <c r="H362" s="790">
        <v>10.8</v>
      </c>
      <c r="I362" s="790">
        <v>11.28</v>
      </c>
      <c r="J362" s="32">
        <v>48</v>
      </c>
      <c r="K362" s="32" t="s">
        <v>116</v>
      </c>
      <c r="L362" s="32"/>
      <c r="M362" s="33" t="s">
        <v>145</v>
      </c>
      <c r="N362" s="33"/>
      <c r="O362" s="32">
        <v>55</v>
      </c>
      <c r="P362" s="11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6"/>
      <c r="R362" s="796"/>
      <c r="S362" s="796"/>
      <c r="T362" s="797"/>
      <c r="U362" s="34"/>
      <c r="V362" s="34"/>
      <c r="W362" s="35" t="s">
        <v>69</v>
      </c>
      <c r="X362" s="791">
        <v>0</v>
      </c>
      <c r="Y362" s="792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570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568</v>
      </c>
      <c r="B363" s="54" t="s">
        <v>571</v>
      </c>
      <c r="C363" s="31">
        <v>4301012016</v>
      </c>
      <c r="D363" s="802">
        <v>4680115885554</v>
      </c>
      <c r="E363" s="803"/>
      <c r="F363" s="790">
        <v>1.35</v>
      </c>
      <c r="G363" s="32">
        <v>8</v>
      </c>
      <c r="H363" s="790">
        <v>10.8</v>
      </c>
      <c r="I363" s="790">
        <v>11.28</v>
      </c>
      <c r="J363" s="32">
        <v>56</v>
      </c>
      <c r="K363" s="32" t="s">
        <v>116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6"/>
      <c r="R363" s="796"/>
      <c r="S363" s="796"/>
      <c r="T363" s="797"/>
      <c r="U363" s="34"/>
      <c r="V363" s="34"/>
      <c r="W363" s="35" t="s">
        <v>69</v>
      </c>
      <c r="X363" s="791">
        <v>5</v>
      </c>
      <c r="Y363" s="792">
        <f t="shared" si="77"/>
        <v>10.8</v>
      </c>
      <c r="Z363" s="36">
        <f>IFERROR(IF(Y363=0,"",ROUNDUP(Y363/H363,0)*0.02175),"")</f>
        <v>2.1749999999999999E-2</v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5.2222222222222214</v>
      </c>
      <c r="BN363" s="64">
        <f t="shared" si="79"/>
        <v>11.28</v>
      </c>
      <c r="BO363" s="64">
        <f t="shared" si="80"/>
        <v>8.267195767195765E-3</v>
      </c>
      <c r="BP363" s="64">
        <f t="shared" si="81"/>
        <v>1.7857142857142856E-2</v>
      </c>
    </row>
    <row r="364" spans="1:68" ht="37.5" customHeight="1" x14ac:dyDescent="0.25">
      <c r="A364" s="54" t="s">
        <v>573</v>
      </c>
      <c r="B364" s="54" t="s">
        <v>574</v>
      </c>
      <c r="C364" s="31">
        <v>4301011858</v>
      </c>
      <c r="D364" s="802">
        <v>4680115885646</v>
      </c>
      <c r="E364" s="803"/>
      <c r="F364" s="790">
        <v>1.35</v>
      </c>
      <c r="G364" s="32">
        <v>8</v>
      </c>
      <c r="H364" s="790">
        <v>10.8</v>
      </c>
      <c r="I364" s="790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11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6"/>
      <c r="R364" s="796"/>
      <c r="S364" s="796"/>
      <c r="T364" s="797"/>
      <c r="U364" s="34"/>
      <c r="V364" s="34"/>
      <c r="W364" s="35" t="s">
        <v>69</v>
      </c>
      <c r="X364" s="791">
        <v>9</v>
      </c>
      <c r="Y364" s="792">
        <f t="shared" si="77"/>
        <v>10.8</v>
      </c>
      <c r="Z364" s="36">
        <f>IFERROR(IF(Y364=0,"",ROUNDUP(Y364/H364,0)*0.01898),"")</f>
        <v>1.898E-2</v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9.3624999999999989</v>
      </c>
      <c r="BN364" s="64">
        <f t="shared" si="79"/>
        <v>11.234999999999999</v>
      </c>
      <c r="BO364" s="64">
        <f t="shared" si="80"/>
        <v>1.3020833333333332E-2</v>
      </c>
      <c r="BP364" s="64">
        <f t="shared" si="81"/>
        <v>1.5625E-2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4301011857</v>
      </c>
      <c r="D365" s="802">
        <v>4680115885622</v>
      </c>
      <c r="E365" s="803"/>
      <c r="F365" s="790">
        <v>0.4</v>
      </c>
      <c r="G365" s="32">
        <v>10</v>
      </c>
      <c r="H365" s="790">
        <v>4</v>
      </c>
      <c r="I365" s="790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11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6"/>
      <c r="R365" s="796"/>
      <c r="S365" s="796"/>
      <c r="T365" s="797"/>
      <c r="U365" s="34"/>
      <c r="V365" s="34"/>
      <c r="W365" s="35" t="s">
        <v>69</v>
      </c>
      <c r="X365" s="791">
        <v>0</v>
      </c>
      <c r="Y365" s="792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4301011573</v>
      </c>
      <c r="D366" s="802">
        <v>4680115881938</v>
      </c>
      <c r="E366" s="803"/>
      <c r="F366" s="790">
        <v>0.4</v>
      </c>
      <c r="G366" s="32">
        <v>10</v>
      </c>
      <c r="H366" s="790">
        <v>4</v>
      </c>
      <c r="I366" s="790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8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6"/>
      <c r="R366" s="796"/>
      <c r="S366" s="796"/>
      <c r="T366" s="797"/>
      <c r="U366" s="34"/>
      <c r="V366" s="34"/>
      <c r="W366" s="35" t="s">
        <v>69</v>
      </c>
      <c r="X366" s="791">
        <v>0</v>
      </c>
      <c r="Y366" s="792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4301011323</v>
      </c>
      <c r="D367" s="802">
        <v>4607091386011</v>
      </c>
      <c r="E367" s="803"/>
      <c r="F367" s="790">
        <v>0.5</v>
      </c>
      <c r="G367" s="32">
        <v>10</v>
      </c>
      <c r="H367" s="790">
        <v>5</v>
      </c>
      <c r="I367" s="790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11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6"/>
      <c r="R367" s="796"/>
      <c r="S367" s="796"/>
      <c r="T367" s="797"/>
      <c r="U367" s="34"/>
      <c r="V367" s="34"/>
      <c r="W367" s="35" t="s">
        <v>69</v>
      </c>
      <c r="X367" s="791">
        <v>0</v>
      </c>
      <c r="Y367" s="792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584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585</v>
      </c>
      <c r="B368" s="54" t="s">
        <v>586</v>
      </c>
      <c r="C368" s="31">
        <v>4301011859</v>
      </c>
      <c r="D368" s="802">
        <v>4680115885608</v>
      </c>
      <c r="E368" s="803"/>
      <c r="F368" s="790">
        <v>0.4</v>
      </c>
      <c r="G368" s="32">
        <v>10</v>
      </c>
      <c r="H368" s="790">
        <v>4</v>
      </c>
      <c r="I368" s="790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12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6"/>
      <c r="R368" s="796"/>
      <c r="S368" s="796"/>
      <c r="T368" s="797"/>
      <c r="U368" s="34"/>
      <c r="V368" s="34"/>
      <c r="W368" s="35" t="s">
        <v>69</v>
      </c>
      <c r="X368" s="791">
        <v>0</v>
      </c>
      <c r="Y368" s="792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572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9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01"/>
      <c r="P369" s="807" t="s">
        <v>71</v>
      </c>
      <c r="Q369" s="808"/>
      <c r="R369" s="808"/>
      <c r="S369" s="808"/>
      <c r="T369" s="808"/>
      <c r="U369" s="808"/>
      <c r="V369" s="809"/>
      <c r="W369" s="37" t="s">
        <v>72</v>
      </c>
      <c r="X369" s="793">
        <f>IFERROR(X361/H361,"0")+IFERROR(X362/H362,"0")+IFERROR(X363/H363,"0")+IFERROR(X364/H364,"0")+IFERROR(X365/H365,"0")+IFERROR(X366/H366,"0")+IFERROR(X367/H367,"0")+IFERROR(X368/H368,"0")</f>
        <v>1.2962962962962963</v>
      </c>
      <c r="Y369" s="793">
        <f>IFERROR(Y361/H361,"0")+IFERROR(Y362/H362,"0")+IFERROR(Y363/H363,"0")+IFERROR(Y364/H364,"0")+IFERROR(Y365/H365,"0")+IFERROR(Y366/H366,"0")+IFERROR(Y367/H367,"0")+IFERROR(Y368/H368,"0")</f>
        <v>2</v>
      </c>
      <c r="Z369" s="79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4.0730000000000002E-2</v>
      </c>
      <c r="AA369" s="794"/>
      <c r="AB369" s="794"/>
      <c r="AC369" s="794"/>
    </row>
    <row r="370" spans="1:68" x14ac:dyDescent="0.2">
      <c r="A370" s="800"/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1"/>
      <c r="P370" s="807" t="s">
        <v>71</v>
      </c>
      <c r="Q370" s="808"/>
      <c r="R370" s="808"/>
      <c r="S370" s="808"/>
      <c r="T370" s="808"/>
      <c r="U370" s="808"/>
      <c r="V370" s="809"/>
      <c r="W370" s="37" t="s">
        <v>69</v>
      </c>
      <c r="X370" s="793">
        <f>IFERROR(SUM(X361:X368),"0")</f>
        <v>14</v>
      </c>
      <c r="Y370" s="793">
        <f>IFERROR(SUM(Y361:Y368),"0")</f>
        <v>21.6</v>
      </c>
      <c r="Z370" s="37"/>
      <c r="AA370" s="794"/>
      <c r="AB370" s="794"/>
      <c r="AC370" s="794"/>
    </row>
    <row r="371" spans="1:68" ht="14.25" hidden="1" customHeight="1" x14ac:dyDescent="0.25">
      <c r="A371" s="812" t="s">
        <v>64</v>
      </c>
      <c r="B371" s="800"/>
      <c r="C371" s="800"/>
      <c r="D371" s="800"/>
      <c r="E371" s="800"/>
      <c r="F371" s="800"/>
      <c r="G371" s="800"/>
      <c r="H371" s="800"/>
      <c r="I371" s="800"/>
      <c r="J371" s="800"/>
      <c r="K371" s="800"/>
      <c r="L371" s="800"/>
      <c r="M371" s="800"/>
      <c r="N371" s="800"/>
      <c r="O371" s="800"/>
      <c r="P371" s="800"/>
      <c r="Q371" s="800"/>
      <c r="R371" s="800"/>
      <c r="S371" s="800"/>
      <c r="T371" s="800"/>
      <c r="U371" s="800"/>
      <c r="V371" s="800"/>
      <c r="W371" s="800"/>
      <c r="X371" s="800"/>
      <c r="Y371" s="800"/>
      <c r="Z371" s="800"/>
      <c r="AA371" s="787"/>
      <c r="AB371" s="787"/>
      <c r="AC371" s="787"/>
    </row>
    <row r="372" spans="1:68" ht="27" hidden="1" customHeight="1" x14ac:dyDescent="0.25">
      <c r="A372" s="54" t="s">
        <v>587</v>
      </c>
      <c r="B372" s="54" t="s">
        <v>588</v>
      </c>
      <c r="C372" s="31">
        <v>4301030878</v>
      </c>
      <c r="D372" s="802">
        <v>4607091387193</v>
      </c>
      <c r="E372" s="803"/>
      <c r="F372" s="790">
        <v>0.7</v>
      </c>
      <c r="G372" s="32">
        <v>6</v>
      </c>
      <c r="H372" s="790">
        <v>4.2</v>
      </c>
      <c r="I372" s="790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6"/>
      <c r="R372" s="796"/>
      <c r="S372" s="796"/>
      <c r="T372" s="797"/>
      <c r="U372" s="34"/>
      <c r="V372" s="34"/>
      <c r="W372" s="35" t="s">
        <v>69</v>
      </c>
      <c r="X372" s="791">
        <v>0</v>
      </c>
      <c r="Y372" s="792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4301031153</v>
      </c>
      <c r="D373" s="802">
        <v>4607091387230</v>
      </c>
      <c r="E373" s="803"/>
      <c r="F373" s="790">
        <v>0.7</v>
      </c>
      <c r="G373" s="32">
        <v>6</v>
      </c>
      <c r="H373" s="790">
        <v>4.2</v>
      </c>
      <c r="I373" s="790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6"/>
      <c r="R373" s="796"/>
      <c r="S373" s="796"/>
      <c r="T373" s="797"/>
      <c r="U373" s="34"/>
      <c r="V373" s="34"/>
      <c r="W373" s="35" t="s">
        <v>69</v>
      </c>
      <c r="X373" s="791">
        <v>0</v>
      </c>
      <c r="Y373" s="79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4301031154</v>
      </c>
      <c r="D374" s="802">
        <v>4607091387292</v>
      </c>
      <c r="E374" s="803"/>
      <c r="F374" s="790">
        <v>0.73</v>
      </c>
      <c r="G374" s="32">
        <v>6</v>
      </c>
      <c r="H374" s="790">
        <v>4.38</v>
      </c>
      <c r="I374" s="790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6"/>
      <c r="R374" s="796"/>
      <c r="S374" s="796"/>
      <c r="T374" s="797"/>
      <c r="U374" s="34"/>
      <c r="V374" s="34"/>
      <c r="W374" s="35" t="s">
        <v>69</v>
      </c>
      <c r="X374" s="791">
        <v>0</v>
      </c>
      <c r="Y374" s="79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4301031152</v>
      </c>
      <c r="D375" s="802">
        <v>4607091387285</v>
      </c>
      <c r="E375" s="803"/>
      <c r="F375" s="790">
        <v>0.35</v>
      </c>
      <c r="G375" s="32">
        <v>6</v>
      </c>
      <c r="H375" s="790">
        <v>2.1</v>
      </c>
      <c r="I375" s="790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6"/>
      <c r="R375" s="796"/>
      <c r="S375" s="796"/>
      <c r="T375" s="797"/>
      <c r="U375" s="34"/>
      <c r="V375" s="34"/>
      <c r="W375" s="35" t="s">
        <v>69</v>
      </c>
      <c r="X375" s="791">
        <v>0</v>
      </c>
      <c r="Y375" s="792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99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01"/>
      <c r="P376" s="807" t="s">
        <v>71</v>
      </c>
      <c r="Q376" s="808"/>
      <c r="R376" s="808"/>
      <c r="S376" s="808"/>
      <c r="T376" s="808"/>
      <c r="U376" s="808"/>
      <c r="V376" s="809"/>
      <c r="W376" s="37" t="s">
        <v>72</v>
      </c>
      <c r="X376" s="793">
        <f>IFERROR(X372/H372,"0")+IFERROR(X373/H373,"0")+IFERROR(X374/H374,"0")+IFERROR(X375/H375,"0")</f>
        <v>0</v>
      </c>
      <c r="Y376" s="793">
        <f>IFERROR(Y372/H372,"0")+IFERROR(Y373/H373,"0")+IFERROR(Y374/H374,"0")+IFERROR(Y375/H375,"0")</f>
        <v>0</v>
      </c>
      <c r="Z376" s="793">
        <f>IFERROR(IF(Z372="",0,Z372),"0")+IFERROR(IF(Z373="",0,Z373),"0")+IFERROR(IF(Z374="",0,Z374),"0")+IFERROR(IF(Z375="",0,Z375),"0")</f>
        <v>0</v>
      </c>
      <c r="AA376" s="794"/>
      <c r="AB376" s="794"/>
      <c r="AC376" s="794"/>
    </row>
    <row r="377" spans="1:68" hidden="1" x14ac:dyDescent="0.2">
      <c r="A377" s="800"/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1"/>
      <c r="P377" s="807" t="s">
        <v>71</v>
      </c>
      <c r="Q377" s="808"/>
      <c r="R377" s="808"/>
      <c r="S377" s="808"/>
      <c r="T377" s="808"/>
      <c r="U377" s="808"/>
      <c r="V377" s="809"/>
      <c r="W377" s="37" t="s">
        <v>69</v>
      </c>
      <c r="X377" s="793">
        <f>IFERROR(SUM(X372:X375),"0")</f>
        <v>0</v>
      </c>
      <c r="Y377" s="793">
        <f>IFERROR(SUM(Y372:Y375),"0")</f>
        <v>0</v>
      </c>
      <c r="Z377" s="37"/>
      <c r="AA377" s="794"/>
      <c r="AB377" s="794"/>
      <c r="AC377" s="794"/>
    </row>
    <row r="378" spans="1:68" ht="14.25" hidden="1" customHeight="1" x14ac:dyDescent="0.25">
      <c r="A378" s="812" t="s">
        <v>73</v>
      </c>
      <c r="B378" s="800"/>
      <c r="C378" s="800"/>
      <c r="D378" s="800"/>
      <c r="E378" s="800"/>
      <c r="F378" s="800"/>
      <c r="G378" s="800"/>
      <c r="H378" s="800"/>
      <c r="I378" s="800"/>
      <c r="J378" s="800"/>
      <c r="K378" s="800"/>
      <c r="L378" s="800"/>
      <c r="M378" s="800"/>
      <c r="N378" s="800"/>
      <c r="O378" s="800"/>
      <c r="P378" s="800"/>
      <c r="Q378" s="800"/>
      <c r="R378" s="800"/>
      <c r="S378" s="800"/>
      <c r="T378" s="800"/>
      <c r="U378" s="800"/>
      <c r="V378" s="800"/>
      <c r="W378" s="800"/>
      <c r="X378" s="800"/>
      <c r="Y378" s="800"/>
      <c r="Z378" s="800"/>
      <c r="AA378" s="787"/>
      <c r="AB378" s="787"/>
      <c r="AC378" s="787"/>
    </row>
    <row r="379" spans="1:68" ht="48" hidden="1" customHeight="1" x14ac:dyDescent="0.25">
      <c r="A379" s="54" t="s">
        <v>598</v>
      </c>
      <c r="B379" s="54" t="s">
        <v>599</v>
      </c>
      <c r="C379" s="31">
        <v>4301051100</v>
      </c>
      <c r="D379" s="802">
        <v>4607091387766</v>
      </c>
      <c r="E379" s="803"/>
      <c r="F379" s="790">
        <v>1.3</v>
      </c>
      <c r="G379" s="32">
        <v>6</v>
      </c>
      <c r="H379" s="790">
        <v>7.8</v>
      </c>
      <c r="I379" s="790">
        <v>8.3580000000000005</v>
      </c>
      <c r="J379" s="32">
        <v>56</v>
      </c>
      <c r="K379" s="32" t="s">
        <v>116</v>
      </c>
      <c r="L379" s="32"/>
      <c r="M379" s="33" t="s">
        <v>77</v>
      </c>
      <c r="N379" s="33"/>
      <c r="O379" s="32">
        <v>40</v>
      </c>
      <c r="P379" s="8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6"/>
      <c r="R379" s="796"/>
      <c r="S379" s="796"/>
      <c r="T379" s="797"/>
      <c r="U379" s="34"/>
      <c r="V379" s="34"/>
      <c r="W379" s="35" t="s">
        <v>69</v>
      </c>
      <c r="X379" s="791">
        <v>0</v>
      </c>
      <c r="Y379" s="792">
        <f t="shared" ref="Y379:Y384" si="82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4301051116</v>
      </c>
      <c r="D380" s="802">
        <v>4607091387957</v>
      </c>
      <c r="E380" s="803"/>
      <c r="F380" s="790">
        <v>1.3</v>
      </c>
      <c r="G380" s="32">
        <v>6</v>
      </c>
      <c r="H380" s="790">
        <v>7.8</v>
      </c>
      <c r="I380" s="790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6"/>
      <c r="R380" s="796"/>
      <c r="S380" s="796"/>
      <c r="T380" s="797"/>
      <c r="U380" s="34"/>
      <c r="V380" s="34"/>
      <c r="W380" s="35" t="s">
        <v>69</v>
      </c>
      <c r="X380" s="791">
        <v>0</v>
      </c>
      <c r="Y380" s="792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4301051115</v>
      </c>
      <c r="D381" s="802">
        <v>4607091387964</v>
      </c>
      <c r="E381" s="803"/>
      <c r="F381" s="790">
        <v>1.35</v>
      </c>
      <c r="G381" s="32">
        <v>6</v>
      </c>
      <c r="H381" s="790">
        <v>8.1</v>
      </c>
      <c r="I381" s="790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6"/>
      <c r="R381" s="796"/>
      <c r="S381" s="796"/>
      <c r="T381" s="797"/>
      <c r="U381" s="34"/>
      <c r="V381" s="34"/>
      <c r="W381" s="35" t="s">
        <v>69</v>
      </c>
      <c r="X381" s="791">
        <v>0</v>
      </c>
      <c r="Y381" s="792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4301051705</v>
      </c>
      <c r="D382" s="802">
        <v>4680115884588</v>
      </c>
      <c r="E382" s="803"/>
      <c r="F382" s="790">
        <v>0.5</v>
      </c>
      <c r="G382" s="32">
        <v>6</v>
      </c>
      <c r="H382" s="790">
        <v>3</v>
      </c>
      <c r="I382" s="790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9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6"/>
      <c r="R382" s="796"/>
      <c r="S382" s="796"/>
      <c r="T382" s="797"/>
      <c r="U382" s="34"/>
      <c r="V382" s="34"/>
      <c r="W382" s="35" t="s">
        <v>69</v>
      </c>
      <c r="X382" s="791">
        <v>0</v>
      </c>
      <c r="Y382" s="792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4301051130</v>
      </c>
      <c r="D383" s="802">
        <v>4607091387537</v>
      </c>
      <c r="E383" s="803"/>
      <c r="F383" s="790">
        <v>0.45</v>
      </c>
      <c r="G383" s="32">
        <v>6</v>
      </c>
      <c r="H383" s="790">
        <v>2.7</v>
      </c>
      <c r="I383" s="790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6"/>
      <c r="R383" s="796"/>
      <c r="S383" s="796"/>
      <c r="T383" s="797"/>
      <c r="U383" s="34"/>
      <c r="V383" s="34"/>
      <c r="W383" s="35" t="s">
        <v>69</v>
      </c>
      <c r="X383" s="791">
        <v>0</v>
      </c>
      <c r="Y383" s="792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613</v>
      </c>
      <c r="B384" s="54" t="s">
        <v>614</v>
      </c>
      <c r="C384" s="31">
        <v>4301051132</v>
      </c>
      <c r="D384" s="802">
        <v>4607091387513</v>
      </c>
      <c r="E384" s="803"/>
      <c r="F384" s="790">
        <v>0.45</v>
      </c>
      <c r="G384" s="32">
        <v>6</v>
      </c>
      <c r="H384" s="790">
        <v>2.7</v>
      </c>
      <c r="I384" s="790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6"/>
      <c r="R384" s="796"/>
      <c r="S384" s="796"/>
      <c r="T384" s="797"/>
      <c r="U384" s="34"/>
      <c r="V384" s="34"/>
      <c r="W384" s="35" t="s">
        <v>69</v>
      </c>
      <c r="X384" s="791">
        <v>0</v>
      </c>
      <c r="Y384" s="792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99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01"/>
      <c r="P385" s="807" t="s">
        <v>71</v>
      </c>
      <c r="Q385" s="808"/>
      <c r="R385" s="808"/>
      <c r="S385" s="808"/>
      <c r="T385" s="808"/>
      <c r="U385" s="808"/>
      <c r="V385" s="809"/>
      <c r="W385" s="37" t="s">
        <v>72</v>
      </c>
      <c r="X385" s="793">
        <f>IFERROR(X379/H379,"0")+IFERROR(X380/H380,"0")+IFERROR(X381/H381,"0")+IFERROR(X382/H382,"0")+IFERROR(X383/H383,"0")+IFERROR(X384/H384,"0")</f>
        <v>0</v>
      </c>
      <c r="Y385" s="793">
        <f>IFERROR(Y379/H379,"0")+IFERROR(Y380/H380,"0")+IFERROR(Y381/H381,"0")+IFERROR(Y382/H382,"0")+IFERROR(Y383/H383,"0")+IFERROR(Y384/H384,"0")</f>
        <v>0</v>
      </c>
      <c r="Z385" s="793">
        <f>IFERROR(IF(Z379="",0,Z379),"0")+IFERROR(IF(Z380="",0,Z380),"0")+IFERROR(IF(Z381="",0,Z381),"0")+IFERROR(IF(Z382="",0,Z382),"0")+IFERROR(IF(Z383="",0,Z383),"0")+IFERROR(IF(Z384="",0,Z384),"0")</f>
        <v>0</v>
      </c>
      <c r="AA385" s="794"/>
      <c r="AB385" s="794"/>
      <c r="AC385" s="794"/>
    </row>
    <row r="386" spans="1:68" hidden="1" x14ac:dyDescent="0.2">
      <c r="A386" s="800"/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1"/>
      <c r="P386" s="807" t="s">
        <v>71</v>
      </c>
      <c r="Q386" s="808"/>
      <c r="R386" s="808"/>
      <c r="S386" s="808"/>
      <c r="T386" s="808"/>
      <c r="U386" s="808"/>
      <c r="V386" s="809"/>
      <c r="W386" s="37" t="s">
        <v>69</v>
      </c>
      <c r="X386" s="793">
        <f>IFERROR(SUM(X379:X384),"0")</f>
        <v>0</v>
      </c>
      <c r="Y386" s="793">
        <f>IFERROR(SUM(Y379:Y384),"0")</f>
        <v>0</v>
      </c>
      <c r="Z386" s="37"/>
      <c r="AA386" s="794"/>
      <c r="AB386" s="794"/>
      <c r="AC386" s="794"/>
    </row>
    <row r="387" spans="1:68" ht="14.25" hidden="1" customHeight="1" x14ac:dyDescent="0.25">
      <c r="A387" s="812" t="s">
        <v>207</v>
      </c>
      <c r="B387" s="800"/>
      <c r="C387" s="800"/>
      <c r="D387" s="800"/>
      <c r="E387" s="800"/>
      <c r="F387" s="800"/>
      <c r="G387" s="800"/>
      <c r="H387" s="800"/>
      <c r="I387" s="800"/>
      <c r="J387" s="800"/>
      <c r="K387" s="800"/>
      <c r="L387" s="800"/>
      <c r="M387" s="800"/>
      <c r="N387" s="800"/>
      <c r="O387" s="800"/>
      <c r="P387" s="800"/>
      <c r="Q387" s="800"/>
      <c r="R387" s="800"/>
      <c r="S387" s="800"/>
      <c r="T387" s="800"/>
      <c r="U387" s="800"/>
      <c r="V387" s="800"/>
      <c r="W387" s="800"/>
      <c r="X387" s="800"/>
      <c r="Y387" s="800"/>
      <c r="Z387" s="800"/>
      <c r="AA387" s="787"/>
      <c r="AB387" s="787"/>
      <c r="AC387" s="787"/>
    </row>
    <row r="388" spans="1:68" ht="37.5" hidden="1" customHeight="1" x14ac:dyDescent="0.25">
      <c r="A388" s="54" t="s">
        <v>616</v>
      </c>
      <c r="B388" s="54" t="s">
        <v>617</v>
      </c>
      <c r="C388" s="31">
        <v>4301060379</v>
      </c>
      <c r="D388" s="802">
        <v>4607091380880</v>
      </c>
      <c r="E388" s="803"/>
      <c r="F388" s="790">
        <v>1.4</v>
      </c>
      <c r="G388" s="32">
        <v>6</v>
      </c>
      <c r="H388" s="790">
        <v>8.4</v>
      </c>
      <c r="I388" s="790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6"/>
      <c r="R388" s="796"/>
      <c r="S388" s="796"/>
      <c r="T388" s="797"/>
      <c r="U388" s="34"/>
      <c r="V388" s="34"/>
      <c r="W388" s="35" t="s">
        <v>69</v>
      </c>
      <c r="X388" s="791">
        <v>0</v>
      </c>
      <c r="Y388" s="792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619</v>
      </c>
      <c r="B389" s="54" t="s">
        <v>620</v>
      </c>
      <c r="C389" s="31">
        <v>4301060308</v>
      </c>
      <c r="D389" s="802">
        <v>4607091384482</v>
      </c>
      <c r="E389" s="803"/>
      <c r="F389" s="790">
        <v>1.3</v>
      </c>
      <c r="G389" s="32">
        <v>6</v>
      </c>
      <c r="H389" s="790">
        <v>7.8</v>
      </c>
      <c r="I389" s="790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8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6"/>
      <c r="R389" s="796"/>
      <c r="S389" s="796"/>
      <c r="T389" s="797"/>
      <c r="U389" s="34"/>
      <c r="V389" s="34"/>
      <c r="W389" s="35" t="s">
        <v>69</v>
      </c>
      <c r="X389" s="791">
        <v>30</v>
      </c>
      <c r="Y389" s="792">
        <f>IFERROR(IF(X389="",0,CEILING((X389/$H389),1)*$H389),"")</f>
        <v>31.2</v>
      </c>
      <c r="Z389" s="36">
        <f>IFERROR(IF(Y389=0,"",ROUNDUP(Y389/H389,0)*0.02175),"")</f>
        <v>8.6999999999999994E-2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32.169230769230772</v>
      </c>
      <c r="BN389" s="64">
        <f>IFERROR(Y389*I389/H389,"0")</f>
        <v>33.456000000000003</v>
      </c>
      <c r="BO389" s="64">
        <f>IFERROR(1/J389*(X389/H389),"0")</f>
        <v>6.8681318681318673E-2</v>
      </c>
      <c r="BP389" s="64">
        <f>IFERROR(1/J389*(Y389/H389),"0")</f>
        <v>7.1428571428571425E-2</v>
      </c>
    </row>
    <row r="390" spans="1:68" ht="16.5" customHeight="1" x14ac:dyDescent="0.25">
      <c r="A390" s="54" t="s">
        <v>622</v>
      </c>
      <c r="B390" s="54" t="s">
        <v>623</v>
      </c>
      <c r="C390" s="31">
        <v>4301060325</v>
      </c>
      <c r="D390" s="802">
        <v>4607091380897</v>
      </c>
      <c r="E390" s="803"/>
      <c r="F390" s="790">
        <v>1.4</v>
      </c>
      <c r="G390" s="32">
        <v>6</v>
      </c>
      <c r="H390" s="790">
        <v>8.4</v>
      </c>
      <c r="I390" s="790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6"/>
      <c r="R390" s="796"/>
      <c r="S390" s="796"/>
      <c r="T390" s="797"/>
      <c r="U390" s="34"/>
      <c r="V390" s="34"/>
      <c r="W390" s="35" t="s">
        <v>69</v>
      </c>
      <c r="X390" s="791">
        <v>24</v>
      </c>
      <c r="Y390" s="792">
        <f>IFERROR(IF(X390="",0,CEILING((X390/$H390),1)*$H390),"")</f>
        <v>25.200000000000003</v>
      </c>
      <c r="Z390" s="36">
        <f>IFERROR(IF(Y390=0,"",ROUNDUP(Y390/H390,0)*0.02175),"")</f>
        <v>6.5250000000000002E-2</v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25.611428571428572</v>
      </c>
      <c r="BN390" s="64">
        <f>IFERROR(Y390*I390/H390,"0")</f>
        <v>26.892000000000003</v>
      </c>
      <c r="BO390" s="64">
        <f>IFERROR(1/J390*(X390/H390),"0")</f>
        <v>5.1020408163265307E-2</v>
      </c>
      <c r="BP390" s="64">
        <f>IFERROR(1/J390*(Y390/H390),"0")</f>
        <v>5.3571428571428568E-2</v>
      </c>
    </row>
    <row r="391" spans="1:68" ht="16.5" hidden="1" customHeight="1" x14ac:dyDescent="0.25">
      <c r="A391" s="54" t="s">
        <v>622</v>
      </c>
      <c r="B391" s="54" t="s">
        <v>625</v>
      </c>
      <c r="C391" s="31">
        <v>4301060484</v>
      </c>
      <c r="D391" s="802">
        <v>4607091380897</v>
      </c>
      <c r="E391" s="803"/>
      <c r="F391" s="790">
        <v>1.4</v>
      </c>
      <c r="G391" s="32">
        <v>6</v>
      </c>
      <c r="H391" s="790">
        <v>8.4</v>
      </c>
      <c r="I391" s="790">
        <v>8.9640000000000004</v>
      </c>
      <c r="J391" s="32">
        <v>56</v>
      </c>
      <c r="K391" s="32" t="s">
        <v>116</v>
      </c>
      <c r="L391" s="32"/>
      <c r="M391" s="33" t="s">
        <v>161</v>
      </c>
      <c r="N391" s="33"/>
      <c r="O391" s="32">
        <v>30</v>
      </c>
      <c r="P391" s="824" t="s">
        <v>626</v>
      </c>
      <c r="Q391" s="796"/>
      <c r="R391" s="796"/>
      <c r="S391" s="796"/>
      <c r="T391" s="797"/>
      <c r="U391" s="34"/>
      <c r="V391" s="34"/>
      <c r="W391" s="35" t="s">
        <v>69</v>
      </c>
      <c r="X391" s="791">
        <v>0</v>
      </c>
      <c r="Y391" s="79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627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9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1"/>
      <c r="P392" s="807" t="s">
        <v>71</v>
      </c>
      <c r="Q392" s="808"/>
      <c r="R392" s="808"/>
      <c r="S392" s="808"/>
      <c r="T392" s="808"/>
      <c r="U392" s="808"/>
      <c r="V392" s="809"/>
      <c r="W392" s="37" t="s">
        <v>72</v>
      </c>
      <c r="X392" s="793">
        <f>IFERROR(X388/H388,"0")+IFERROR(X389/H389,"0")+IFERROR(X390/H390,"0")+IFERROR(X391/H391,"0")</f>
        <v>6.7032967032967035</v>
      </c>
      <c r="Y392" s="793">
        <f>IFERROR(Y388/H388,"0")+IFERROR(Y389/H389,"0")+IFERROR(Y390/H390,"0")+IFERROR(Y391/H391,"0")</f>
        <v>7</v>
      </c>
      <c r="Z392" s="793">
        <f>IFERROR(IF(Z388="",0,Z388),"0")+IFERROR(IF(Z389="",0,Z389),"0")+IFERROR(IF(Z390="",0,Z390),"0")+IFERROR(IF(Z391="",0,Z391),"0")</f>
        <v>0.15225</v>
      </c>
      <c r="AA392" s="794"/>
      <c r="AB392" s="794"/>
      <c r="AC392" s="794"/>
    </row>
    <row r="393" spans="1:68" x14ac:dyDescent="0.2">
      <c r="A393" s="800"/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1"/>
      <c r="P393" s="807" t="s">
        <v>71</v>
      </c>
      <c r="Q393" s="808"/>
      <c r="R393" s="808"/>
      <c r="S393" s="808"/>
      <c r="T393" s="808"/>
      <c r="U393" s="808"/>
      <c r="V393" s="809"/>
      <c r="W393" s="37" t="s">
        <v>69</v>
      </c>
      <c r="X393" s="793">
        <f>IFERROR(SUM(X388:X391),"0")</f>
        <v>54</v>
      </c>
      <c r="Y393" s="793">
        <f>IFERROR(SUM(Y388:Y391),"0")</f>
        <v>56.400000000000006</v>
      </c>
      <c r="Z393" s="37"/>
      <c r="AA393" s="794"/>
      <c r="AB393" s="794"/>
      <c r="AC393" s="794"/>
    </row>
    <row r="394" spans="1:68" ht="14.25" hidden="1" customHeight="1" x14ac:dyDescent="0.25">
      <c r="A394" s="812" t="s">
        <v>102</v>
      </c>
      <c r="B394" s="800"/>
      <c r="C394" s="800"/>
      <c r="D394" s="800"/>
      <c r="E394" s="800"/>
      <c r="F394" s="800"/>
      <c r="G394" s="800"/>
      <c r="H394" s="800"/>
      <c r="I394" s="800"/>
      <c r="J394" s="800"/>
      <c r="K394" s="800"/>
      <c r="L394" s="800"/>
      <c r="M394" s="800"/>
      <c r="N394" s="800"/>
      <c r="O394" s="800"/>
      <c r="P394" s="800"/>
      <c r="Q394" s="800"/>
      <c r="R394" s="800"/>
      <c r="S394" s="800"/>
      <c r="T394" s="800"/>
      <c r="U394" s="800"/>
      <c r="V394" s="800"/>
      <c r="W394" s="800"/>
      <c r="X394" s="800"/>
      <c r="Y394" s="800"/>
      <c r="Z394" s="800"/>
      <c r="AA394" s="787"/>
      <c r="AB394" s="787"/>
      <c r="AC394" s="787"/>
    </row>
    <row r="395" spans="1:68" ht="16.5" hidden="1" customHeight="1" x14ac:dyDescent="0.25">
      <c r="A395" s="54" t="s">
        <v>628</v>
      </c>
      <c r="B395" s="54" t="s">
        <v>629</v>
      </c>
      <c r="C395" s="31">
        <v>4301030232</v>
      </c>
      <c r="D395" s="802">
        <v>4607091388374</v>
      </c>
      <c r="E395" s="803"/>
      <c r="F395" s="790">
        <v>0.38</v>
      </c>
      <c r="G395" s="32">
        <v>8</v>
      </c>
      <c r="H395" s="790">
        <v>3.04</v>
      </c>
      <c r="I395" s="790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7" t="s">
        <v>630</v>
      </c>
      <c r="Q395" s="796"/>
      <c r="R395" s="796"/>
      <c r="S395" s="796"/>
      <c r="T395" s="797"/>
      <c r="U395" s="34"/>
      <c r="V395" s="34"/>
      <c r="W395" s="35" t="s">
        <v>69</v>
      </c>
      <c r="X395" s="791">
        <v>0</v>
      </c>
      <c r="Y395" s="79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4301030235</v>
      </c>
      <c r="D396" s="802">
        <v>4607091388381</v>
      </c>
      <c r="E396" s="803"/>
      <c r="F396" s="790">
        <v>0.38</v>
      </c>
      <c r="G396" s="32">
        <v>8</v>
      </c>
      <c r="H396" s="790">
        <v>3.04</v>
      </c>
      <c r="I396" s="790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109" t="s">
        <v>634</v>
      </c>
      <c r="Q396" s="796"/>
      <c r="R396" s="796"/>
      <c r="S396" s="796"/>
      <c r="T396" s="797"/>
      <c r="U396" s="34"/>
      <c r="V396" s="34"/>
      <c r="W396" s="35" t="s">
        <v>69</v>
      </c>
      <c r="X396" s="791">
        <v>0</v>
      </c>
      <c r="Y396" s="79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631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635</v>
      </c>
      <c r="B397" s="54" t="s">
        <v>636</v>
      </c>
      <c r="C397" s="31">
        <v>4301032015</v>
      </c>
      <c r="D397" s="802">
        <v>4607091383102</v>
      </c>
      <c r="E397" s="803"/>
      <c r="F397" s="790">
        <v>0.17</v>
      </c>
      <c r="G397" s="32">
        <v>15</v>
      </c>
      <c r="H397" s="790">
        <v>2.5499999999999998</v>
      </c>
      <c r="I397" s="790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1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6"/>
      <c r="R397" s="796"/>
      <c r="S397" s="796"/>
      <c r="T397" s="797"/>
      <c r="U397" s="34"/>
      <c r="V397" s="34"/>
      <c r="W397" s="35" t="s">
        <v>69</v>
      </c>
      <c r="X397" s="791">
        <v>0</v>
      </c>
      <c r="Y397" s="792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637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4301030233</v>
      </c>
      <c r="D398" s="802">
        <v>4607091388404</v>
      </c>
      <c r="E398" s="803"/>
      <c r="F398" s="790">
        <v>0.17</v>
      </c>
      <c r="G398" s="32">
        <v>15</v>
      </c>
      <c r="H398" s="790">
        <v>2.5499999999999998</v>
      </c>
      <c r="I398" s="790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6"/>
      <c r="R398" s="796"/>
      <c r="S398" s="796"/>
      <c r="T398" s="797"/>
      <c r="U398" s="34"/>
      <c r="V398" s="34"/>
      <c r="W398" s="35" t="s">
        <v>69</v>
      </c>
      <c r="X398" s="791">
        <v>0</v>
      </c>
      <c r="Y398" s="79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631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9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01"/>
      <c r="P399" s="807" t="s">
        <v>71</v>
      </c>
      <c r="Q399" s="808"/>
      <c r="R399" s="808"/>
      <c r="S399" s="808"/>
      <c r="T399" s="808"/>
      <c r="U399" s="808"/>
      <c r="V399" s="809"/>
      <c r="W399" s="37" t="s">
        <v>72</v>
      </c>
      <c r="X399" s="793">
        <f>IFERROR(X395/H395,"0")+IFERROR(X396/H396,"0")+IFERROR(X397/H397,"0")+IFERROR(X398/H398,"0")</f>
        <v>0</v>
      </c>
      <c r="Y399" s="793">
        <f>IFERROR(Y395/H395,"0")+IFERROR(Y396/H396,"0")+IFERROR(Y397/H397,"0")+IFERROR(Y398/H398,"0")</f>
        <v>0</v>
      </c>
      <c r="Z399" s="793">
        <f>IFERROR(IF(Z395="",0,Z395),"0")+IFERROR(IF(Z396="",0,Z396),"0")+IFERROR(IF(Z397="",0,Z397),"0")+IFERROR(IF(Z398="",0,Z398),"0")</f>
        <v>0</v>
      </c>
      <c r="AA399" s="794"/>
      <c r="AB399" s="794"/>
      <c r="AC399" s="794"/>
    </row>
    <row r="400" spans="1:68" hidden="1" x14ac:dyDescent="0.2">
      <c r="A400" s="800"/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1"/>
      <c r="P400" s="807" t="s">
        <v>71</v>
      </c>
      <c r="Q400" s="808"/>
      <c r="R400" s="808"/>
      <c r="S400" s="808"/>
      <c r="T400" s="808"/>
      <c r="U400" s="808"/>
      <c r="V400" s="809"/>
      <c r="W400" s="37" t="s">
        <v>69</v>
      </c>
      <c r="X400" s="793">
        <f>IFERROR(SUM(X395:X398),"0")</f>
        <v>0</v>
      </c>
      <c r="Y400" s="793">
        <f>IFERROR(SUM(Y395:Y398),"0")</f>
        <v>0</v>
      </c>
      <c r="Z400" s="37"/>
      <c r="AA400" s="794"/>
      <c r="AB400" s="794"/>
      <c r="AC400" s="794"/>
    </row>
    <row r="401" spans="1:68" ht="14.25" hidden="1" customHeight="1" x14ac:dyDescent="0.25">
      <c r="A401" s="812" t="s">
        <v>640</v>
      </c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00"/>
      <c r="P401" s="800"/>
      <c r="Q401" s="800"/>
      <c r="R401" s="800"/>
      <c r="S401" s="800"/>
      <c r="T401" s="800"/>
      <c r="U401" s="800"/>
      <c r="V401" s="800"/>
      <c r="W401" s="800"/>
      <c r="X401" s="800"/>
      <c r="Y401" s="800"/>
      <c r="Z401" s="800"/>
      <c r="AA401" s="787"/>
      <c r="AB401" s="787"/>
      <c r="AC401" s="787"/>
    </row>
    <row r="402" spans="1:68" ht="16.5" hidden="1" customHeight="1" x14ac:dyDescent="0.25">
      <c r="A402" s="54" t="s">
        <v>641</v>
      </c>
      <c r="B402" s="54" t="s">
        <v>642</v>
      </c>
      <c r="C402" s="31">
        <v>4301180007</v>
      </c>
      <c r="D402" s="802">
        <v>4680115881808</v>
      </c>
      <c r="E402" s="803"/>
      <c r="F402" s="790">
        <v>0.1</v>
      </c>
      <c r="G402" s="32">
        <v>20</v>
      </c>
      <c r="H402" s="790">
        <v>2</v>
      </c>
      <c r="I402" s="790">
        <v>2.2400000000000002</v>
      </c>
      <c r="J402" s="32">
        <v>238</v>
      </c>
      <c r="K402" s="32" t="s">
        <v>76</v>
      </c>
      <c r="L402" s="32"/>
      <c r="M402" s="33" t="s">
        <v>643</v>
      </c>
      <c r="N402" s="33"/>
      <c r="O402" s="32">
        <v>730</v>
      </c>
      <c r="P402" s="9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6"/>
      <c r="R402" s="796"/>
      <c r="S402" s="796"/>
      <c r="T402" s="797"/>
      <c r="U402" s="34"/>
      <c r="V402" s="34"/>
      <c r="W402" s="35" t="s">
        <v>69</v>
      </c>
      <c r="X402" s="791">
        <v>0</v>
      </c>
      <c r="Y402" s="792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644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645</v>
      </c>
      <c r="B403" s="54" t="s">
        <v>646</v>
      </c>
      <c r="C403" s="31">
        <v>4301180006</v>
      </c>
      <c r="D403" s="802">
        <v>4680115881822</v>
      </c>
      <c r="E403" s="803"/>
      <c r="F403" s="790">
        <v>0.1</v>
      </c>
      <c r="G403" s="32">
        <v>20</v>
      </c>
      <c r="H403" s="790">
        <v>2</v>
      </c>
      <c r="I403" s="790">
        <v>2.2400000000000002</v>
      </c>
      <c r="J403" s="32">
        <v>238</v>
      </c>
      <c r="K403" s="32" t="s">
        <v>76</v>
      </c>
      <c r="L403" s="32"/>
      <c r="M403" s="33" t="s">
        <v>643</v>
      </c>
      <c r="N403" s="33"/>
      <c r="O403" s="32">
        <v>730</v>
      </c>
      <c r="P403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6"/>
      <c r="R403" s="796"/>
      <c r="S403" s="796"/>
      <c r="T403" s="797"/>
      <c r="U403" s="34"/>
      <c r="V403" s="34"/>
      <c r="W403" s="35" t="s">
        <v>69</v>
      </c>
      <c r="X403" s="791">
        <v>0</v>
      </c>
      <c r="Y403" s="792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644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647</v>
      </c>
      <c r="B404" s="54" t="s">
        <v>648</v>
      </c>
      <c r="C404" s="31">
        <v>4301180001</v>
      </c>
      <c r="D404" s="802">
        <v>4680115880016</v>
      </c>
      <c r="E404" s="803"/>
      <c r="F404" s="790">
        <v>0.1</v>
      </c>
      <c r="G404" s="32">
        <v>20</v>
      </c>
      <c r="H404" s="790">
        <v>2</v>
      </c>
      <c r="I404" s="790">
        <v>2.2400000000000002</v>
      </c>
      <c r="J404" s="32">
        <v>238</v>
      </c>
      <c r="K404" s="32" t="s">
        <v>76</v>
      </c>
      <c r="L404" s="32"/>
      <c r="M404" s="33" t="s">
        <v>643</v>
      </c>
      <c r="N404" s="33"/>
      <c r="O404" s="32">
        <v>730</v>
      </c>
      <c r="P404" s="8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6"/>
      <c r="R404" s="796"/>
      <c r="S404" s="796"/>
      <c r="T404" s="797"/>
      <c r="U404" s="34"/>
      <c r="V404" s="34"/>
      <c r="W404" s="35" t="s">
        <v>69</v>
      </c>
      <c r="X404" s="791">
        <v>0</v>
      </c>
      <c r="Y404" s="792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644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9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01"/>
      <c r="P405" s="807" t="s">
        <v>71</v>
      </c>
      <c r="Q405" s="808"/>
      <c r="R405" s="808"/>
      <c r="S405" s="808"/>
      <c r="T405" s="808"/>
      <c r="U405" s="808"/>
      <c r="V405" s="809"/>
      <c r="W405" s="37" t="s">
        <v>72</v>
      </c>
      <c r="X405" s="793">
        <f>IFERROR(X402/H402,"0")+IFERROR(X403/H403,"0")+IFERROR(X404/H404,"0")</f>
        <v>0</v>
      </c>
      <c r="Y405" s="793">
        <f>IFERROR(Y402/H402,"0")+IFERROR(Y403/H403,"0")+IFERROR(Y404/H404,"0")</f>
        <v>0</v>
      </c>
      <c r="Z405" s="793">
        <f>IFERROR(IF(Z402="",0,Z402),"0")+IFERROR(IF(Z403="",0,Z403),"0")+IFERROR(IF(Z404="",0,Z404),"0")</f>
        <v>0</v>
      </c>
      <c r="AA405" s="794"/>
      <c r="AB405" s="794"/>
      <c r="AC405" s="794"/>
    </row>
    <row r="406" spans="1:68" hidden="1" x14ac:dyDescent="0.2">
      <c r="A406" s="800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1"/>
      <c r="P406" s="807" t="s">
        <v>71</v>
      </c>
      <c r="Q406" s="808"/>
      <c r="R406" s="808"/>
      <c r="S406" s="808"/>
      <c r="T406" s="808"/>
      <c r="U406" s="808"/>
      <c r="V406" s="809"/>
      <c r="W406" s="37" t="s">
        <v>69</v>
      </c>
      <c r="X406" s="793">
        <f>IFERROR(SUM(X402:X404),"0")</f>
        <v>0</v>
      </c>
      <c r="Y406" s="793">
        <f>IFERROR(SUM(Y402:Y404),"0")</f>
        <v>0</v>
      </c>
      <c r="Z406" s="37"/>
      <c r="AA406" s="794"/>
      <c r="AB406" s="794"/>
      <c r="AC406" s="794"/>
    </row>
    <row r="407" spans="1:68" ht="16.5" hidden="1" customHeight="1" x14ac:dyDescent="0.25">
      <c r="A407" s="814" t="s">
        <v>649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86"/>
      <c r="AB407" s="786"/>
      <c r="AC407" s="786"/>
    </row>
    <row r="408" spans="1:68" ht="14.25" hidden="1" customHeight="1" x14ac:dyDescent="0.25">
      <c r="A408" s="812" t="s">
        <v>64</v>
      </c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00"/>
      <c r="P408" s="800"/>
      <c r="Q408" s="800"/>
      <c r="R408" s="800"/>
      <c r="S408" s="800"/>
      <c r="T408" s="800"/>
      <c r="U408" s="800"/>
      <c r="V408" s="800"/>
      <c r="W408" s="800"/>
      <c r="X408" s="800"/>
      <c r="Y408" s="800"/>
      <c r="Z408" s="800"/>
      <c r="AA408" s="787"/>
      <c r="AB408" s="787"/>
      <c r="AC408" s="787"/>
    </row>
    <row r="409" spans="1:68" ht="27" hidden="1" customHeight="1" x14ac:dyDescent="0.25">
      <c r="A409" s="54" t="s">
        <v>650</v>
      </c>
      <c r="B409" s="54" t="s">
        <v>651</v>
      </c>
      <c r="C409" s="31">
        <v>4301031066</v>
      </c>
      <c r="D409" s="802">
        <v>4607091383836</v>
      </c>
      <c r="E409" s="803"/>
      <c r="F409" s="790">
        <v>0.3</v>
      </c>
      <c r="G409" s="32">
        <v>6</v>
      </c>
      <c r="H409" s="790">
        <v>1.8</v>
      </c>
      <c r="I409" s="790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6"/>
      <c r="R409" s="796"/>
      <c r="S409" s="796"/>
      <c r="T409" s="797"/>
      <c r="U409" s="34"/>
      <c r="V409" s="34"/>
      <c r="W409" s="35" t="s">
        <v>69</v>
      </c>
      <c r="X409" s="791">
        <v>0</v>
      </c>
      <c r="Y409" s="792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9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01"/>
      <c r="P410" s="807" t="s">
        <v>71</v>
      </c>
      <c r="Q410" s="808"/>
      <c r="R410" s="808"/>
      <c r="S410" s="808"/>
      <c r="T410" s="808"/>
      <c r="U410" s="808"/>
      <c r="V410" s="809"/>
      <c r="W410" s="37" t="s">
        <v>72</v>
      </c>
      <c r="X410" s="793">
        <f>IFERROR(X409/H409,"0")</f>
        <v>0</v>
      </c>
      <c r="Y410" s="793">
        <f>IFERROR(Y409/H409,"0")</f>
        <v>0</v>
      </c>
      <c r="Z410" s="793">
        <f>IFERROR(IF(Z409="",0,Z409),"0")</f>
        <v>0</v>
      </c>
      <c r="AA410" s="794"/>
      <c r="AB410" s="794"/>
      <c r="AC410" s="794"/>
    </row>
    <row r="411" spans="1:68" hidden="1" x14ac:dyDescent="0.2">
      <c r="A411" s="800"/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1"/>
      <c r="P411" s="807" t="s">
        <v>71</v>
      </c>
      <c r="Q411" s="808"/>
      <c r="R411" s="808"/>
      <c r="S411" s="808"/>
      <c r="T411" s="808"/>
      <c r="U411" s="808"/>
      <c r="V411" s="809"/>
      <c r="W411" s="37" t="s">
        <v>69</v>
      </c>
      <c r="X411" s="793">
        <f>IFERROR(SUM(X409:X409),"0")</f>
        <v>0</v>
      </c>
      <c r="Y411" s="793">
        <f>IFERROR(SUM(Y409:Y409),"0")</f>
        <v>0</v>
      </c>
      <c r="Z411" s="37"/>
      <c r="AA411" s="794"/>
      <c r="AB411" s="794"/>
      <c r="AC411" s="794"/>
    </row>
    <row r="412" spans="1:68" ht="14.25" hidden="1" customHeight="1" x14ac:dyDescent="0.25">
      <c r="A412" s="812" t="s">
        <v>73</v>
      </c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00"/>
      <c r="P412" s="800"/>
      <c r="Q412" s="800"/>
      <c r="R412" s="800"/>
      <c r="S412" s="800"/>
      <c r="T412" s="800"/>
      <c r="U412" s="800"/>
      <c r="V412" s="800"/>
      <c r="W412" s="800"/>
      <c r="X412" s="800"/>
      <c r="Y412" s="800"/>
      <c r="Z412" s="800"/>
      <c r="AA412" s="787"/>
      <c r="AB412" s="787"/>
      <c r="AC412" s="787"/>
    </row>
    <row r="413" spans="1:68" ht="37.5" hidden="1" customHeight="1" x14ac:dyDescent="0.25">
      <c r="A413" s="54" t="s">
        <v>653</v>
      </c>
      <c r="B413" s="54" t="s">
        <v>654</v>
      </c>
      <c r="C413" s="31">
        <v>4301051142</v>
      </c>
      <c r="D413" s="802">
        <v>4607091387919</v>
      </c>
      <c r="E413" s="803"/>
      <c r="F413" s="790">
        <v>1.35</v>
      </c>
      <c r="G413" s="32">
        <v>6</v>
      </c>
      <c r="H413" s="790">
        <v>8.1</v>
      </c>
      <c r="I413" s="790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6"/>
      <c r="R413" s="796"/>
      <c r="S413" s="796"/>
      <c r="T413" s="797"/>
      <c r="U413" s="34"/>
      <c r="V413" s="34"/>
      <c r="W413" s="35" t="s">
        <v>69</v>
      </c>
      <c r="X413" s="791">
        <v>0</v>
      </c>
      <c r="Y413" s="792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656</v>
      </c>
      <c r="B414" s="54" t="s">
        <v>657</v>
      </c>
      <c r="C414" s="31">
        <v>4301051461</v>
      </c>
      <c r="D414" s="802">
        <v>4680115883604</v>
      </c>
      <c r="E414" s="803"/>
      <c r="F414" s="790">
        <v>0.35</v>
      </c>
      <c r="G414" s="32">
        <v>6</v>
      </c>
      <c r="H414" s="790">
        <v>2.1</v>
      </c>
      <c r="I414" s="790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6"/>
      <c r="R414" s="796"/>
      <c r="S414" s="796"/>
      <c r="T414" s="797"/>
      <c r="U414" s="34"/>
      <c r="V414" s="34"/>
      <c r="W414" s="35" t="s">
        <v>69</v>
      </c>
      <c r="X414" s="791">
        <v>0</v>
      </c>
      <c r="Y414" s="792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659</v>
      </c>
      <c r="B415" s="54" t="s">
        <v>660</v>
      </c>
      <c r="C415" s="31">
        <v>4301051485</v>
      </c>
      <c r="D415" s="802">
        <v>4680115883567</v>
      </c>
      <c r="E415" s="803"/>
      <c r="F415" s="790">
        <v>0.35</v>
      </c>
      <c r="G415" s="32">
        <v>6</v>
      </c>
      <c r="H415" s="790">
        <v>2.1</v>
      </c>
      <c r="I415" s="790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6"/>
      <c r="R415" s="796"/>
      <c r="S415" s="796"/>
      <c r="T415" s="797"/>
      <c r="U415" s="34"/>
      <c r="V415" s="34"/>
      <c r="W415" s="35" t="s">
        <v>69</v>
      </c>
      <c r="X415" s="791">
        <v>0</v>
      </c>
      <c r="Y415" s="79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661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99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01"/>
      <c r="P416" s="807" t="s">
        <v>71</v>
      </c>
      <c r="Q416" s="808"/>
      <c r="R416" s="808"/>
      <c r="S416" s="808"/>
      <c r="T416" s="808"/>
      <c r="U416" s="808"/>
      <c r="V416" s="809"/>
      <c r="W416" s="37" t="s">
        <v>72</v>
      </c>
      <c r="X416" s="793">
        <f>IFERROR(X413/H413,"0")+IFERROR(X414/H414,"0")+IFERROR(X415/H415,"0")</f>
        <v>0</v>
      </c>
      <c r="Y416" s="793">
        <f>IFERROR(Y413/H413,"0")+IFERROR(Y414/H414,"0")+IFERROR(Y415/H415,"0")</f>
        <v>0</v>
      </c>
      <c r="Z416" s="793">
        <f>IFERROR(IF(Z413="",0,Z413),"0")+IFERROR(IF(Z414="",0,Z414),"0")+IFERROR(IF(Z415="",0,Z415),"0")</f>
        <v>0</v>
      </c>
      <c r="AA416" s="794"/>
      <c r="AB416" s="794"/>
      <c r="AC416" s="794"/>
    </row>
    <row r="417" spans="1:68" hidden="1" x14ac:dyDescent="0.2">
      <c r="A417" s="800"/>
      <c r="B417" s="800"/>
      <c r="C417" s="800"/>
      <c r="D417" s="800"/>
      <c r="E417" s="800"/>
      <c r="F417" s="800"/>
      <c r="G417" s="800"/>
      <c r="H417" s="800"/>
      <c r="I417" s="800"/>
      <c r="J417" s="800"/>
      <c r="K417" s="800"/>
      <c r="L417" s="800"/>
      <c r="M417" s="800"/>
      <c r="N417" s="800"/>
      <c r="O417" s="801"/>
      <c r="P417" s="807" t="s">
        <v>71</v>
      </c>
      <c r="Q417" s="808"/>
      <c r="R417" s="808"/>
      <c r="S417" s="808"/>
      <c r="T417" s="808"/>
      <c r="U417" s="808"/>
      <c r="V417" s="809"/>
      <c r="W417" s="37" t="s">
        <v>69</v>
      </c>
      <c r="X417" s="793">
        <f>IFERROR(SUM(X413:X415),"0")</f>
        <v>0</v>
      </c>
      <c r="Y417" s="793">
        <f>IFERROR(SUM(Y413:Y415),"0")</f>
        <v>0</v>
      </c>
      <c r="Z417" s="37"/>
      <c r="AA417" s="794"/>
      <c r="AB417" s="794"/>
      <c r="AC417" s="794"/>
    </row>
    <row r="418" spans="1:68" ht="27.75" hidden="1" customHeight="1" x14ac:dyDescent="0.2">
      <c r="A418" s="989" t="s">
        <v>662</v>
      </c>
      <c r="B418" s="990"/>
      <c r="C418" s="990"/>
      <c r="D418" s="990"/>
      <c r="E418" s="990"/>
      <c r="F418" s="990"/>
      <c r="G418" s="990"/>
      <c r="H418" s="990"/>
      <c r="I418" s="990"/>
      <c r="J418" s="990"/>
      <c r="K418" s="990"/>
      <c r="L418" s="990"/>
      <c r="M418" s="990"/>
      <c r="N418" s="990"/>
      <c r="O418" s="990"/>
      <c r="P418" s="990"/>
      <c r="Q418" s="990"/>
      <c r="R418" s="990"/>
      <c r="S418" s="990"/>
      <c r="T418" s="990"/>
      <c r="U418" s="990"/>
      <c r="V418" s="990"/>
      <c r="W418" s="990"/>
      <c r="X418" s="990"/>
      <c r="Y418" s="990"/>
      <c r="Z418" s="990"/>
      <c r="AA418" s="48"/>
      <c r="AB418" s="48"/>
      <c r="AC418" s="48"/>
    </row>
    <row r="419" spans="1:68" ht="16.5" hidden="1" customHeight="1" x14ac:dyDescent="0.25">
      <c r="A419" s="814" t="s">
        <v>663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86"/>
      <c r="AB419" s="786"/>
      <c r="AC419" s="786"/>
    </row>
    <row r="420" spans="1:68" ht="14.25" hidden="1" customHeight="1" x14ac:dyDescent="0.25">
      <c r="A420" s="812" t="s">
        <v>113</v>
      </c>
      <c r="B420" s="800"/>
      <c r="C420" s="800"/>
      <c r="D420" s="800"/>
      <c r="E420" s="800"/>
      <c r="F420" s="800"/>
      <c r="G420" s="800"/>
      <c r="H420" s="800"/>
      <c r="I420" s="800"/>
      <c r="J420" s="800"/>
      <c r="K420" s="800"/>
      <c r="L420" s="800"/>
      <c r="M420" s="800"/>
      <c r="N420" s="800"/>
      <c r="O420" s="800"/>
      <c r="P420" s="800"/>
      <c r="Q420" s="800"/>
      <c r="R420" s="800"/>
      <c r="S420" s="800"/>
      <c r="T420" s="800"/>
      <c r="U420" s="800"/>
      <c r="V420" s="800"/>
      <c r="W420" s="800"/>
      <c r="X420" s="800"/>
      <c r="Y420" s="800"/>
      <c r="Z420" s="800"/>
      <c r="AA420" s="787"/>
      <c r="AB420" s="787"/>
      <c r="AC420" s="787"/>
    </row>
    <row r="421" spans="1:68" ht="27" hidden="1" customHeight="1" x14ac:dyDescent="0.25">
      <c r="A421" s="54" t="s">
        <v>664</v>
      </c>
      <c r="B421" s="54" t="s">
        <v>665</v>
      </c>
      <c r="C421" s="31">
        <v>4301011946</v>
      </c>
      <c r="D421" s="802">
        <v>4680115884847</v>
      </c>
      <c r="E421" s="803"/>
      <c r="F421" s="790">
        <v>2.5</v>
      </c>
      <c r="G421" s="32">
        <v>6</v>
      </c>
      <c r="H421" s="790">
        <v>15</v>
      </c>
      <c r="I421" s="790">
        <v>15.48</v>
      </c>
      <c r="J421" s="32">
        <v>48</v>
      </c>
      <c r="K421" s="32" t="s">
        <v>116</v>
      </c>
      <c r="L421" s="32"/>
      <c r="M421" s="33" t="s">
        <v>145</v>
      </c>
      <c r="N421" s="33"/>
      <c r="O421" s="32">
        <v>60</v>
      </c>
      <c r="P421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6"/>
      <c r="R421" s="796"/>
      <c r="S421" s="796"/>
      <c r="T421" s="797"/>
      <c r="U421" s="34"/>
      <c r="V421" s="34"/>
      <c r="W421" s="35" t="s">
        <v>69</v>
      </c>
      <c r="X421" s="791">
        <v>0</v>
      </c>
      <c r="Y421" s="792">
        <f t="shared" ref="Y421:Y431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666</v>
      </c>
      <c r="AG421" s="64"/>
      <c r="AJ421" s="68"/>
      <c r="AK421" s="68">
        <v>0</v>
      </c>
      <c r="BB421" s="490" t="s">
        <v>1</v>
      </c>
      <c r="BM421" s="64">
        <f t="shared" ref="BM421:BM431" si="88">IFERROR(X421*I421/H421,"0")</f>
        <v>0</v>
      </c>
      <c r="BN421" s="64">
        <f t="shared" ref="BN421:BN431" si="89">IFERROR(Y421*I421/H421,"0")</f>
        <v>0</v>
      </c>
      <c r="BO421" s="64">
        <f t="shared" ref="BO421:BO431" si="90">IFERROR(1/J421*(X421/H421),"0")</f>
        <v>0</v>
      </c>
      <c r="BP421" s="64">
        <f t="shared" ref="BP421:BP431" si="91">IFERROR(1/J421*(Y421/H421),"0")</f>
        <v>0</v>
      </c>
    </row>
    <row r="422" spans="1:68" ht="27" customHeight="1" x14ac:dyDescent="0.25">
      <c r="A422" s="54" t="s">
        <v>664</v>
      </c>
      <c r="B422" s="54" t="s">
        <v>667</v>
      </c>
      <c r="C422" s="31">
        <v>4301011869</v>
      </c>
      <c r="D422" s="802">
        <v>4680115884847</v>
      </c>
      <c r="E422" s="803"/>
      <c r="F422" s="790">
        <v>2.5</v>
      </c>
      <c r="G422" s="32">
        <v>6</v>
      </c>
      <c r="H422" s="790">
        <v>15</v>
      </c>
      <c r="I422" s="790">
        <v>15.48</v>
      </c>
      <c r="J422" s="32">
        <v>48</v>
      </c>
      <c r="K422" s="32" t="s">
        <v>116</v>
      </c>
      <c r="L422" s="32" t="s">
        <v>148</v>
      </c>
      <c r="M422" s="33" t="s">
        <v>68</v>
      </c>
      <c r="N422" s="33"/>
      <c r="O422" s="32">
        <v>60</v>
      </c>
      <c r="P422" s="9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6"/>
      <c r="R422" s="796"/>
      <c r="S422" s="796"/>
      <c r="T422" s="797"/>
      <c r="U422" s="34"/>
      <c r="V422" s="34"/>
      <c r="W422" s="35" t="s">
        <v>69</v>
      </c>
      <c r="X422" s="791">
        <v>238</v>
      </c>
      <c r="Y422" s="792">
        <f t="shared" si="87"/>
        <v>240</v>
      </c>
      <c r="Z422" s="36">
        <f>IFERROR(IF(Y422=0,"",ROUNDUP(Y422/H422,0)*0.02175),"")</f>
        <v>0.34799999999999998</v>
      </c>
      <c r="AA422" s="56"/>
      <c r="AB422" s="57"/>
      <c r="AC422" s="491" t="s">
        <v>668</v>
      </c>
      <c r="AG422" s="64"/>
      <c r="AJ422" s="68" t="s">
        <v>150</v>
      </c>
      <c r="AK422" s="68">
        <v>720</v>
      </c>
      <c r="BB422" s="492" t="s">
        <v>1</v>
      </c>
      <c r="BM422" s="64">
        <f t="shared" si="88"/>
        <v>245.61600000000001</v>
      </c>
      <c r="BN422" s="64">
        <f t="shared" si="89"/>
        <v>247.68</v>
      </c>
      <c r="BO422" s="64">
        <f t="shared" si="90"/>
        <v>0.33055555555555555</v>
      </c>
      <c r="BP422" s="64">
        <f t="shared" si="91"/>
        <v>0.33333333333333331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4301011947</v>
      </c>
      <c r="D423" s="802">
        <v>4680115884854</v>
      </c>
      <c r="E423" s="803"/>
      <c r="F423" s="790">
        <v>2.5</v>
      </c>
      <c r="G423" s="32">
        <v>6</v>
      </c>
      <c r="H423" s="790">
        <v>15</v>
      </c>
      <c r="I423" s="790">
        <v>15.48</v>
      </c>
      <c r="J423" s="32">
        <v>48</v>
      </c>
      <c r="K423" s="32" t="s">
        <v>116</v>
      </c>
      <c r="L423" s="32"/>
      <c r="M423" s="33" t="s">
        <v>145</v>
      </c>
      <c r="N423" s="33"/>
      <c r="O423" s="32">
        <v>60</v>
      </c>
      <c r="P423" s="9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6"/>
      <c r="R423" s="796"/>
      <c r="S423" s="796"/>
      <c r="T423" s="797"/>
      <c r="U423" s="34"/>
      <c r="V423" s="34"/>
      <c r="W423" s="35" t="s">
        <v>69</v>
      </c>
      <c r="X423" s="791">
        <v>0</v>
      </c>
      <c r="Y423" s="792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666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669</v>
      </c>
      <c r="B424" s="54" t="s">
        <v>671</v>
      </c>
      <c r="C424" s="31">
        <v>4301011870</v>
      </c>
      <c r="D424" s="802">
        <v>4680115884854</v>
      </c>
      <c r="E424" s="803"/>
      <c r="F424" s="790">
        <v>2.5</v>
      </c>
      <c r="G424" s="32">
        <v>6</v>
      </c>
      <c r="H424" s="790">
        <v>15</v>
      </c>
      <c r="I424" s="790">
        <v>15.48</v>
      </c>
      <c r="J424" s="32">
        <v>48</v>
      </c>
      <c r="K424" s="32" t="s">
        <v>116</v>
      </c>
      <c r="L424" s="32" t="s">
        <v>148</v>
      </c>
      <c r="M424" s="33" t="s">
        <v>68</v>
      </c>
      <c r="N424" s="33"/>
      <c r="O424" s="32">
        <v>60</v>
      </c>
      <c r="P424" s="10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6"/>
      <c r="R424" s="796"/>
      <c r="S424" s="796"/>
      <c r="T424" s="797"/>
      <c r="U424" s="34"/>
      <c r="V424" s="34"/>
      <c r="W424" s="35" t="s">
        <v>69</v>
      </c>
      <c r="X424" s="791">
        <v>368</v>
      </c>
      <c r="Y424" s="792">
        <f t="shared" si="87"/>
        <v>375</v>
      </c>
      <c r="Z424" s="36">
        <f>IFERROR(IF(Y424=0,"",ROUNDUP(Y424/H424,0)*0.02175),"")</f>
        <v>0.54374999999999996</v>
      </c>
      <c r="AA424" s="56"/>
      <c r="AB424" s="57"/>
      <c r="AC424" s="495" t="s">
        <v>672</v>
      </c>
      <c r="AG424" s="64"/>
      <c r="AJ424" s="68" t="s">
        <v>150</v>
      </c>
      <c r="AK424" s="68">
        <v>720</v>
      </c>
      <c r="BB424" s="496" t="s">
        <v>1</v>
      </c>
      <c r="BM424" s="64">
        <f t="shared" si="88"/>
        <v>379.77600000000001</v>
      </c>
      <c r="BN424" s="64">
        <f t="shared" si="89"/>
        <v>387</v>
      </c>
      <c r="BO424" s="64">
        <f t="shared" si="90"/>
        <v>0.51111111111111107</v>
      </c>
      <c r="BP424" s="64">
        <f t="shared" si="91"/>
        <v>0.52083333333333326</v>
      </c>
    </row>
    <row r="425" spans="1:68" ht="27" hidden="1" customHeight="1" x14ac:dyDescent="0.25">
      <c r="A425" s="54" t="s">
        <v>673</v>
      </c>
      <c r="B425" s="54" t="s">
        <v>674</v>
      </c>
      <c r="C425" s="31">
        <v>4301011339</v>
      </c>
      <c r="D425" s="802">
        <v>4607091383997</v>
      </c>
      <c r="E425" s="803"/>
      <c r="F425" s="790">
        <v>2.5</v>
      </c>
      <c r="G425" s="32">
        <v>6</v>
      </c>
      <c r="H425" s="790">
        <v>15</v>
      </c>
      <c r="I425" s="790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10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6"/>
      <c r="R425" s="796"/>
      <c r="S425" s="796"/>
      <c r="T425" s="797"/>
      <c r="U425" s="34"/>
      <c r="V425" s="34"/>
      <c r="W425" s="35" t="s">
        <v>69</v>
      </c>
      <c r="X425" s="791">
        <v>0</v>
      </c>
      <c r="Y425" s="792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676</v>
      </c>
      <c r="B426" s="54" t="s">
        <v>677</v>
      </c>
      <c r="C426" s="31">
        <v>4301011943</v>
      </c>
      <c r="D426" s="802">
        <v>4680115884830</v>
      </c>
      <c r="E426" s="803"/>
      <c r="F426" s="790">
        <v>2.5</v>
      </c>
      <c r="G426" s="32">
        <v>6</v>
      </c>
      <c r="H426" s="790">
        <v>15</v>
      </c>
      <c r="I426" s="790">
        <v>15.48</v>
      </c>
      <c r="J426" s="32">
        <v>48</v>
      </c>
      <c r="K426" s="32" t="s">
        <v>116</v>
      </c>
      <c r="L426" s="32"/>
      <c r="M426" s="33" t="s">
        <v>145</v>
      </c>
      <c r="N426" s="33"/>
      <c r="O426" s="32">
        <v>60</v>
      </c>
      <c r="P426" s="9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6"/>
      <c r="R426" s="796"/>
      <c r="S426" s="796"/>
      <c r="T426" s="797"/>
      <c r="U426" s="34"/>
      <c r="V426" s="34"/>
      <c r="W426" s="35" t="s">
        <v>69</v>
      </c>
      <c r="X426" s="791">
        <v>0</v>
      </c>
      <c r="Y426" s="792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678</v>
      </c>
      <c r="C427" s="31">
        <v>4301011867</v>
      </c>
      <c r="D427" s="802">
        <v>4680115884830</v>
      </c>
      <c r="E427" s="803"/>
      <c r="F427" s="790">
        <v>2.5</v>
      </c>
      <c r="G427" s="32">
        <v>6</v>
      </c>
      <c r="H427" s="790">
        <v>15</v>
      </c>
      <c r="I427" s="790">
        <v>15.48</v>
      </c>
      <c r="J427" s="32">
        <v>48</v>
      </c>
      <c r="K427" s="32" t="s">
        <v>116</v>
      </c>
      <c r="L427" s="32" t="s">
        <v>148</v>
      </c>
      <c r="M427" s="33" t="s">
        <v>68</v>
      </c>
      <c r="N427" s="33"/>
      <c r="O427" s="32">
        <v>60</v>
      </c>
      <c r="P427" s="11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796"/>
      <c r="R427" s="796"/>
      <c r="S427" s="796"/>
      <c r="T427" s="797"/>
      <c r="U427" s="34"/>
      <c r="V427" s="34"/>
      <c r="W427" s="35" t="s">
        <v>69</v>
      </c>
      <c r="X427" s="791">
        <v>922</v>
      </c>
      <c r="Y427" s="792">
        <f t="shared" si="87"/>
        <v>930</v>
      </c>
      <c r="Z427" s="36">
        <f>IFERROR(IF(Y427=0,"",ROUNDUP(Y427/H427,0)*0.02175),"")</f>
        <v>1.3484999999999998</v>
      </c>
      <c r="AA427" s="56"/>
      <c r="AB427" s="57"/>
      <c r="AC427" s="501" t="s">
        <v>679</v>
      </c>
      <c r="AG427" s="64"/>
      <c r="AJ427" s="68" t="s">
        <v>150</v>
      </c>
      <c r="AK427" s="68">
        <v>720</v>
      </c>
      <c r="BB427" s="502" t="s">
        <v>1</v>
      </c>
      <c r="BM427" s="64">
        <f t="shared" si="88"/>
        <v>951.50400000000002</v>
      </c>
      <c r="BN427" s="64">
        <f t="shared" si="89"/>
        <v>959.76</v>
      </c>
      <c r="BO427" s="64">
        <f t="shared" si="90"/>
        <v>1.2805555555555554</v>
      </c>
      <c r="BP427" s="64">
        <f t="shared" si="91"/>
        <v>1.2916666666666665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4301011433</v>
      </c>
      <c r="D428" s="802">
        <v>4680115882638</v>
      </c>
      <c r="E428" s="803"/>
      <c r="F428" s="790">
        <v>0.4</v>
      </c>
      <c r="G428" s="32">
        <v>10</v>
      </c>
      <c r="H428" s="790">
        <v>4</v>
      </c>
      <c r="I428" s="790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9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6"/>
      <c r="R428" s="796"/>
      <c r="S428" s="796"/>
      <c r="T428" s="797"/>
      <c r="U428" s="34"/>
      <c r="V428" s="34"/>
      <c r="W428" s="35" t="s">
        <v>69</v>
      </c>
      <c r="X428" s="791">
        <v>0</v>
      </c>
      <c r="Y428" s="792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682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683</v>
      </c>
      <c r="B429" s="54" t="s">
        <v>684</v>
      </c>
      <c r="C429" s="31">
        <v>4301011952</v>
      </c>
      <c r="D429" s="802">
        <v>4680115884922</v>
      </c>
      <c r="E429" s="803"/>
      <c r="F429" s="790">
        <v>0.5</v>
      </c>
      <c r="G429" s="32">
        <v>10</v>
      </c>
      <c r="H429" s="790">
        <v>5</v>
      </c>
      <c r="I429" s="790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6"/>
      <c r="R429" s="796"/>
      <c r="S429" s="796"/>
      <c r="T429" s="797"/>
      <c r="U429" s="34"/>
      <c r="V429" s="34"/>
      <c r="W429" s="35" t="s">
        <v>69</v>
      </c>
      <c r="X429" s="791">
        <v>0</v>
      </c>
      <c r="Y429" s="792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672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27" hidden="1" customHeight="1" x14ac:dyDescent="0.25">
      <c r="A430" s="54" t="s">
        <v>685</v>
      </c>
      <c r="B430" s="54" t="s">
        <v>686</v>
      </c>
      <c r="C430" s="31">
        <v>4301011866</v>
      </c>
      <c r="D430" s="802">
        <v>4680115884878</v>
      </c>
      <c r="E430" s="803"/>
      <c r="F430" s="790">
        <v>0.5</v>
      </c>
      <c r="G430" s="32">
        <v>10</v>
      </c>
      <c r="H430" s="790">
        <v>5</v>
      </c>
      <c r="I430" s="790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7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796"/>
      <c r="R430" s="796"/>
      <c r="S430" s="796"/>
      <c r="T430" s="797"/>
      <c r="U430" s="34"/>
      <c r="V430" s="34"/>
      <c r="W430" s="35" t="s">
        <v>69</v>
      </c>
      <c r="X430" s="791">
        <v>0</v>
      </c>
      <c r="Y430" s="792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687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t="27" hidden="1" customHeight="1" x14ac:dyDescent="0.25">
      <c r="A431" s="54" t="s">
        <v>688</v>
      </c>
      <c r="B431" s="54" t="s">
        <v>689</v>
      </c>
      <c r="C431" s="31">
        <v>4301011868</v>
      </c>
      <c r="D431" s="802">
        <v>4680115884861</v>
      </c>
      <c r="E431" s="803"/>
      <c r="F431" s="790">
        <v>0.5</v>
      </c>
      <c r="G431" s="32">
        <v>10</v>
      </c>
      <c r="H431" s="790">
        <v>5</v>
      </c>
      <c r="I431" s="790">
        <v>5.21</v>
      </c>
      <c r="J431" s="32">
        <v>132</v>
      </c>
      <c r="K431" s="32" t="s">
        <v>126</v>
      </c>
      <c r="L431" s="32"/>
      <c r="M431" s="33" t="s">
        <v>68</v>
      </c>
      <c r="N431" s="33"/>
      <c r="O431" s="32">
        <v>60</v>
      </c>
      <c r="P431" s="9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796"/>
      <c r="R431" s="796"/>
      <c r="S431" s="796"/>
      <c r="T431" s="797"/>
      <c r="U431" s="34"/>
      <c r="V431" s="34"/>
      <c r="W431" s="35" t="s">
        <v>69</v>
      </c>
      <c r="X431" s="791">
        <v>0</v>
      </c>
      <c r="Y431" s="792">
        <f t="shared" si="87"/>
        <v>0</v>
      </c>
      <c r="Z431" s="36" t="str">
        <f>IFERROR(IF(Y431=0,"",ROUNDUP(Y431/H431,0)*0.00902),"")</f>
        <v/>
      </c>
      <c r="AA431" s="56"/>
      <c r="AB431" s="57"/>
      <c r="AC431" s="509" t="s">
        <v>679</v>
      </c>
      <c r="AG431" s="64"/>
      <c r="AJ431" s="68"/>
      <c r="AK431" s="68">
        <v>0</v>
      </c>
      <c r="BB431" s="510" t="s">
        <v>1</v>
      </c>
      <c r="BM431" s="64">
        <f t="shared" si="88"/>
        <v>0</v>
      </c>
      <c r="BN431" s="64">
        <f t="shared" si="89"/>
        <v>0</v>
      </c>
      <c r="BO431" s="64">
        <f t="shared" si="90"/>
        <v>0</v>
      </c>
      <c r="BP431" s="64">
        <f t="shared" si="91"/>
        <v>0</v>
      </c>
    </row>
    <row r="432" spans="1:68" x14ac:dyDescent="0.2">
      <c r="A432" s="799"/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1"/>
      <c r="P432" s="807" t="s">
        <v>71</v>
      </c>
      <c r="Q432" s="808"/>
      <c r="R432" s="808"/>
      <c r="S432" s="808"/>
      <c r="T432" s="808"/>
      <c r="U432" s="808"/>
      <c r="V432" s="809"/>
      <c r="W432" s="37" t="s">
        <v>72</v>
      </c>
      <c r="X432" s="79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101.86666666666667</v>
      </c>
      <c r="Y432" s="79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103</v>
      </c>
      <c r="Z432" s="79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2.2402499999999996</v>
      </c>
      <c r="AA432" s="794"/>
      <c r="AB432" s="794"/>
      <c r="AC432" s="794"/>
    </row>
    <row r="433" spans="1:68" x14ac:dyDescent="0.2">
      <c r="A433" s="800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1"/>
      <c r="P433" s="807" t="s">
        <v>71</v>
      </c>
      <c r="Q433" s="808"/>
      <c r="R433" s="808"/>
      <c r="S433" s="808"/>
      <c r="T433" s="808"/>
      <c r="U433" s="808"/>
      <c r="V433" s="809"/>
      <c r="W433" s="37" t="s">
        <v>69</v>
      </c>
      <c r="X433" s="793">
        <f>IFERROR(SUM(X421:X431),"0")</f>
        <v>1528</v>
      </c>
      <c r="Y433" s="793">
        <f>IFERROR(SUM(Y421:Y431),"0")</f>
        <v>1545</v>
      </c>
      <c r="Z433" s="37"/>
      <c r="AA433" s="794"/>
      <c r="AB433" s="794"/>
      <c r="AC433" s="794"/>
    </row>
    <row r="434" spans="1:68" ht="14.25" hidden="1" customHeight="1" x14ac:dyDescent="0.25">
      <c r="A434" s="812" t="s">
        <v>165</v>
      </c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0"/>
      <c r="P434" s="800"/>
      <c r="Q434" s="800"/>
      <c r="R434" s="800"/>
      <c r="S434" s="800"/>
      <c r="T434" s="800"/>
      <c r="U434" s="800"/>
      <c r="V434" s="800"/>
      <c r="W434" s="800"/>
      <c r="X434" s="800"/>
      <c r="Y434" s="800"/>
      <c r="Z434" s="800"/>
      <c r="AA434" s="787"/>
      <c r="AB434" s="787"/>
      <c r="AC434" s="787"/>
    </row>
    <row r="435" spans="1:68" ht="27" customHeight="1" x14ac:dyDescent="0.25">
      <c r="A435" s="54" t="s">
        <v>690</v>
      </c>
      <c r="B435" s="54" t="s">
        <v>691</v>
      </c>
      <c r="C435" s="31">
        <v>4301020178</v>
      </c>
      <c r="D435" s="802">
        <v>4607091383980</v>
      </c>
      <c r="E435" s="803"/>
      <c r="F435" s="790">
        <v>2.5</v>
      </c>
      <c r="G435" s="32">
        <v>6</v>
      </c>
      <c r="H435" s="790">
        <v>15</v>
      </c>
      <c r="I435" s="790">
        <v>15.48</v>
      </c>
      <c r="J435" s="32">
        <v>48</v>
      </c>
      <c r="K435" s="32" t="s">
        <v>116</v>
      </c>
      <c r="L435" s="32" t="s">
        <v>148</v>
      </c>
      <c r="M435" s="33" t="s">
        <v>117</v>
      </c>
      <c r="N435" s="33"/>
      <c r="O435" s="32">
        <v>50</v>
      </c>
      <c r="P435" s="12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796"/>
      <c r="R435" s="796"/>
      <c r="S435" s="796"/>
      <c r="T435" s="797"/>
      <c r="U435" s="34"/>
      <c r="V435" s="34"/>
      <c r="W435" s="35" t="s">
        <v>69</v>
      </c>
      <c r="X435" s="791">
        <v>840</v>
      </c>
      <c r="Y435" s="792">
        <f>IFERROR(IF(X435="",0,CEILING((X435/$H435),1)*$H435),"")</f>
        <v>840</v>
      </c>
      <c r="Z435" s="36">
        <f>IFERROR(IF(Y435=0,"",ROUNDUP(Y435/H435,0)*0.02175),"")</f>
        <v>1.218</v>
      </c>
      <c r="AA435" s="56"/>
      <c r="AB435" s="57"/>
      <c r="AC435" s="511" t="s">
        <v>692</v>
      </c>
      <c r="AG435" s="64"/>
      <c r="AJ435" s="68" t="s">
        <v>150</v>
      </c>
      <c r="AK435" s="68">
        <v>720</v>
      </c>
      <c r="BB435" s="512" t="s">
        <v>1</v>
      </c>
      <c r="BM435" s="64">
        <f>IFERROR(X435*I435/H435,"0")</f>
        <v>866.88</v>
      </c>
      <c r="BN435" s="64">
        <f>IFERROR(Y435*I435/H435,"0")</f>
        <v>866.88</v>
      </c>
      <c r="BO435" s="64">
        <f>IFERROR(1/J435*(X435/H435),"0")</f>
        <v>1.1666666666666665</v>
      </c>
      <c r="BP435" s="64">
        <f>IFERROR(1/J435*(Y435/H435),"0")</f>
        <v>1.1666666666666665</v>
      </c>
    </row>
    <row r="436" spans="1:68" ht="27" hidden="1" customHeight="1" x14ac:dyDescent="0.25">
      <c r="A436" s="54" t="s">
        <v>693</v>
      </c>
      <c r="B436" s="54" t="s">
        <v>694</v>
      </c>
      <c r="C436" s="31">
        <v>4301020179</v>
      </c>
      <c r="D436" s="802">
        <v>4607091384178</v>
      </c>
      <c r="E436" s="803"/>
      <c r="F436" s="790">
        <v>0.4</v>
      </c>
      <c r="G436" s="32">
        <v>10</v>
      </c>
      <c r="H436" s="790">
        <v>4</v>
      </c>
      <c r="I436" s="790">
        <v>4.21</v>
      </c>
      <c r="J436" s="32">
        <v>132</v>
      </c>
      <c r="K436" s="32" t="s">
        <v>126</v>
      </c>
      <c r="L436" s="32"/>
      <c r="M436" s="33" t="s">
        <v>117</v>
      </c>
      <c r="N436" s="33"/>
      <c r="O436" s="32">
        <v>50</v>
      </c>
      <c r="P436" s="12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796"/>
      <c r="R436" s="796"/>
      <c r="S436" s="796"/>
      <c r="T436" s="797"/>
      <c r="U436" s="34"/>
      <c r="V436" s="34"/>
      <c r="W436" s="35" t="s">
        <v>69</v>
      </c>
      <c r="X436" s="791">
        <v>0</v>
      </c>
      <c r="Y436" s="792">
        <f>IFERROR(IF(X436="",0,CEILING((X436/$H436),1)*$H436),"")</f>
        <v>0</v>
      </c>
      <c r="Z436" s="36" t="str">
        <f>IFERROR(IF(Y436=0,"",ROUNDUP(Y436/H436,0)*0.00902),"")</f>
        <v/>
      </c>
      <c r="AA436" s="56"/>
      <c r="AB436" s="57"/>
      <c r="AC436" s="513" t="s">
        <v>692</v>
      </c>
      <c r="AG436" s="64"/>
      <c r="AJ436" s="68"/>
      <c r="AK436" s="68">
        <v>0</v>
      </c>
      <c r="BB436" s="514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99"/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1"/>
      <c r="P437" s="807" t="s">
        <v>71</v>
      </c>
      <c r="Q437" s="808"/>
      <c r="R437" s="808"/>
      <c r="S437" s="808"/>
      <c r="T437" s="808"/>
      <c r="U437" s="808"/>
      <c r="V437" s="809"/>
      <c r="W437" s="37" t="s">
        <v>72</v>
      </c>
      <c r="X437" s="793">
        <f>IFERROR(X435/H435,"0")+IFERROR(X436/H436,"0")</f>
        <v>56</v>
      </c>
      <c r="Y437" s="793">
        <f>IFERROR(Y435/H435,"0")+IFERROR(Y436/H436,"0")</f>
        <v>56</v>
      </c>
      <c r="Z437" s="793">
        <f>IFERROR(IF(Z435="",0,Z435),"0")+IFERROR(IF(Z436="",0,Z436),"0")</f>
        <v>1.218</v>
      </c>
      <c r="AA437" s="794"/>
      <c r="AB437" s="794"/>
      <c r="AC437" s="794"/>
    </row>
    <row r="438" spans="1:68" x14ac:dyDescent="0.2">
      <c r="A438" s="800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1"/>
      <c r="P438" s="807" t="s">
        <v>71</v>
      </c>
      <c r="Q438" s="808"/>
      <c r="R438" s="808"/>
      <c r="S438" s="808"/>
      <c r="T438" s="808"/>
      <c r="U438" s="808"/>
      <c r="V438" s="809"/>
      <c r="W438" s="37" t="s">
        <v>69</v>
      </c>
      <c r="X438" s="793">
        <f>IFERROR(SUM(X435:X436),"0")</f>
        <v>840</v>
      </c>
      <c r="Y438" s="793">
        <f>IFERROR(SUM(Y435:Y436),"0")</f>
        <v>840</v>
      </c>
      <c r="Z438" s="37"/>
      <c r="AA438" s="794"/>
      <c r="AB438" s="794"/>
      <c r="AC438" s="794"/>
    </row>
    <row r="439" spans="1:68" ht="14.25" hidden="1" customHeight="1" x14ac:dyDescent="0.25">
      <c r="A439" s="812" t="s">
        <v>73</v>
      </c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0"/>
      <c r="P439" s="800"/>
      <c r="Q439" s="800"/>
      <c r="R439" s="800"/>
      <c r="S439" s="800"/>
      <c r="T439" s="800"/>
      <c r="U439" s="800"/>
      <c r="V439" s="800"/>
      <c r="W439" s="800"/>
      <c r="X439" s="800"/>
      <c r="Y439" s="800"/>
      <c r="Z439" s="800"/>
      <c r="AA439" s="787"/>
      <c r="AB439" s="787"/>
      <c r="AC439" s="787"/>
    </row>
    <row r="440" spans="1:68" ht="27" hidden="1" customHeight="1" x14ac:dyDescent="0.25">
      <c r="A440" s="54" t="s">
        <v>695</v>
      </c>
      <c r="B440" s="54" t="s">
        <v>696</v>
      </c>
      <c r="C440" s="31">
        <v>4301051903</v>
      </c>
      <c r="D440" s="802">
        <v>4607091383928</v>
      </c>
      <c r="E440" s="803"/>
      <c r="F440" s="790">
        <v>1.5</v>
      </c>
      <c r="G440" s="32">
        <v>6</v>
      </c>
      <c r="H440" s="790">
        <v>9</v>
      </c>
      <c r="I440" s="790">
        <v>9.57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40</v>
      </c>
      <c r="P440" s="1056" t="s">
        <v>697</v>
      </c>
      <c r="Q440" s="796"/>
      <c r="R440" s="796"/>
      <c r="S440" s="796"/>
      <c r="T440" s="797"/>
      <c r="U440" s="34"/>
      <c r="V440" s="34"/>
      <c r="W440" s="35" t="s">
        <v>69</v>
      </c>
      <c r="X440" s="791">
        <v>0</v>
      </c>
      <c r="Y440" s="792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699</v>
      </c>
      <c r="B441" s="54" t="s">
        <v>700</v>
      </c>
      <c r="C441" s="31">
        <v>4301051897</v>
      </c>
      <c r="D441" s="802">
        <v>4607091384260</v>
      </c>
      <c r="E441" s="803"/>
      <c r="F441" s="790">
        <v>1.5</v>
      </c>
      <c r="G441" s="32">
        <v>6</v>
      </c>
      <c r="H441" s="790">
        <v>9</v>
      </c>
      <c r="I441" s="790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40</v>
      </c>
      <c r="P441" s="1063" t="s">
        <v>701</v>
      </c>
      <c r="Q441" s="796"/>
      <c r="R441" s="796"/>
      <c r="S441" s="796"/>
      <c r="T441" s="797"/>
      <c r="U441" s="34"/>
      <c r="V441" s="34"/>
      <c r="W441" s="35" t="s">
        <v>69</v>
      </c>
      <c r="X441" s="791">
        <v>24</v>
      </c>
      <c r="Y441" s="792">
        <f>IFERROR(IF(X441="",0,CEILING((X441/$H441),1)*$H441),"")</f>
        <v>27</v>
      </c>
      <c r="Z441" s="36">
        <f>IFERROR(IF(Y441=0,"",ROUNDUP(Y441/H441,0)*0.02175),"")</f>
        <v>6.5250000000000002E-2</v>
      </c>
      <c r="AA441" s="56"/>
      <c r="AB441" s="57"/>
      <c r="AC441" s="517" t="s">
        <v>702</v>
      </c>
      <c r="AG441" s="64"/>
      <c r="AJ441" s="68"/>
      <c r="AK441" s="68">
        <v>0</v>
      </c>
      <c r="BB441" s="518" t="s">
        <v>1</v>
      </c>
      <c r="BM441" s="64">
        <f>IFERROR(X441*I441/H441,"0")</f>
        <v>25.504000000000001</v>
      </c>
      <c r="BN441" s="64">
        <f>IFERROR(Y441*I441/H441,"0")</f>
        <v>28.692</v>
      </c>
      <c r="BO441" s="64">
        <f>IFERROR(1/J441*(X441/H441),"0")</f>
        <v>4.7619047619047616E-2</v>
      </c>
      <c r="BP441" s="64">
        <f>IFERROR(1/J441*(Y441/H441),"0")</f>
        <v>5.3571428571428568E-2</v>
      </c>
    </row>
    <row r="442" spans="1:68" x14ac:dyDescent="0.2">
      <c r="A442" s="799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1"/>
      <c r="P442" s="807" t="s">
        <v>71</v>
      </c>
      <c r="Q442" s="808"/>
      <c r="R442" s="808"/>
      <c r="S442" s="808"/>
      <c r="T442" s="808"/>
      <c r="U442" s="808"/>
      <c r="V442" s="809"/>
      <c r="W442" s="37" t="s">
        <v>72</v>
      </c>
      <c r="X442" s="793">
        <f>IFERROR(X440/H440,"0")+IFERROR(X441/H441,"0")</f>
        <v>2.6666666666666665</v>
      </c>
      <c r="Y442" s="793">
        <f>IFERROR(Y440/H440,"0")+IFERROR(Y441/H441,"0")</f>
        <v>3</v>
      </c>
      <c r="Z442" s="793">
        <f>IFERROR(IF(Z440="",0,Z440),"0")+IFERROR(IF(Z441="",0,Z441),"0")</f>
        <v>6.5250000000000002E-2</v>
      </c>
      <c r="AA442" s="794"/>
      <c r="AB442" s="794"/>
      <c r="AC442" s="794"/>
    </row>
    <row r="443" spans="1:68" x14ac:dyDescent="0.2">
      <c r="A443" s="800"/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1"/>
      <c r="P443" s="807" t="s">
        <v>71</v>
      </c>
      <c r="Q443" s="808"/>
      <c r="R443" s="808"/>
      <c r="S443" s="808"/>
      <c r="T443" s="808"/>
      <c r="U443" s="808"/>
      <c r="V443" s="809"/>
      <c r="W443" s="37" t="s">
        <v>69</v>
      </c>
      <c r="X443" s="793">
        <f>IFERROR(SUM(X440:X441),"0")</f>
        <v>24</v>
      </c>
      <c r="Y443" s="793">
        <f>IFERROR(SUM(Y440:Y441),"0")</f>
        <v>27</v>
      </c>
      <c r="Z443" s="37"/>
      <c r="AA443" s="794"/>
      <c r="AB443" s="794"/>
      <c r="AC443" s="794"/>
    </row>
    <row r="444" spans="1:68" ht="14.25" hidden="1" customHeight="1" x14ac:dyDescent="0.25">
      <c r="A444" s="812" t="s">
        <v>207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87"/>
      <c r="AB444" s="787"/>
      <c r="AC444" s="787"/>
    </row>
    <row r="445" spans="1:68" ht="27" customHeight="1" x14ac:dyDescent="0.25">
      <c r="A445" s="54" t="s">
        <v>703</v>
      </c>
      <c r="B445" s="54" t="s">
        <v>704</v>
      </c>
      <c r="C445" s="31">
        <v>4301060439</v>
      </c>
      <c r="D445" s="802">
        <v>4607091384673</v>
      </c>
      <c r="E445" s="803"/>
      <c r="F445" s="790">
        <v>1.5</v>
      </c>
      <c r="G445" s="32">
        <v>6</v>
      </c>
      <c r="H445" s="790">
        <v>9</v>
      </c>
      <c r="I445" s="790">
        <v>9.5640000000000001</v>
      </c>
      <c r="J445" s="32">
        <v>56</v>
      </c>
      <c r="K445" s="32" t="s">
        <v>116</v>
      </c>
      <c r="L445" s="32"/>
      <c r="M445" s="33" t="s">
        <v>77</v>
      </c>
      <c r="N445" s="33"/>
      <c r="O445" s="32">
        <v>30</v>
      </c>
      <c r="P445" s="862" t="s">
        <v>705</v>
      </c>
      <c r="Q445" s="796"/>
      <c r="R445" s="796"/>
      <c r="S445" s="796"/>
      <c r="T445" s="797"/>
      <c r="U445" s="34"/>
      <c r="V445" s="34"/>
      <c r="W445" s="35" t="s">
        <v>69</v>
      </c>
      <c r="X445" s="791">
        <v>92</v>
      </c>
      <c r="Y445" s="792">
        <f>IFERROR(IF(X445="",0,CEILING((X445/$H445),1)*$H445),"")</f>
        <v>99</v>
      </c>
      <c r="Z445" s="36">
        <f>IFERROR(IF(Y445=0,"",ROUNDUP(Y445/H445,0)*0.02175),"")</f>
        <v>0.23924999999999999</v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>IFERROR(X445*I445/H445,"0")</f>
        <v>97.765333333333331</v>
      </c>
      <c r="BN445" s="64">
        <f>IFERROR(Y445*I445/H445,"0")</f>
        <v>105.20400000000001</v>
      </c>
      <c r="BO445" s="64">
        <f>IFERROR(1/J445*(X445/H445),"0")</f>
        <v>0.1825396825396825</v>
      </c>
      <c r="BP445" s="64">
        <f>IFERROR(1/J445*(Y445/H445),"0")</f>
        <v>0.19642857142857142</v>
      </c>
    </row>
    <row r="446" spans="1:68" x14ac:dyDescent="0.2">
      <c r="A446" s="799"/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1"/>
      <c r="P446" s="807" t="s">
        <v>71</v>
      </c>
      <c r="Q446" s="808"/>
      <c r="R446" s="808"/>
      <c r="S446" s="808"/>
      <c r="T446" s="808"/>
      <c r="U446" s="808"/>
      <c r="V446" s="809"/>
      <c r="W446" s="37" t="s">
        <v>72</v>
      </c>
      <c r="X446" s="793">
        <f>IFERROR(X445/H445,"0")</f>
        <v>10.222222222222221</v>
      </c>
      <c r="Y446" s="793">
        <f>IFERROR(Y445/H445,"0")</f>
        <v>11</v>
      </c>
      <c r="Z446" s="793">
        <f>IFERROR(IF(Z445="",0,Z445),"0")</f>
        <v>0.23924999999999999</v>
      </c>
      <c r="AA446" s="794"/>
      <c r="AB446" s="794"/>
      <c r="AC446" s="794"/>
    </row>
    <row r="447" spans="1:68" x14ac:dyDescent="0.2">
      <c r="A447" s="800"/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1"/>
      <c r="P447" s="807" t="s">
        <v>71</v>
      </c>
      <c r="Q447" s="808"/>
      <c r="R447" s="808"/>
      <c r="S447" s="808"/>
      <c r="T447" s="808"/>
      <c r="U447" s="808"/>
      <c r="V447" s="809"/>
      <c r="W447" s="37" t="s">
        <v>69</v>
      </c>
      <c r="X447" s="793">
        <f>IFERROR(SUM(X445:X445),"0")</f>
        <v>92</v>
      </c>
      <c r="Y447" s="793">
        <f>IFERROR(SUM(Y445:Y445),"0")</f>
        <v>99</v>
      </c>
      <c r="Z447" s="37"/>
      <c r="AA447" s="794"/>
      <c r="AB447" s="794"/>
      <c r="AC447" s="794"/>
    </row>
    <row r="448" spans="1:68" ht="16.5" hidden="1" customHeight="1" x14ac:dyDescent="0.25">
      <c r="A448" s="814" t="s">
        <v>707</v>
      </c>
      <c r="B448" s="800"/>
      <c r="C448" s="800"/>
      <c r="D448" s="800"/>
      <c r="E448" s="800"/>
      <c r="F448" s="800"/>
      <c r="G448" s="800"/>
      <c r="H448" s="800"/>
      <c r="I448" s="800"/>
      <c r="J448" s="800"/>
      <c r="K448" s="800"/>
      <c r="L448" s="800"/>
      <c r="M448" s="800"/>
      <c r="N448" s="800"/>
      <c r="O448" s="800"/>
      <c r="P448" s="800"/>
      <c r="Q448" s="800"/>
      <c r="R448" s="800"/>
      <c r="S448" s="800"/>
      <c r="T448" s="800"/>
      <c r="U448" s="800"/>
      <c r="V448" s="800"/>
      <c r="W448" s="800"/>
      <c r="X448" s="800"/>
      <c r="Y448" s="800"/>
      <c r="Z448" s="800"/>
      <c r="AA448" s="786"/>
      <c r="AB448" s="786"/>
      <c r="AC448" s="786"/>
    </row>
    <row r="449" spans="1:68" ht="14.25" hidden="1" customHeight="1" x14ac:dyDescent="0.25">
      <c r="A449" s="812" t="s">
        <v>113</v>
      </c>
      <c r="B449" s="800"/>
      <c r="C449" s="800"/>
      <c r="D449" s="800"/>
      <c r="E449" s="800"/>
      <c r="F449" s="800"/>
      <c r="G449" s="800"/>
      <c r="H449" s="800"/>
      <c r="I449" s="800"/>
      <c r="J449" s="800"/>
      <c r="K449" s="800"/>
      <c r="L449" s="800"/>
      <c r="M449" s="800"/>
      <c r="N449" s="800"/>
      <c r="O449" s="800"/>
      <c r="P449" s="800"/>
      <c r="Q449" s="800"/>
      <c r="R449" s="800"/>
      <c r="S449" s="800"/>
      <c r="T449" s="800"/>
      <c r="U449" s="800"/>
      <c r="V449" s="800"/>
      <c r="W449" s="800"/>
      <c r="X449" s="800"/>
      <c r="Y449" s="800"/>
      <c r="Z449" s="800"/>
      <c r="AA449" s="787"/>
      <c r="AB449" s="787"/>
      <c r="AC449" s="787"/>
    </row>
    <row r="450" spans="1:68" ht="27" hidden="1" customHeight="1" x14ac:dyDescent="0.25">
      <c r="A450" s="54" t="s">
        <v>708</v>
      </c>
      <c r="B450" s="54" t="s">
        <v>709</v>
      </c>
      <c r="C450" s="31">
        <v>4301011873</v>
      </c>
      <c r="D450" s="802">
        <v>4680115881907</v>
      </c>
      <c r="E450" s="803"/>
      <c r="F450" s="790">
        <v>1.8</v>
      </c>
      <c r="G450" s="32">
        <v>6</v>
      </c>
      <c r="H450" s="790">
        <v>10.8</v>
      </c>
      <c r="I450" s="790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6"/>
      <c r="R450" s="796"/>
      <c r="S450" s="796"/>
      <c r="T450" s="797"/>
      <c r="U450" s="34"/>
      <c r="V450" s="34"/>
      <c r="W450" s="35" t="s">
        <v>69</v>
      </c>
      <c r="X450" s="791">
        <v>0</v>
      </c>
      <c r="Y450" s="792">
        <f t="shared" ref="Y450:Y457" si="92">IFERROR(IF(X450="",0,CEILING((X450/$H450),1)*$H450),"")</f>
        <v>0</v>
      </c>
      <c r="Z450" s="36" t="str">
        <f>IFERROR(IF(Y450=0,"",ROUNDUP(Y450/H450,0)*0.02175),"")</f>
        <v/>
      </c>
      <c r="AA450" s="56"/>
      <c r="AB450" s="57"/>
      <c r="AC450" s="521" t="s">
        <v>710</v>
      </c>
      <c r="AG450" s="64"/>
      <c r="AJ450" s="68"/>
      <c r="AK450" s="68">
        <v>0</v>
      </c>
      <c r="BB450" s="522" t="s">
        <v>1</v>
      </c>
      <c r="BM450" s="64">
        <f t="shared" ref="BM450:BM457" si="93">IFERROR(X450*I450/H450,"0")</f>
        <v>0</v>
      </c>
      <c r="BN450" s="64">
        <f t="shared" ref="BN450:BN457" si="94">IFERROR(Y450*I450/H450,"0")</f>
        <v>0</v>
      </c>
      <c r="BO450" s="64">
        <f t="shared" ref="BO450:BO457" si="95">IFERROR(1/J450*(X450/H450),"0")</f>
        <v>0</v>
      </c>
      <c r="BP450" s="64">
        <f t="shared" ref="BP450:BP457" si="96">IFERROR(1/J450*(Y450/H450),"0")</f>
        <v>0</v>
      </c>
    </row>
    <row r="451" spans="1:68" ht="27" hidden="1" customHeight="1" x14ac:dyDescent="0.25">
      <c r="A451" s="54" t="s">
        <v>708</v>
      </c>
      <c r="B451" s="54" t="s">
        <v>711</v>
      </c>
      <c r="C451" s="31">
        <v>4301011483</v>
      </c>
      <c r="D451" s="802">
        <v>4680115881907</v>
      </c>
      <c r="E451" s="803"/>
      <c r="F451" s="790">
        <v>1.8</v>
      </c>
      <c r="G451" s="32">
        <v>6</v>
      </c>
      <c r="H451" s="790">
        <v>10.8</v>
      </c>
      <c r="I451" s="790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796"/>
      <c r="R451" s="796"/>
      <c r="S451" s="796"/>
      <c r="T451" s="797"/>
      <c r="U451" s="34"/>
      <c r="V451" s="34"/>
      <c r="W451" s="35" t="s">
        <v>69</v>
      </c>
      <c r="X451" s="791">
        <v>0</v>
      </c>
      <c r="Y451" s="792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712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713</v>
      </c>
      <c r="B452" s="54" t="s">
        <v>714</v>
      </c>
      <c r="C452" s="31">
        <v>4301011872</v>
      </c>
      <c r="D452" s="802">
        <v>4680115883925</v>
      </c>
      <c r="E452" s="803"/>
      <c r="F452" s="790">
        <v>2.5</v>
      </c>
      <c r="G452" s="32">
        <v>6</v>
      </c>
      <c r="H452" s="790">
        <v>15</v>
      </c>
      <c r="I452" s="790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4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6"/>
      <c r="R452" s="796"/>
      <c r="S452" s="796"/>
      <c r="T452" s="797"/>
      <c r="U452" s="34"/>
      <c r="V452" s="34"/>
      <c r="W452" s="35" t="s">
        <v>69</v>
      </c>
      <c r="X452" s="791">
        <v>0</v>
      </c>
      <c r="Y452" s="792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710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27" hidden="1" customHeight="1" x14ac:dyDescent="0.25">
      <c r="A453" s="54" t="s">
        <v>713</v>
      </c>
      <c r="B453" s="54" t="s">
        <v>715</v>
      </c>
      <c r="C453" s="31">
        <v>4301011655</v>
      </c>
      <c r="D453" s="802">
        <v>4680115883925</v>
      </c>
      <c r="E453" s="803"/>
      <c r="F453" s="790">
        <v>2.5</v>
      </c>
      <c r="G453" s="32">
        <v>6</v>
      </c>
      <c r="H453" s="790">
        <v>15</v>
      </c>
      <c r="I453" s="790">
        <v>15.48</v>
      </c>
      <c r="J453" s="32">
        <v>48</v>
      </c>
      <c r="K453" s="32" t="s">
        <v>116</v>
      </c>
      <c r="L453" s="32"/>
      <c r="M453" s="33" t="s">
        <v>68</v>
      </c>
      <c r="N453" s="33"/>
      <c r="O453" s="32">
        <v>60</v>
      </c>
      <c r="P453" s="8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796"/>
      <c r="R453" s="796"/>
      <c r="S453" s="796"/>
      <c r="T453" s="797"/>
      <c r="U453" s="34"/>
      <c r="V453" s="34"/>
      <c r="W453" s="35" t="s">
        <v>69</v>
      </c>
      <c r="X453" s="791">
        <v>0</v>
      </c>
      <c r="Y453" s="792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4301011312</v>
      </c>
      <c r="D454" s="802">
        <v>4607091384192</v>
      </c>
      <c r="E454" s="803"/>
      <c r="F454" s="790">
        <v>1.8</v>
      </c>
      <c r="G454" s="32">
        <v>6</v>
      </c>
      <c r="H454" s="790">
        <v>10.8</v>
      </c>
      <c r="I454" s="790">
        <v>11.234999999999999</v>
      </c>
      <c r="J454" s="32">
        <v>64</v>
      </c>
      <c r="K454" s="32" t="s">
        <v>116</v>
      </c>
      <c r="L454" s="32"/>
      <c r="M454" s="33" t="s">
        <v>117</v>
      </c>
      <c r="N454" s="33"/>
      <c r="O454" s="32">
        <v>60</v>
      </c>
      <c r="P454" s="8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6"/>
      <c r="R454" s="796"/>
      <c r="S454" s="796"/>
      <c r="T454" s="797"/>
      <c r="U454" s="34"/>
      <c r="V454" s="34"/>
      <c r="W454" s="35" t="s">
        <v>69</v>
      </c>
      <c r="X454" s="791">
        <v>0</v>
      </c>
      <c r="Y454" s="792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718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719</v>
      </c>
      <c r="B455" s="54" t="s">
        <v>720</v>
      </c>
      <c r="C455" s="31">
        <v>4301011874</v>
      </c>
      <c r="D455" s="802">
        <v>4680115884892</v>
      </c>
      <c r="E455" s="803"/>
      <c r="F455" s="790">
        <v>1.8</v>
      </c>
      <c r="G455" s="32">
        <v>6</v>
      </c>
      <c r="H455" s="790">
        <v>10.8</v>
      </c>
      <c r="I455" s="790">
        <v>11.28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796"/>
      <c r="R455" s="796"/>
      <c r="S455" s="796"/>
      <c r="T455" s="797"/>
      <c r="U455" s="34"/>
      <c r="V455" s="34"/>
      <c r="W455" s="35" t="s">
        <v>69</v>
      </c>
      <c r="X455" s="791">
        <v>0</v>
      </c>
      <c r="Y455" s="792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721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27" hidden="1" customHeight="1" x14ac:dyDescent="0.25">
      <c r="A456" s="54" t="s">
        <v>722</v>
      </c>
      <c r="B456" s="54" t="s">
        <v>723</v>
      </c>
      <c r="C456" s="31">
        <v>4301011875</v>
      </c>
      <c r="D456" s="802">
        <v>4680115884885</v>
      </c>
      <c r="E456" s="803"/>
      <c r="F456" s="790">
        <v>0.8</v>
      </c>
      <c r="G456" s="32">
        <v>15</v>
      </c>
      <c r="H456" s="790">
        <v>12</v>
      </c>
      <c r="I456" s="790">
        <v>12.48</v>
      </c>
      <c r="J456" s="32">
        <v>56</v>
      </c>
      <c r="K456" s="32" t="s">
        <v>116</v>
      </c>
      <c r="L456" s="32"/>
      <c r="M456" s="33" t="s">
        <v>68</v>
      </c>
      <c r="N456" s="33"/>
      <c r="O456" s="32">
        <v>60</v>
      </c>
      <c r="P456" s="9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796"/>
      <c r="R456" s="796"/>
      <c r="S456" s="796"/>
      <c r="T456" s="797"/>
      <c r="U456" s="34"/>
      <c r="V456" s="34"/>
      <c r="W456" s="35" t="s">
        <v>69</v>
      </c>
      <c r="X456" s="791">
        <v>0</v>
      </c>
      <c r="Y456" s="792">
        <f t="shared" si="92"/>
        <v>0</v>
      </c>
      <c r="Z456" s="36" t="str">
        <f>IFERROR(IF(Y456=0,"",ROUNDUP(Y456/H456,0)*0.02175),"")</f>
        <v/>
      </c>
      <c r="AA456" s="56"/>
      <c r="AB456" s="57"/>
      <c r="AC456" s="533" t="s">
        <v>721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t="37.5" hidden="1" customHeight="1" x14ac:dyDescent="0.25">
      <c r="A457" s="54" t="s">
        <v>724</v>
      </c>
      <c r="B457" s="54" t="s">
        <v>725</v>
      </c>
      <c r="C457" s="31">
        <v>4301011871</v>
      </c>
      <c r="D457" s="802">
        <v>4680115884908</v>
      </c>
      <c r="E457" s="803"/>
      <c r="F457" s="790">
        <v>0.4</v>
      </c>
      <c r="G457" s="32">
        <v>10</v>
      </c>
      <c r="H457" s="790">
        <v>4</v>
      </c>
      <c r="I457" s="790">
        <v>4.21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60</v>
      </c>
      <c r="P457" s="8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796"/>
      <c r="R457" s="796"/>
      <c r="S457" s="796"/>
      <c r="T457" s="797"/>
      <c r="U457" s="34"/>
      <c r="V457" s="34"/>
      <c r="W457" s="35" t="s">
        <v>69</v>
      </c>
      <c r="X457" s="791">
        <v>0</v>
      </c>
      <c r="Y457" s="792">
        <f t="shared" si="92"/>
        <v>0</v>
      </c>
      <c r="Z457" s="36" t="str">
        <f>IFERROR(IF(Y457=0,"",ROUNDUP(Y457/H457,0)*0.00902),"")</f>
        <v/>
      </c>
      <c r="AA457" s="56"/>
      <c r="AB457" s="57"/>
      <c r="AC457" s="535" t="s">
        <v>721</v>
      </c>
      <c r="AG457" s="64"/>
      <c r="AJ457" s="68"/>
      <c r="AK457" s="68">
        <v>0</v>
      </c>
      <c r="BB457" s="536" t="s">
        <v>1</v>
      </c>
      <c r="BM457" s="64">
        <f t="shared" si="93"/>
        <v>0</v>
      </c>
      <c r="BN457" s="64">
        <f t="shared" si="94"/>
        <v>0</v>
      </c>
      <c r="BO457" s="64">
        <f t="shared" si="95"/>
        <v>0</v>
      </c>
      <c r="BP457" s="64">
        <f t="shared" si="96"/>
        <v>0</v>
      </c>
    </row>
    <row r="458" spans="1:68" hidden="1" x14ac:dyDescent="0.2">
      <c r="A458" s="799"/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1"/>
      <c r="P458" s="807" t="s">
        <v>71</v>
      </c>
      <c r="Q458" s="808"/>
      <c r="R458" s="808"/>
      <c r="S458" s="808"/>
      <c r="T458" s="808"/>
      <c r="U458" s="808"/>
      <c r="V458" s="809"/>
      <c r="W458" s="37" t="s">
        <v>72</v>
      </c>
      <c r="X458" s="793">
        <f>IFERROR(X450/H450,"0")+IFERROR(X451/H451,"0")+IFERROR(X452/H452,"0")+IFERROR(X453/H453,"0")+IFERROR(X454/H454,"0")+IFERROR(X455/H455,"0")+IFERROR(X456/H456,"0")+IFERROR(X457/H457,"0")</f>
        <v>0</v>
      </c>
      <c r="Y458" s="793">
        <f>IFERROR(Y450/H450,"0")+IFERROR(Y451/H451,"0")+IFERROR(Y452/H452,"0")+IFERROR(Y453/H453,"0")+IFERROR(Y454/H454,"0")+IFERROR(Y455/H455,"0")+IFERROR(Y456/H456,"0")+IFERROR(Y457/H457,"0")</f>
        <v>0</v>
      </c>
      <c r="Z458" s="79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794"/>
      <c r="AB458" s="794"/>
      <c r="AC458" s="794"/>
    </row>
    <row r="459" spans="1:68" hidden="1" x14ac:dyDescent="0.2">
      <c r="A459" s="800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01"/>
      <c r="P459" s="807" t="s">
        <v>71</v>
      </c>
      <c r="Q459" s="808"/>
      <c r="R459" s="808"/>
      <c r="S459" s="808"/>
      <c r="T459" s="808"/>
      <c r="U459" s="808"/>
      <c r="V459" s="809"/>
      <c r="W459" s="37" t="s">
        <v>69</v>
      </c>
      <c r="X459" s="793">
        <f>IFERROR(SUM(X450:X457),"0")</f>
        <v>0</v>
      </c>
      <c r="Y459" s="793">
        <f>IFERROR(SUM(Y450:Y457),"0")</f>
        <v>0</v>
      </c>
      <c r="Z459" s="37"/>
      <c r="AA459" s="794"/>
      <c r="AB459" s="794"/>
      <c r="AC459" s="794"/>
    </row>
    <row r="460" spans="1:68" ht="14.25" hidden="1" customHeight="1" x14ac:dyDescent="0.25">
      <c r="A460" s="812" t="s">
        <v>64</v>
      </c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0"/>
      <c r="P460" s="800"/>
      <c r="Q460" s="800"/>
      <c r="R460" s="800"/>
      <c r="S460" s="800"/>
      <c r="T460" s="800"/>
      <c r="U460" s="800"/>
      <c r="V460" s="800"/>
      <c r="W460" s="800"/>
      <c r="X460" s="800"/>
      <c r="Y460" s="800"/>
      <c r="Z460" s="800"/>
      <c r="AA460" s="787"/>
      <c r="AB460" s="787"/>
      <c r="AC460" s="787"/>
    </row>
    <row r="461" spans="1:68" ht="27" hidden="1" customHeight="1" x14ac:dyDescent="0.25">
      <c r="A461" s="54" t="s">
        <v>726</v>
      </c>
      <c r="B461" s="54" t="s">
        <v>727</v>
      </c>
      <c r="C461" s="31">
        <v>4301031303</v>
      </c>
      <c r="D461" s="802">
        <v>4607091384802</v>
      </c>
      <c r="E461" s="803"/>
      <c r="F461" s="790">
        <v>0.73</v>
      </c>
      <c r="G461" s="32">
        <v>6</v>
      </c>
      <c r="H461" s="790">
        <v>4.38</v>
      </c>
      <c r="I461" s="790">
        <v>4.6500000000000004</v>
      </c>
      <c r="J461" s="32">
        <v>132</v>
      </c>
      <c r="K461" s="32" t="s">
        <v>126</v>
      </c>
      <c r="L461" s="32"/>
      <c r="M461" s="33" t="s">
        <v>68</v>
      </c>
      <c r="N461" s="33"/>
      <c r="O461" s="32">
        <v>35</v>
      </c>
      <c r="P461" s="11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796"/>
      <c r="R461" s="796"/>
      <c r="S461" s="796"/>
      <c r="T461" s="797"/>
      <c r="U461" s="34"/>
      <c r="V461" s="34"/>
      <c r="W461" s="35" t="s">
        <v>69</v>
      </c>
      <c r="X461" s="791">
        <v>0</v>
      </c>
      <c r="Y461" s="79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37" t="s">
        <v>728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729</v>
      </c>
      <c r="B462" s="54" t="s">
        <v>730</v>
      </c>
      <c r="C462" s="31">
        <v>4301031304</v>
      </c>
      <c r="D462" s="802">
        <v>4607091384826</v>
      </c>
      <c r="E462" s="803"/>
      <c r="F462" s="790">
        <v>0.35</v>
      </c>
      <c r="G462" s="32">
        <v>8</v>
      </c>
      <c r="H462" s="790">
        <v>2.8</v>
      </c>
      <c r="I462" s="790">
        <v>2.98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35</v>
      </c>
      <c r="P462" s="11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796"/>
      <c r="R462" s="796"/>
      <c r="S462" s="796"/>
      <c r="T462" s="797"/>
      <c r="U462" s="34"/>
      <c r="V462" s="34"/>
      <c r="W462" s="35" t="s">
        <v>69</v>
      </c>
      <c r="X462" s="791">
        <v>0</v>
      </c>
      <c r="Y462" s="792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39" t="s">
        <v>728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799"/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1"/>
      <c r="P463" s="807" t="s">
        <v>71</v>
      </c>
      <c r="Q463" s="808"/>
      <c r="R463" s="808"/>
      <c r="S463" s="808"/>
      <c r="T463" s="808"/>
      <c r="U463" s="808"/>
      <c r="V463" s="809"/>
      <c r="W463" s="37" t="s">
        <v>72</v>
      </c>
      <c r="X463" s="793">
        <f>IFERROR(X461/H461,"0")+IFERROR(X462/H462,"0")</f>
        <v>0</v>
      </c>
      <c r="Y463" s="793">
        <f>IFERROR(Y461/H461,"0")+IFERROR(Y462/H462,"0")</f>
        <v>0</v>
      </c>
      <c r="Z463" s="793">
        <f>IFERROR(IF(Z461="",0,Z461),"0")+IFERROR(IF(Z462="",0,Z462),"0")</f>
        <v>0</v>
      </c>
      <c r="AA463" s="794"/>
      <c r="AB463" s="794"/>
      <c r="AC463" s="794"/>
    </row>
    <row r="464" spans="1:68" hidden="1" x14ac:dyDescent="0.2">
      <c r="A464" s="800"/>
      <c r="B464" s="800"/>
      <c r="C464" s="800"/>
      <c r="D464" s="800"/>
      <c r="E464" s="800"/>
      <c r="F464" s="800"/>
      <c r="G464" s="800"/>
      <c r="H464" s="800"/>
      <c r="I464" s="800"/>
      <c r="J464" s="800"/>
      <c r="K464" s="800"/>
      <c r="L464" s="800"/>
      <c r="M464" s="800"/>
      <c r="N464" s="800"/>
      <c r="O464" s="801"/>
      <c r="P464" s="807" t="s">
        <v>71</v>
      </c>
      <c r="Q464" s="808"/>
      <c r="R464" s="808"/>
      <c r="S464" s="808"/>
      <c r="T464" s="808"/>
      <c r="U464" s="808"/>
      <c r="V464" s="809"/>
      <c r="W464" s="37" t="s">
        <v>69</v>
      </c>
      <c r="X464" s="793">
        <f>IFERROR(SUM(X461:X462),"0")</f>
        <v>0</v>
      </c>
      <c r="Y464" s="793">
        <f>IFERROR(SUM(Y461:Y462),"0")</f>
        <v>0</v>
      </c>
      <c r="Z464" s="37"/>
      <c r="AA464" s="794"/>
      <c r="AB464" s="794"/>
      <c r="AC464" s="794"/>
    </row>
    <row r="465" spans="1:68" ht="14.25" hidden="1" customHeight="1" x14ac:dyDescent="0.25">
      <c r="A465" s="812" t="s">
        <v>73</v>
      </c>
      <c r="B465" s="800"/>
      <c r="C465" s="800"/>
      <c r="D465" s="800"/>
      <c r="E465" s="800"/>
      <c r="F465" s="800"/>
      <c r="G465" s="800"/>
      <c r="H465" s="800"/>
      <c r="I465" s="800"/>
      <c r="J465" s="800"/>
      <c r="K465" s="800"/>
      <c r="L465" s="800"/>
      <c r="M465" s="800"/>
      <c r="N465" s="800"/>
      <c r="O465" s="800"/>
      <c r="P465" s="800"/>
      <c r="Q465" s="800"/>
      <c r="R465" s="800"/>
      <c r="S465" s="800"/>
      <c r="T465" s="800"/>
      <c r="U465" s="800"/>
      <c r="V465" s="800"/>
      <c r="W465" s="800"/>
      <c r="X465" s="800"/>
      <c r="Y465" s="800"/>
      <c r="Z465" s="800"/>
      <c r="AA465" s="787"/>
      <c r="AB465" s="787"/>
      <c r="AC465" s="787"/>
    </row>
    <row r="466" spans="1:68" ht="27" hidden="1" customHeight="1" x14ac:dyDescent="0.25">
      <c r="A466" s="54" t="s">
        <v>731</v>
      </c>
      <c r="B466" s="54" t="s">
        <v>732</v>
      </c>
      <c r="C466" s="31">
        <v>4301051899</v>
      </c>
      <c r="D466" s="802">
        <v>4607091384246</v>
      </c>
      <c r="E466" s="803"/>
      <c r="F466" s="790">
        <v>1.5</v>
      </c>
      <c r="G466" s="32">
        <v>6</v>
      </c>
      <c r="H466" s="790">
        <v>9</v>
      </c>
      <c r="I466" s="790">
        <v>9.5640000000000001</v>
      </c>
      <c r="J466" s="32">
        <v>56</v>
      </c>
      <c r="K466" s="32" t="s">
        <v>116</v>
      </c>
      <c r="L466" s="32"/>
      <c r="M466" s="33" t="s">
        <v>77</v>
      </c>
      <c r="N466" s="33"/>
      <c r="O466" s="32">
        <v>40</v>
      </c>
      <c r="P466" s="918" t="s">
        <v>733</v>
      </c>
      <c r="Q466" s="796"/>
      <c r="R466" s="796"/>
      <c r="S466" s="796"/>
      <c r="T466" s="797"/>
      <c r="U466" s="34"/>
      <c r="V466" s="34"/>
      <c r="W466" s="35" t="s">
        <v>69</v>
      </c>
      <c r="X466" s="791">
        <v>0</v>
      </c>
      <c r="Y466" s="792">
        <f>IFERROR(IF(X466="",0,CEILING((X466/$H466),1)*$H466),"")</f>
        <v>0</v>
      </c>
      <c r="Z466" s="36" t="str">
        <f>IFERROR(IF(Y466=0,"",ROUNDUP(Y466/H466,0)*0.02175),"")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4301051901</v>
      </c>
      <c r="D467" s="802">
        <v>4680115881976</v>
      </c>
      <c r="E467" s="803"/>
      <c r="F467" s="790">
        <v>1.5</v>
      </c>
      <c r="G467" s="32">
        <v>6</v>
      </c>
      <c r="H467" s="790">
        <v>9</v>
      </c>
      <c r="I467" s="790">
        <v>9.48</v>
      </c>
      <c r="J467" s="32">
        <v>56</v>
      </c>
      <c r="K467" s="32" t="s">
        <v>116</v>
      </c>
      <c r="L467" s="32"/>
      <c r="M467" s="33" t="s">
        <v>77</v>
      </c>
      <c r="N467" s="33"/>
      <c r="O467" s="32">
        <v>40</v>
      </c>
      <c r="P467" s="952" t="s">
        <v>737</v>
      </c>
      <c r="Q467" s="796"/>
      <c r="R467" s="796"/>
      <c r="S467" s="796"/>
      <c r="T467" s="797"/>
      <c r="U467" s="34"/>
      <c r="V467" s="34"/>
      <c r="W467" s="35" t="s">
        <v>69</v>
      </c>
      <c r="X467" s="791">
        <v>0</v>
      </c>
      <c r="Y467" s="79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739</v>
      </c>
      <c r="B468" s="54" t="s">
        <v>740</v>
      </c>
      <c r="C468" s="31">
        <v>4301051297</v>
      </c>
      <c r="D468" s="802">
        <v>4607091384253</v>
      </c>
      <c r="E468" s="803"/>
      <c r="F468" s="790">
        <v>0.4</v>
      </c>
      <c r="G468" s="32">
        <v>6</v>
      </c>
      <c r="H468" s="790">
        <v>2.4</v>
      </c>
      <c r="I468" s="790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6"/>
      <c r="R468" s="796"/>
      <c r="S468" s="796"/>
      <c r="T468" s="797"/>
      <c r="U468" s="34"/>
      <c r="V468" s="34"/>
      <c r="W468" s="35" t="s">
        <v>69</v>
      </c>
      <c r="X468" s="791">
        <v>0</v>
      </c>
      <c r="Y468" s="792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741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37.5" hidden="1" customHeight="1" x14ac:dyDescent="0.25">
      <c r="A469" s="54" t="s">
        <v>739</v>
      </c>
      <c r="B469" s="54" t="s">
        <v>742</v>
      </c>
      <c r="C469" s="31">
        <v>4301051634</v>
      </c>
      <c r="D469" s="802">
        <v>4607091384253</v>
      </c>
      <c r="E469" s="803"/>
      <c r="F469" s="790">
        <v>0.4</v>
      </c>
      <c r="G469" s="32">
        <v>6</v>
      </c>
      <c r="H469" s="790">
        <v>2.4</v>
      </c>
      <c r="I469" s="790">
        <v>2.6640000000000001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96"/>
      <c r="R469" s="796"/>
      <c r="S469" s="796"/>
      <c r="T469" s="797"/>
      <c r="U469" s="34"/>
      <c r="V469" s="34"/>
      <c r="W469" s="35" t="s">
        <v>69</v>
      </c>
      <c r="X469" s="791">
        <v>0</v>
      </c>
      <c r="Y469" s="79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743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744</v>
      </c>
      <c r="B470" s="54" t="s">
        <v>745</v>
      </c>
      <c r="C470" s="31">
        <v>4301051444</v>
      </c>
      <c r="D470" s="802">
        <v>4680115881969</v>
      </c>
      <c r="E470" s="803"/>
      <c r="F470" s="790">
        <v>0.4</v>
      </c>
      <c r="G470" s="32">
        <v>6</v>
      </c>
      <c r="H470" s="790">
        <v>2.4</v>
      </c>
      <c r="I470" s="790">
        <v>2.58</v>
      </c>
      <c r="J470" s="32">
        <v>182</v>
      </c>
      <c r="K470" s="32" t="s">
        <v>76</v>
      </c>
      <c r="L470" s="32"/>
      <c r="M470" s="33" t="s">
        <v>68</v>
      </c>
      <c r="N470" s="33"/>
      <c r="O470" s="32">
        <v>40</v>
      </c>
      <c r="P470" s="11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6"/>
      <c r="R470" s="796"/>
      <c r="S470" s="796"/>
      <c r="T470" s="797"/>
      <c r="U470" s="34"/>
      <c r="V470" s="34"/>
      <c r="W470" s="35" t="s">
        <v>69</v>
      </c>
      <c r="X470" s="791">
        <v>0</v>
      </c>
      <c r="Y470" s="792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49" t="s">
        <v>746</v>
      </c>
      <c r="AG470" s="64"/>
      <c r="AJ470" s="68"/>
      <c r="AK470" s="68">
        <v>0</v>
      </c>
      <c r="BB470" s="550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99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1"/>
      <c r="P471" s="807" t="s">
        <v>71</v>
      </c>
      <c r="Q471" s="808"/>
      <c r="R471" s="808"/>
      <c r="S471" s="808"/>
      <c r="T471" s="808"/>
      <c r="U471" s="808"/>
      <c r="V471" s="809"/>
      <c r="W471" s="37" t="s">
        <v>72</v>
      </c>
      <c r="X471" s="793">
        <f>IFERROR(X466/H466,"0")+IFERROR(X467/H467,"0")+IFERROR(X468/H468,"0")+IFERROR(X469/H469,"0")+IFERROR(X470/H470,"0")</f>
        <v>0</v>
      </c>
      <c r="Y471" s="793">
        <f>IFERROR(Y466/H466,"0")+IFERROR(Y467/H467,"0")+IFERROR(Y468/H468,"0")+IFERROR(Y469/H469,"0")+IFERROR(Y470/H470,"0")</f>
        <v>0</v>
      </c>
      <c r="Z471" s="793">
        <f>IFERROR(IF(Z466="",0,Z466),"0")+IFERROR(IF(Z467="",0,Z467),"0")+IFERROR(IF(Z468="",0,Z468),"0")+IFERROR(IF(Z469="",0,Z469),"0")+IFERROR(IF(Z470="",0,Z470),"0")</f>
        <v>0</v>
      </c>
      <c r="AA471" s="794"/>
      <c r="AB471" s="794"/>
      <c r="AC471" s="794"/>
    </row>
    <row r="472" spans="1:68" hidden="1" x14ac:dyDescent="0.2">
      <c r="A472" s="800"/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1"/>
      <c r="P472" s="807" t="s">
        <v>71</v>
      </c>
      <c r="Q472" s="808"/>
      <c r="R472" s="808"/>
      <c r="S472" s="808"/>
      <c r="T472" s="808"/>
      <c r="U472" s="808"/>
      <c r="V472" s="809"/>
      <c r="W472" s="37" t="s">
        <v>69</v>
      </c>
      <c r="X472" s="793">
        <f>IFERROR(SUM(X466:X470),"0")</f>
        <v>0</v>
      </c>
      <c r="Y472" s="793">
        <f>IFERROR(SUM(Y466:Y470),"0")</f>
        <v>0</v>
      </c>
      <c r="Z472" s="37"/>
      <c r="AA472" s="794"/>
      <c r="AB472" s="794"/>
      <c r="AC472" s="794"/>
    </row>
    <row r="473" spans="1:68" ht="14.25" hidden="1" customHeight="1" x14ac:dyDescent="0.25">
      <c r="A473" s="812" t="s">
        <v>207</v>
      </c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00"/>
      <c r="P473" s="800"/>
      <c r="Q473" s="800"/>
      <c r="R473" s="800"/>
      <c r="S473" s="800"/>
      <c r="T473" s="800"/>
      <c r="U473" s="800"/>
      <c r="V473" s="800"/>
      <c r="W473" s="800"/>
      <c r="X473" s="800"/>
      <c r="Y473" s="800"/>
      <c r="Z473" s="800"/>
      <c r="AA473" s="787"/>
      <c r="AB473" s="787"/>
      <c r="AC473" s="787"/>
    </row>
    <row r="474" spans="1:68" ht="27" hidden="1" customHeight="1" x14ac:dyDescent="0.25">
      <c r="A474" s="54" t="s">
        <v>747</v>
      </c>
      <c r="B474" s="54" t="s">
        <v>748</v>
      </c>
      <c r="C474" s="31">
        <v>4301060441</v>
      </c>
      <c r="D474" s="802">
        <v>4607091389357</v>
      </c>
      <c r="E474" s="803"/>
      <c r="F474" s="790">
        <v>1.5</v>
      </c>
      <c r="G474" s="32">
        <v>6</v>
      </c>
      <c r="H474" s="790">
        <v>9</v>
      </c>
      <c r="I474" s="790">
        <v>9.48</v>
      </c>
      <c r="J474" s="32">
        <v>56</v>
      </c>
      <c r="K474" s="32" t="s">
        <v>116</v>
      </c>
      <c r="L474" s="32"/>
      <c r="M474" s="33" t="s">
        <v>77</v>
      </c>
      <c r="N474" s="33"/>
      <c r="O474" s="32">
        <v>40</v>
      </c>
      <c r="P474" s="913" t="s">
        <v>749</v>
      </c>
      <c r="Q474" s="796"/>
      <c r="R474" s="796"/>
      <c r="S474" s="796"/>
      <c r="T474" s="797"/>
      <c r="U474" s="34"/>
      <c r="V474" s="34"/>
      <c r="W474" s="35" t="s">
        <v>69</v>
      </c>
      <c r="X474" s="791">
        <v>0</v>
      </c>
      <c r="Y474" s="792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51" t="s">
        <v>750</v>
      </c>
      <c r="AG474" s="64"/>
      <c r="AJ474" s="68"/>
      <c r="AK474" s="68">
        <v>0</v>
      </c>
      <c r="BB474" s="552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99"/>
      <c r="B475" s="800"/>
      <c r="C475" s="800"/>
      <c r="D475" s="800"/>
      <c r="E475" s="800"/>
      <c r="F475" s="800"/>
      <c r="G475" s="800"/>
      <c r="H475" s="800"/>
      <c r="I475" s="800"/>
      <c r="J475" s="800"/>
      <c r="K475" s="800"/>
      <c r="L475" s="800"/>
      <c r="M475" s="800"/>
      <c r="N475" s="800"/>
      <c r="O475" s="801"/>
      <c r="P475" s="807" t="s">
        <v>71</v>
      </c>
      <c r="Q475" s="808"/>
      <c r="R475" s="808"/>
      <c r="S475" s="808"/>
      <c r="T475" s="808"/>
      <c r="U475" s="808"/>
      <c r="V475" s="809"/>
      <c r="W475" s="37" t="s">
        <v>72</v>
      </c>
      <c r="X475" s="793">
        <f>IFERROR(X474/H474,"0")</f>
        <v>0</v>
      </c>
      <c r="Y475" s="793">
        <f>IFERROR(Y474/H474,"0")</f>
        <v>0</v>
      </c>
      <c r="Z475" s="793">
        <f>IFERROR(IF(Z474="",0,Z474),"0")</f>
        <v>0</v>
      </c>
      <c r="AA475" s="794"/>
      <c r="AB475" s="794"/>
      <c r="AC475" s="794"/>
    </row>
    <row r="476" spans="1:68" hidden="1" x14ac:dyDescent="0.2">
      <c r="A476" s="800"/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1"/>
      <c r="P476" s="807" t="s">
        <v>71</v>
      </c>
      <c r="Q476" s="808"/>
      <c r="R476" s="808"/>
      <c r="S476" s="808"/>
      <c r="T476" s="808"/>
      <c r="U476" s="808"/>
      <c r="V476" s="809"/>
      <c r="W476" s="37" t="s">
        <v>69</v>
      </c>
      <c r="X476" s="793">
        <f>IFERROR(SUM(X474:X474),"0")</f>
        <v>0</v>
      </c>
      <c r="Y476" s="793">
        <f>IFERROR(SUM(Y474:Y474),"0")</f>
        <v>0</v>
      </c>
      <c r="Z476" s="37"/>
      <c r="AA476" s="794"/>
      <c r="AB476" s="794"/>
      <c r="AC476" s="794"/>
    </row>
    <row r="477" spans="1:68" ht="27.75" hidden="1" customHeight="1" x14ac:dyDescent="0.2">
      <c r="A477" s="989" t="s">
        <v>751</v>
      </c>
      <c r="B477" s="990"/>
      <c r="C477" s="990"/>
      <c r="D477" s="990"/>
      <c r="E477" s="990"/>
      <c r="F477" s="990"/>
      <c r="G477" s="990"/>
      <c r="H477" s="990"/>
      <c r="I477" s="990"/>
      <c r="J477" s="990"/>
      <c r="K477" s="990"/>
      <c r="L477" s="990"/>
      <c r="M477" s="990"/>
      <c r="N477" s="990"/>
      <c r="O477" s="990"/>
      <c r="P477" s="990"/>
      <c r="Q477" s="990"/>
      <c r="R477" s="990"/>
      <c r="S477" s="990"/>
      <c r="T477" s="990"/>
      <c r="U477" s="990"/>
      <c r="V477" s="990"/>
      <c r="W477" s="990"/>
      <c r="X477" s="990"/>
      <c r="Y477" s="990"/>
      <c r="Z477" s="990"/>
      <c r="AA477" s="48"/>
      <c r="AB477" s="48"/>
      <c r="AC477" s="48"/>
    </row>
    <row r="478" spans="1:68" ht="16.5" hidden="1" customHeight="1" x14ac:dyDescent="0.25">
      <c r="A478" s="814" t="s">
        <v>752</v>
      </c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0"/>
      <c r="P478" s="800"/>
      <c r="Q478" s="800"/>
      <c r="R478" s="800"/>
      <c r="S478" s="800"/>
      <c r="T478" s="800"/>
      <c r="U478" s="800"/>
      <c r="V478" s="800"/>
      <c r="W478" s="800"/>
      <c r="X478" s="800"/>
      <c r="Y478" s="800"/>
      <c r="Z478" s="800"/>
      <c r="AA478" s="786"/>
      <c r="AB478" s="786"/>
      <c r="AC478" s="786"/>
    </row>
    <row r="479" spans="1:68" ht="14.25" hidden="1" customHeight="1" x14ac:dyDescent="0.25">
      <c r="A479" s="812" t="s">
        <v>113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787"/>
      <c r="AB479" s="787"/>
      <c r="AC479" s="787"/>
    </row>
    <row r="480" spans="1:68" ht="27" hidden="1" customHeight="1" x14ac:dyDescent="0.25">
      <c r="A480" s="54" t="s">
        <v>753</v>
      </c>
      <c r="B480" s="54" t="s">
        <v>754</v>
      </c>
      <c r="C480" s="31">
        <v>4301011428</v>
      </c>
      <c r="D480" s="802">
        <v>4607091389708</v>
      </c>
      <c r="E480" s="803"/>
      <c r="F480" s="790">
        <v>0.45</v>
      </c>
      <c r="G480" s="32">
        <v>6</v>
      </c>
      <c r="H480" s="790">
        <v>2.7</v>
      </c>
      <c r="I480" s="790">
        <v>2.88</v>
      </c>
      <c r="J480" s="32">
        <v>182</v>
      </c>
      <c r="K480" s="32" t="s">
        <v>76</v>
      </c>
      <c r="L480" s="32"/>
      <c r="M480" s="33" t="s">
        <v>117</v>
      </c>
      <c r="N480" s="33"/>
      <c r="O480" s="32">
        <v>50</v>
      </c>
      <c r="P480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796"/>
      <c r="R480" s="796"/>
      <c r="S480" s="796"/>
      <c r="T480" s="797"/>
      <c r="U480" s="34"/>
      <c r="V480" s="34"/>
      <c r="W480" s="35" t="s">
        <v>69</v>
      </c>
      <c r="X480" s="791">
        <v>0</v>
      </c>
      <c r="Y480" s="792">
        <f>IFERROR(IF(X480="",0,CEILING((X480/$H480),1)*$H480),"")</f>
        <v>0</v>
      </c>
      <c r="Z480" s="36" t="str">
        <f>IFERROR(IF(Y480=0,"",ROUNDUP(Y480/H480,0)*0.00651),"")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799"/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1"/>
      <c r="P481" s="807" t="s">
        <v>71</v>
      </c>
      <c r="Q481" s="808"/>
      <c r="R481" s="808"/>
      <c r="S481" s="808"/>
      <c r="T481" s="808"/>
      <c r="U481" s="808"/>
      <c r="V481" s="809"/>
      <c r="W481" s="37" t="s">
        <v>72</v>
      </c>
      <c r="X481" s="793">
        <f>IFERROR(X480/H480,"0")</f>
        <v>0</v>
      </c>
      <c r="Y481" s="793">
        <f>IFERROR(Y480/H480,"0")</f>
        <v>0</v>
      </c>
      <c r="Z481" s="793">
        <f>IFERROR(IF(Z480="",0,Z480),"0")</f>
        <v>0</v>
      </c>
      <c r="AA481" s="794"/>
      <c r="AB481" s="794"/>
      <c r="AC481" s="794"/>
    </row>
    <row r="482" spans="1:68" hidden="1" x14ac:dyDescent="0.2">
      <c r="A482" s="800"/>
      <c r="B482" s="800"/>
      <c r="C482" s="800"/>
      <c r="D482" s="800"/>
      <c r="E482" s="800"/>
      <c r="F482" s="800"/>
      <c r="G482" s="800"/>
      <c r="H482" s="800"/>
      <c r="I482" s="800"/>
      <c r="J482" s="800"/>
      <c r="K482" s="800"/>
      <c r="L482" s="800"/>
      <c r="M482" s="800"/>
      <c r="N482" s="800"/>
      <c r="O482" s="801"/>
      <c r="P482" s="807" t="s">
        <v>71</v>
      </c>
      <c r="Q482" s="808"/>
      <c r="R482" s="808"/>
      <c r="S482" s="808"/>
      <c r="T482" s="808"/>
      <c r="U482" s="808"/>
      <c r="V482" s="809"/>
      <c r="W482" s="37" t="s">
        <v>69</v>
      </c>
      <c r="X482" s="793">
        <f>IFERROR(SUM(X480:X480),"0")</f>
        <v>0</v>
      </c>
      <c r="Y482" s="793">
        <f>IFERROR(SUM(Y480:Y480),"0")</f>
        <v>0</v>
      </c>
      <c r="Z482" s="37"/>
      <c r="AA482" s="794"/>
      <c r="AB482" s="794"/>
      <c r="AC482" s="794"/>
    </row>
    <row r="483" spans="1:68" ht="14.25" hidden="1" customHeight="1" x14ac:dyDescent="0.25">
      <c r="A483" s="812" t="s">
        <v>64</v>
      </c>
      <c r="B483" s="800"/>
      <c r="C483" s="800"/>
      <c r="D483" s="800"/>
      <c r="E483" s="800"/>
      <c r="F483" s="800"/>
      <c r="G483" s="800"/>
      <c r="H483" s="800"/>
      <c r="I483" s="800"/>
      <c r="J483" s="800"/>
      <c r="K483" s="800"/>
      <c r="L483" s="800"/>
      <c r="M483" s="800"/>
      <c r="N483" s="800"/>
      <c r="O483" s="800"/>
      <c r="P483" s="800"/>
      <c r="Q483" s="800"/>
      <c r="R483" s="800"/>
      <c r="S483" s="800"/>
      <c r="T483" s="800"/>
      <c r="U483" s="800"/>
      <c r="V483" s="800"/>
      <c r="W483" s="800"/>
      <c r="X483" s="800"/>
      <c r="Y483" s="800"/>
      <c r="Z483" s="800"/>
      <c r="AA483" s="787"/>
      <c r="AB483" s="787"/>
      <c r="AC483" s="787"/>
    </row>
    <row r="484" spans="1:68" ht="27" customHeight="1" x14ac:dyDescent="0.25">
      <c r="A484" s="54" t="s">
        <v>756</v>
      </c>
      <c r="B484" s="54" t="s">
        <v>757</v>
      </c>
      <c r="C484" s="31">
        <v>4301031405</v>
      </c>
      <c r="D484" s="802">
        <v>4680115886100</v>
      </c>
      <c r="E484" s="803"/>
      <c r="F484" s="790">
        <v>0.9</v>
      </c>
      <c r="G484" s="32">
        <v>6</v>
      </c>
      <c r="H484" s="790">
        <v>5.4</v>
      </c>
      <c r="I484" s="790">
        <v>5.61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21" t="s">
        <v>758</v>
      </c>
      <c r="Q484" s="796"/>
      <c r="R484" s="796"/>
      <c r="S484" s="796"/>
      <c r="T484" s="797"/>
      <c r="U484" s="34"/>
      <c r="V484" s="34"/>
      <c r="W484" s="35" t="s">
        <v>69</v>
      </c>
      <c r="X484" s="791">
        <v>20</v>
      </c>
      <c r="Y484" s="792">
        <f t="shared" ref="Y484:Y504" si="97">IFERROR(IF(X484="",0,CEILING((X484/$H484),1)*$H484),"")</f>
        <v>21.6</v>
      </c>
      <c r="Z484" s="36">
        <f>IFERROR(IF(Y484=0,"",ROUNDUP(Y484/H484,0)*0.00902),"")</f>
        <v>3.6080000000000001E-2</v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ref="BM484:BM504" si="98">IFERROR(X484*I484/H484,"0")</f>
        <v>20.777777777777779</v>
      </c>
      <c r="BN484" s="64">
        <f t="shared" ref="BN484:BN504" si="99">IFERROR(Y484*I484/H484,"0")</f>
        <v>22.44</v>
      </c>
      <c r="BO484" s="64">
        <f t="shared" ref="BO484:BO504" si="100">IFERROR(1/J484*(X484/H484),"0")</f>
        <v>2.8058361391694722E-2</v>
      </c>
      <c r="BP484" s="64">
        <f t="shared" ref="BP484:BP504" si="101">IFERROR(1/J484*(Y484/H484),"0")</f>
        <v>3.0303030303030304E-2</v>
      </c>
    </row>
    <row r="485" spans="1:68" ht="27" hidden="1" customHeight="1" x14ac:dyDescent="0.25">
      <c r="A485" s="54" t="s">
        <v>760</v>
      </c>
      <c r="B485" s="54" t="s">
        <v>761</v>
      </c>
      <c r="C485" s="31">
        <v>4301031382</v>
      </c>
      <c r="D485" s="802">
        <v>4680115886117</v>
      </c>
      <c r="E485" s="803"/>
      <c r="F485" s="790">
        <v>0.9</v>
      </c>
      <c r="G485" s="32">
        <v>6</v>
      </c>
      <c r="H485" s="790">
        <v>5.4</v>
      </c>
      <c r="I485" s="790">
        <v>5.61</v>
      </c>
      <c r="J485" s="32">
        <v>120</v>
      </c>
      <c r="K485" s="32" t="s">
        <v>126</v>
      </c>
      <c r="L485" s="32"/>
      <c r="M485" s="33" t="s">
        <v>68</v>
      </c>
      <c r="N485" s="33"/>
      <c r="O485" s="32">
        <v>50</v>
      </c>
      <c r="P485" s="1083" t="s">
        <v>762</v>
      </c>
      <c r="Q485" s="796"/>
      <c r="R485" s="796"/>
      <c r="S485" s="796"/>
      <c r="T485" s="797"/>
      <c r="U485" s="34"/>
      <c r="V485" s="34"/>
      <c r="W485" s="35" t="s">
        <v>69</v>
      </c>
      <c r="X485" s="791">
        <v>0</v>
      </c>
      <c r="Y485" s="792">
        <f t="shared" si="97"/>
        <v>0</v>
      </c>
      <c r="Z485" s="36" t="str">
        <f>IFERROR(IF(Y485=0,"",ROUNDUP(Y485/H485,0)*0.00937),"")</f>
        <v/>
      </c>
      <c r="AA485" s="56"/>
      <c r="AB485" s="57"/>
      <c r="AC485" s="557" t="s">
        <v>763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764</v>
      </c>
      <c r="C486" s="31">
        <v>4301031406</v>
      </c>
      <c r="D486" s="802">
        <v>4680115886117</v>
      </c>
      <c r="E486" s="803"/>
      <c r="F486" s="790">
        <v>0.9</v>
      </c>
      <c r="G486" s="32">
        <v>6</v>
      </c>
      <c r="H486" s="790">
        <v>5.4</v>
      </c>
      <c r="I486" s="790">
        <v>5.61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97" t="s">
        <v>762</v>
      </c>
      <c r="Q486" s="796"/>
      <c r="R486" s="796"/>
      <c r="S486" s="796"/>
      <c r="T486" s="797"/>
      <c r="U486" s="34"/>
      <c r="V486" s="34"/>
      <c r="W486" s="35" t="s">
        <v>69</v>
      </c>
      <c r="X486" s="791">
        <v>0</v>
      </c>
      <c r="Y486" s="792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765</v>
      </c>
      <c r="B487" s="54" t="s">
        <v>766</v>
      </c>
      <c r="C487" s="31">
        <v>4301031325</v>
      </c>
      <c r="D487" s="802">
        <v>4607091389746</v>
      </c>
      <c r="E487" s="803"/>
      <c r="F487" s="790">
        <v>0.7</v>
      </c>
      <c r="G487" s="32">
        <v>6</v>
      </c>
      <c r="H487" s="790">
        <v>4.2</v>
      </c>
      <c r="I487" s="790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6"/>
      <c r="R487" s="796"/>
      <c r="S487" s="796"/>
      <c r="T487" s="797"/>
      <c r="U487" s="34"/>
      <c r="V487" s="34"/>
      <c r="W487" s="35" t="s">
        <v>69</v>
      </c>
      <c r="X487" s="791">
        <v>0</v>
      </c>
      <c r="Y487" s="792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767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768</v>
      </c>
      <c r="C488" s="31">
        <v>4301031356</v>
      </c>
      <c r="D488" s="802">
        <v>4607091389746</v>
      </c>
      <c r="E488" s="803"/>
      <c r="F488" s="790">
        <v>0.7</v>
      </c>
      <c r="G488" s="32">
        <v>6</v>
      </c>
      <c r="H488" s="790">
        <v>4.2</v>
      </c>
      <c r="I488" s="790">
        <v>4.4400000000000004</v>
      </c>
      <c r="J488" s="32">
        <v>132</v>
      </c>
      <c r="K488" s="32" t="s">
        <v>126</v>
      </c>
      <c r="L488" s="32"/>
      <c r="M488" s="33" t="s">
        <v>68</v>
      </c>
      <c r="N488" s="33"/>
      <c r="O488" s="32">
        <v>50</v>
      </c>
      <c r="P488" s="11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6"/>
      <c r="R488" s="796"/>
      <c r="S488" s="796"/>
      <c r="T488" s="797"/>
      <c r="U488" s="34"/>
      <c r="V488" s="34"/>
      <c r="W488" s="35" t="s">
        <v>69</v>
      </c>
      <c r="X488" s="791">
        <v>0</v>
      </c>
      <c r="Y488" s="792">
        <f t="shared" si="97"/>
        <v>0</v>
      </c>
      <c r="Z488" s="36" t="str">
        <f>IFERROR(IF(Y488=0,"",ROUNDUP(Y488/H488,0)*0.00902),"")</f>
        <v/>
      </c>
      <c r="AA488" s="56"/>
      <c r="AB488" s="57"/>
      <c r="AC488" s="563" t="s">
        <v>767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769</v>
      </c>
      <c r="B489" s="54" t="s">
        <v>770</v>
      </c>
      <c r="C489" s="31">
        <v>4301031335</v>
      </c>
      <c r="D489" s="802">
        <v>4680115883147</v>
      </c>
      <c r="E489" s="803"/>
      <c r="F489" s="790">
        <v>0.28000000000000003</v>
      </c>
      <c r="G489" s="32">
        <v>6</v>
      </c>
      <c r="H489" s="790">
        <v>1.68</v>
      </c>
      <c r="I489" s="79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796"/>
      <c r="R489" s="796"/>
      <c r="S489" s="796"/>
      <c r="T489" s="797"/>
      <c r="U489" s="34"/>
      <c r="V489" s="34"/>
      <c r="W489" s="35" t="s">
        <v>69</v>
      </c>
      <c r="X489" s="791">
        <v>0</v>
      </c>
      <c r="Y489" s="792">
        <f t="shared" si="97"/>
        <v>0</v>
      </c>
      <c r="Z489" s="36" t="str">
        <f t="shared" ref="Z489:Z504" si="102">IFERROR(IF(Y489=0,"",ROUNDUP(Y489/H489,0)*0.00502),"")</f>
        <v/>
      </c>
      <c r="AA489" s="56"/>
      <c r="AB489" s="57"/>
      <c r="AC489" s="565" t="s">
        <v>759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771</v>
      </c>
      <c r="C490" s="31">
        <v>4301031366</v>
      </c>
      <c r="D490" s="802">
        <v>4680115883147</v>
      </c>
      <c r="E490" s="803"/>
      <c r="F490" s="790">
        <v>0.28000000000000003</v>
      </c>
      <c r="G490" s="32">
        <v>6</v>
      </c>
      <c r="H490" s="790">
        <v>1.68</v>
      </c>
      <c r="I490" s="79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6" t="s">
        <v>772</v>
      </c>
      <c r="Q490" s="796"/>
      <c r="R490" s="796"/>
      <c r="S490" s="796"/>
      <c r="T490" s="797"/>
      <c r="U490" s="34"/>
      <c r="V490" s="34"/>
      <c r="W490" s="35" t="s">
        <v>69</v>
      </c>
      <c r="X490" s="791">
        <v>0</v>
      </c>
      <c r="Y490" s="792">
        <f t="shared" si="97"/>
        <v>0</v>
      </c>
      <c r="Z490" s="36" t="str">
        <f t="shared" si="102"/>
        <v/>
      </c>
      <c r="AA490" s="56"/>
      <c r="AB490" s="57"/>
      <c r="AC490" s="567" t="s">
        <v>759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773</v>
      </c>
      <c r="B491" s="54" t="s">
        <v>774</v>
      </c>
      <c r="C491" s="31">
        <v>4301031330</v>
      </c>
      <c r="D491" s="802">
        <v>4607091384338</v>
      </c>
      <c r="E491" s="803"/>
      <c r="F491" s="790">
        <v>0.35</v>
      </c>
      <c r="G491" s="32">
        <v>6</v>
      </c>
      <c r="H491" s="790">
        <v>2.1</v>
      </c>
      <c r="I491" s="79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796"/>
      <c r="R491" s="796"/>
      <c r="S491" s="796"/>
      <c r="T491" s="797"/>
      <c r="U491" s="34"/>
      <c r="V491" s="34"/>
      <c r="W491" s="35" t="s">
        <v>69</v>
      </c>
      <c r="X491" s="791">
        <v>0</v>
      </c>
      <c r="Y491" s="792">
        <f t="shared" si="97"/>
        <v>0</v>
      </c>
      <c r="Z491" s="36" t="str">
        <f t="shared" si="102"/>
        <v/>
      </c>
      <c r="AA491" s="56"/>
      <c r="AB491" s="57"/>
      <c r="AC491" s="569" t="s">
        <v>759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27" hidden="1" customHeight="1" x14ac:dyDescent="0.25">
      <c r="A492" s="54" t="s">
        <v>773</v>
      </c>
      <c r="B492" s="54" t="s">
        <v>775</v>
      </c>
      <c r="C492" s="31">
        <v>4301031362</v>
      </c>
      <c r="D492" s="802">
        <v>4607091384338</v>
      </c>
      <c r="E492" s="803"/>
      <c r="F492" s="790">
        <v>0.35</v>
      </c>
      <c r="G492" s="32">
        <v>6</v>
      </c>
      <c r="H492" s="790">
        <v>2.1</v>
      </c>
      <c r="I492" s="79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796"/>
      <c r="R492" s="796"/>
      <c r="S492" s="796"/>
      <c r="T492" s="797"/>
      <c r="U492" s="34"/>
      <c r="V492" s="34"/>
      <c r="W492" s="35" t="s">
        <v>69</v>
      </c>
      <c r="X492" s="791">
        <v>0</v>
      </c>
      <c r="Y492" s="792">
        <f t="shared" si="97"/>
        <v>0</v>
      </c>
      <c r="Z492" s="36" t="str">
        <f t="shared" si="102"/>
        <v/>
      </c>
      <c r="AA492" s="56"/>
      <c r="AB492" s="57"/>
      <c r="AC492" s="571" t="s">
        <v>759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776</v>
      </c>
      <c r="B493" s="54" t="s">
        <v>777</v>
      </c>
      <c r="C493" s="31">
        <v>4301031336</v>
      </c>
      <c r="D493" s="802">
        <v>4680115883154</v>
      </c>
      <c r="E493" s="803"/>
      <c r="F493" s="790">
        <v>0.28000000000000003</v>
      </c>
      <c r="G493" s="32">
        <v>6</v>
      </c>
      <c r="H493" s="790">
        <v>1.68</v>
      </c>
      <c r="I493" s="79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6"/>
      <c r="R493" s="796"/>
      <c r="S493" s="796"/>
      <c r="T493" s="797"/>
      <c r="U493" s="34"/>
      <c r="V493" s="34"/>
      <c r="W493" s="35" t="s">
        <v>69</v>
      </c>
      <c r="X493" s="791">
        <v>0</v>
      </c>
      <c r="Y493" s="792">
        <f t="shared" si="97"/>
        <v>0</v>
      </c>
      <c r="Z493" s="36" t="str">
        <f t="shared" si="102"/>
        <v/>
      </c>
      <c r="AA493" s="56"/>
      <c r="AB493" s="57"/>
      <c r="AC493" s="573" t="s">
        <v>778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776</v>
      </c>
      <c r="B494" s="54" t="s">
        <v>779</v>
      </c>
      <c r="C494" s="31">
        <v>4301031374</v>
      </c>
      <c r="D494" s="802">
        <v>4680115883154</v>
      </c>
      <c r="E494" s="803"/>
      <c r="F494" s="790">
        <v>0.28000000000000003</v>
      </c>
      <c r="G494" s="32">
        <v>6</v>
      </c>
      <c r="H494" s="790">
        <v>1.68</v>
      </c>
      <c r="I494" s="79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41" t="s">
        <v>780</v>
      </c>
      <c r="Q494" s="796"/>
      <c r="R494" s="796"/>
      <c r="S494" s="796"/>
      <c r="T494" s="797"/>
      <c r="U494" s="34"/>
      <c r="V494" s="34"/>
      <c r="W494" s="35" t="s">
        <v>69</v>
      </c>
      <c r="X494" s="791">
        <v>0</v>
      </c>
      <c r="Y494" s="792">
        <f t="shared" si="97"/>
        <v>0</v>
      </c>
      <c r="Z494" s="36" t="str">
        <f t="shared" si="102"/>
        <v/>
      </c>
      <c r="AA494" s="56"/>
      <c r="AB494" s="57"/>
      <c r="AC494" s="575" t="s">
        <v>778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781</v>
      </c>
      <c r="B495" s="54" t="s">
        <v>782</v>
      </c>
      <c r="C495" s="31">
        <v>4301031331</v>
      </c>
      <c r="D495" s="802">
        <v>4607091389524</v>
      </c>
      <c r="E495" s="803"/>
      <c r="F495" s="790">
        <v>0.35</v>
      </c>
      <c r="G495" s="32">
        <v>6</v>
      </c>
      <c r="H495" s="790">
        <v>2.1</v>
      </c>
      <c r="I495" s="79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6"/>
      <c r="R495" s="796"/>
      <c r="S495" s="796"/>
      <c r="T495" s="797"/>
      <c r="U495" s="34"/>
      <c r="V495" s="34"/>
      <c r="W495" s="35" t="s">
        <v>69</v>
      </c>
      <c r="X495" s="791">
        <v>0</v>
      </c>
      <c r="Y495" s="792">
        <f t="shared" si="97"/>
        <v>0</v>
      </c>
      <c r="Z495" s="36" t="str">
        <f t="shared" si="102"/>
        <v/>
      </c>
      <c r="AA495" s="56"/>
      <c r="AB495" s="57"/>
      <c r="AC495" s="577" t="s">
        <v>778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37.5" hidden="1" customHeight="1" x14ac:dyDescent="0.25">
      <c r="A496" s="54" t="s">
        <v>781</v>
      </c>
      <c r="B496" s="54" t="s">
        <v>783</v>
      </c>
      <c r="C496" s="31">
        <v>4301031361</v>
      </c>
      <c r="D496" s="802">
        <v>4607091389524</v>
      </c>
      <c r="E496" s="803"/>
      <c r="F496" s="790">
        <v>0.35</v>
      </c>
      <c r="G496" s="32">
        <v>6</v>
      </c>
      <c r="H496" s="790">
        <v>2.1</v>
      </c>
      <c r="I496" s="79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6"/>
      <c r="R496" s="796"/>
      <c r="S496" s="796"/>
      <c r="T496" s="797"/>
      <c r="U496" s="34"/>
      <c r="V496" s="34"/>
      <c r="W496" s="35" t="s">
        <v>69</v>
      </c>
      <c r="X496" s="791">
        <v>0</v>
      </c>
      <c r="Y496" s="792">
        <f t="shared" si="97"/>
        <v>0</v>
      </c>
      <c r="Z496" s="36" t="str">
        <f t="shared" si="102"/>
        <v/>
      </c>
      <c r="AA496" s="56"/>
      <c r="AB496" s="57"/>
      <c r="AC496" s="579" t="s">
        <v>778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784</v>
      </c>
      <c r="B497" s="54" t="s">
        <v>785</v>
      </c>
      <c r="C497" s="31">
        <v>4301031337</v>
      </c>
      <c r="D497" s="802">
        <v>4680115883161</v>
      </c>
      <c r="E497" s="803"/>
      <c r="F497" s="790">
        <v>0.28000000000000003</v>
      </c>
      <c r="G497" s="32">
        <v>6</v>
      </c>
      <c r="H497" s="790">
        <v>1.68</v>
      </c>
      <c r="I497" s="79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6"/>
      <c r="R497" s="796"/>
      <c r="S497" s="796"/>
      <c r="T497" s="797"/>
      <c r="U497" s="34"/>
      <c r="V497" s="34"/>
      <c r="W497" s="35" t="s">
        <v>69</v>
      </c>
      <c r="X497" s="791">
        <v>0</v>
      </c>
      <c r="Y497" s="792">
        <f t="shared" si="97"/>
        <v>0</v>
      </c>
      <c r="Z497" s="36" t="str">
        <f t="shared" si="102"/>
        <v/>
      </c>
      <c r="AA497" s="56"/>
      <c r="AB497" s="57"/>
      <c r="AC497" s="581" t="s">
        <v>786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784</v>
      </c>
      <c r="B498" s="54" t="s">
        <v>787</v>
      </c>
      <c r="C498" s="31">
        <v>4301031364</v>
      </c>
      <c r="D498" s="802">
        <v>4680115883161</v>
      </c>
      <c r="E498" s="803"/>
      <c r="F498" s="790">
        <v>0.28000000000000003</v>
      </c>
      <c r="G498" s="32">
        <v>6</v>
      </c>
      <c r="H498" s="790">
        <v>1.68</v>
      </c>
      <c r="I498" s="79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51" t="s">
        <v>788</v>
      </c>
      <c r="Q498" s="796"/>
      <c r="R498" s="796"/>
      <c r="S498" s="796"/>
      <c r="T498" s="797"/>
      <c r="U498" s="34"/>
      <c r="V498" s="34"/>
      <c r="W498" s="35" t="s">
        <v>69</v>
      </c>
      <c r="X498" s="791">
        <v>0</v>
      </c>
      <c r="Y498" s="792">
        <f t="shared" si="97"/>
        <v>0</v>
      </c>
      <c r="Z498" s="36" t="str">
        <f t="shared" si="102"/>
        <v/>
      </c>
      <c r="AA498" s="56"/>
      <c r="AB498" s="57"/>
      <c r="AC498" s="583" t="s">
        <v>786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4301031333</v>
      </c>
      <c r="D499" s="802">
        <v>4607091389531</v>
      </c>
      <c r="E499" s="803"/>
      <c r="F499" s="790">
        <v>0.35</v>
      </c>
      <c r="G499" s="32">
        <v>6</v>
      </c>
      <c r="H499" s="790">
        <v>2.1</v>
      </c>
      <c r="I499" s="79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6"/>
      <c r="R499" s="796"/>
      <c r="S499" s="796"/>
      <c r="T499" s="797"/>
      <c r="U499" s="34"/>
      <c r="V499" s="34"/>
      <c r="W499" s="35" t="s">
        <v>69</v>
      </c>
      <c r="X499" s="791">
        <v>0</v>
      </c>
      <c r="Y499" s="792">
        <f t="shared" si="97"/>
        <v>0</v>
      </c>
      <c r="Z499" s="36" t="str">
        <f t="shared" si="102"/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789</v>
      </c>
      <c r="B500" s="54" t="s">
        <v>792</v>
      </c>
      <c r="C500" s="31">
        <v>4301031358</v>
      </c>
      <c r="D500" s="802">
        <v>4607091389531</v>
      </c>
      <c r="E500" s="803"/>
      <c r="F500" s="790">
        <v>0.35</v>
      </c>
      <c r="G500" s="32">
        <v>6</v>
      </c>
      <c r="H500" s="790">
        <v>2.1</v>
      </c>
      <c r="I500" s="79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6"/>
      <c r="R500" s="796"/>
      <c r="S500" s="796"/>
      <c r="T500" s="797"/>
      <c r="U500" s="34"/>
      <c r="V500" s="34"/>
      <c r="W500" s="35" t="s">
        <v>69</v>
      </c>
      <c r="X500" s="791">
        <v>11</v>
      </c>
      <c r="Y500" s="792">
        <f t="shared" si="97"/>
        <v>12.600000000000001</v>
      </c>
      <c r="Z500" s="36">
        <f t="shared" si="102"/>
        <v>3.0120000000000001E-2</v>
      </c>
      <c r="AA500" s="56"/>
      <c r="AB500" s="57"/>
      <c r="AC500" s="587" t="s">
        <v>791</v>
      </c>
      <c r="AG500" s="64"/>
      <c r="AJ500" s="68"/>
      <c r="AK500" s="68">
        <v>0</v>
      </c>
      <c r="BB500" s="588" t="s">
        <v>1</v>
      </c>
      <c r="BM500" s="64">
        <f t="shared" si="98"/>
        <v>11.68095238095238</v>
      </c>
      <c r="BN500" s="64">
        <f t="shared" si="99"/>
        <v>13.38</v>
      </c>
      <c r="BO500" s="64">
        <f t="shared" si="100"/>
        <v>2.2385022385022386E-2</v>
      </c>
      <c r="BP500" s="64">
        <f t="shared" si="101"/>
        <v>2.5641025641025644E-2</v>
      </c>
    </row>
    <row r="501" spans="1:68" ht="37.5" hidden="1" customHeight="1" x14ac:dyDescent="0.25">
      <c r="A501" s="54" t="s">
        <v>793</v>
      </c>
      <c r="B501" s="54" t="s">
        <v>794</v>
      </c>
      <c r="C501" s="31">
        <v>4301031360</v>
      </c>
      <c r="D501" s="802">
        <v>4607091384345</v>
      </c>
      <c r="E501" s="803"/>
      <c r="F501" s="790">
        <v>0.35</v>
      </c>
      <c r="G501" s="32">
        <v>6</v>
      </c>
      <c r="H501" s="790">
        <v>2.1</v>
      </c>
      <c r="I501" s="79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6"/>
      <c r="R501" s="796"/>
      <c r="S501" s="796"/>
      <c r="T501" s="797"/>
      <c r="U501" s="34"/>
      <c r="V501" s="34"/>
      <c r="W501" s="35" t="s">
        <v>69</v>
      </c>
      <c r="X501" s="791">
        <v>0</v>
      </c>
      <c r="Y501" s="792">
        <f t="shared" si="97"/>
        <v>0</v>
      </c>
      <c r="Z501" s="36" t="str">
        <f t="shared" si="102"/>
        <v/>
      </c>
      <c r="AA501" s="56"/>
      <c r="AB501" s="57"/>
      <c r="AC501" s="589" t="s">
        <v>786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795</v>
      </c>
      <c r="B502" s="54" t="s">
        <v>796</v>
      </c>
      <c r="C502" s="31">
        <v>4301031338</v>
      </c>
      <c r="D502" s="802">
        <v>4680115883185</v>
      </c>
      <c r="E502" s="803"/>
      <c r="F502" s="790">
        <v>0.28000000000000003</v>
      </c>
      <c r="G502" s="32">
        <v>6</v>
      </c>
      <c r="H502" s="790">
        <v>1.68</v>
      </c>
      <c r="I502" s="79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9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6"/>
      <c r="R502" s="796"/>
      <c r="S502" s="796"/>
      <c r="T502" s="797"/>
      <c r="U502" s="34"/>
      <c r="V502" s="34"/>
      <c r="W502" s="35" t="s">
        <v>69</v>
      </c>
      <c r="X502" s="791">
        <v>0</v>
      </c>
      <c r="Y502" s="792">
        <f t="shared" si="97"/>
        <v>0</v>
      </c>
      <c r="Z502" s="36" t="str">
        <f t="shared" si="102"/>
        <v/>
      </c>
      <c r="AA502" s="56"/>
      <c r="AB502" s="57"/>
      <c r="AC502" s="591" t="s">
        <v>763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795</v>
      </c>
      <c r="B503" s="54" t="s">
        <v>797</v>
      </c>
      <c r="C503" s="31">
        <v>4301031368</v>
      </c>
      <c r="D503" s="802">
        <v>4680115883185</v>
      </c>
      <c r="E503" s="803"/>
      <c r="F503" s="790">
        <v>0.28000000000000003</v>
      </c>
      <c r="G503" s="32">
        <v>6</v>
      </c>
      <c r="H503" s="790">
        <v>1.68</v>
      </c>
      <c r="I503" s="79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">
        <v>798</v>
      </c>
      <c r="Q503" s="796"/>
      <c r="R503" s="796"/>
      <c r="S503" s="796"/>
      <c r="T503" s="797"/>
      <c r="U503" s="34"/>
      <c r="V503" s="34"/>
      <c r="W503" s="35" t="s">
        <v>69</v>
      </c>
      <c r="X503" s="791">
        <v>0</v>
      </c>
      <c r="Y503" s="792">
        <f t="shared" si="97"/>
        <v>0</v>
      </c>
      <c r="Z503" s="36" t="str">
        <f t="shared" si="102"/>
        <v/>
      </c>
      <c r="AA503" s="56"/>
      <c r="AB503" s="57"/>
      <c r="AC503" s="593" t="s">
        <v>763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t="27" hidden="1" customHeight="1" x14ac:dyDescent="0.25">
      <c r="A504" s="54" t="s">
        <v>795</v>
      </c>
      <c r="B504" s="54" t="s">
        <v>799</v>
      </c>
      <c r="C504" s="31">
        <v>4301031255</v>
      </c>
      <c r="D504" s="802">
        <v>4680115883185</v>
      </c>
      <c r="E504" s="803"/>
      <c r="F504" s="790">
        <v>0.28000000000000003</v>
      </c>
      <c r="G504" s="32">
        <v>6</v>
      </c>
      <c r="H504" s="790">
        <v>1.68</v>
      </c>
      <c r="I504" s="79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6"/>
      <c r="R504" s="796"/>
      <c r="S504" s="796"/>
      <c r="T504" s="797"/>
      <c r="U504" s="34"/>
      <c r="V504" s="34"/>
      <c r="W504" s="35" t="s">
        <v>69</v>
      </c>
      <c r="X504" s="791">
        <v>0</v>
      </c>
      <c r="Y504" s="792">
        <f t="shared" si="97"/>
        <v>0</v>
      </c>
      <c r="Z504" s="36" t="str">
        <f t="shared" si="102"/>
        <v/>
      </c>
      <c r="AA504" s="56"/>
      <c r="AB504" s="57"/>
      <c r="AC504" s="595" t="s">
        <v>800</v>
      </c>
      <c r="AG504" s="64"/>
      <c r="AJ504" s="68"/>
      <c r="AK504" s="68">
        <v>0</v>
      </c>
      <c r="BB504" s="596" t="s">
        <v>1</v>
      </c>
      <c r="BM504" s="64">
        <f t="shared" si="98"/>
        <v>0</v>
      </c>
      <c r="BN504" s="64">
        <f t="shared" si="99"/>
        <v>0</v>
      </c>
      <c r="BO504" s="64">
        <f t="shared" si="100"/>
        <v>0</v>
      </c>
      <c r="BP504" s="64">
        <f t="shared" si="101"/>
        <v>0</v>
      </c>
    </row>
    <row r="505" spans="1:68" x14ac:dyDescent="0.2">
      <c r="A505" s="799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01"/>
      <c r="P505" s="807" t="s">
        <v>71</v>
      </c>
      <c r="Q505" s="808"/>
      <c r="R505" s="808"/>
      <c r="S505" s="808"/>
      <c r="T505" s="808"/>
      <c r="U505" s="808"/>
      <c r="V505" s="809"/>
      <c r="W505" s="37" t="s">
        <v>72</v>
      </c>
      <c r="X505" s="79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8.9417989417989414</v>
      </c>
      <c r="Y505" s="79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10</v>
      </c>
      <c r="Z505" s="79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6.6200000000000009E-2</v>
      </c>
      <c r="AA505" s="794"/>
      <c r="AB505" s="794"/>
      <c r="AC505" s="794"/>
    </row>
    <row r="506" spans="1:68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01"/>
      <c r="P506" s="807" t="s">
        <v>71</v>
      </c>
      <c r="Q506" s="808"/>
      <c r="R506" s="808"/>
      <c r="S506" s="808"/>
      <c r="T506" s="808"/>
      <c r="U506" s="808"/>
      <c r="V506" s="809"/>
      <c r="W506" s="37" t="s">
        <v>69</v>
      </c>
      <c r="X506" s="793">
        <f>IFERROR(SUM(X484:X504),"0")</f>
        <v>31</v>
      </c>
      <c r="Y506" s="793">
        <f>IFERROR(SUM(Y484:Y504),"0")</f>
        <v>34.200000000000003</v>
      </c>
      <c r="Z506" s="37"/>
      <c r="AA506" s="794"/>
      <c r="AB506" s="794"/>
      <c r="AC506" s="794"/>
    </row>
    <row r="507" spans="1:68" ht="14.25" hidden="1" customHeight="1" x14ac:dyDescent="0.25">
      <c r="A507" s="812" t="s">
        <v>73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87"/>
      <c r="AB507" s="787"/>
      <c r="AC507" s="787"/>
    </row>
    <row r="508" spans="1:68" ht="27" hidden="1" customHeight="1" x14ac:dyDescent="0.25">
      <c r="A508" s="54" t="s">
        <v>801</v>
      </c>
      <c r="B508" s="54" t="s">
        <v>802</v>
      </c>
      <c r="C508" s="31">
        <v>4301051284</v>
      </c>
      <c r="D508" s="802">
        <v>4607091384352</v>
      </c>
      <c r="E508" s="803"/>
      <c r="F508" s="790">
        <v>0.6</v>
      </c>
      <c r="G508" s="32">
        <v>4</v>
      </c>
      <c r="H508" s="790">
        <v>2.4</v>
      </c>
      <c r="I508" s="790">
        <v>2.6459999999999999</v>
      </c>
      <c r="J508" s="32">
        <v>132</v>
      </c>
      <c r="K508" s="32" t="s">
        <v>126</v>
      </c>
      <c r="L508" s="32"/>
      <c r="M508" s="33" t="s">
        <v>77</v>
      </c>
      <c r="N508" s="33"/>
      <c r="O508" s="32">
        <v>45</v>
      </c>
      <c r="P508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6"/>
      <c r="R508" s="796"/>
      <c r="S508" s="796"/>
      <c r="T508" s="797"/>
      <c r="U508" s="34"/>
      <c r="V508" s="34"/>
      <c r="W508" s="35" t="s">
        <v>69</v>
      </c>
      <c r="X508" s="791">
        <v>0</v>
      </c>
      <c r="Y508" s="79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597" t="s">
        <v>803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804</v>
      </c>
      <c r="B509" s="54" t="s">
        <v>805</v>
      </c>
      <c r="C509" s="31">
        <v>4301051431</v>
      </c>
      <c r="D509" s="802">
        <v>4607091389654</v>
      </c>
      <c r="E509" s="803"/>
      <c r="F509" s="790">
        <v>0.33</v>
      </c>
      <c r="G509" s="32">
        <v>6</v>
      </c>
      <c r="H509" s="790">
        <v>1.98</v>
      </c>
      <c r="I509" s="790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6"/>
      <c r="R509" s="796"/>
      <c r="S509" s="796"/>
      <c r="T509" s="797"/>
      <c r="U509" s="34"/>
      <c r="V509" s="34"/>
      <c r="W509" s="35" t="s">
        <v>69</v>
      </c>
      <c r="X509" s="791">
        <v>0</v>
      </c>
      <c r="Y509" s="79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99" t="s">
        <v>806</v>
      </c>
      <c r="AG509" s="64"/>
      <c r="AJ509" s="68"/>
      <c r="AK509" s="68">
        <v>0</v>
      </c>
      <c r="BB509" s="60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9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01"/>
      <c r="P510" s="807" t="s">
        <v>71</v>
      </c>
      <c r="Q510" s="808"/>
      <c r="R510" s="808"/>
      <c r="S510" s="808"/>
      <c r="T510" s="808"/>
      <c r="U510" s="808"/>
      <c r="V510" s="809"/>
      <c r="W510" s="37" t="s">
        <v>72</v>
      </c>
      <c r="X510" s="793">
        <f>IFERROR(X508/H508,"0")+IFERROR(X509/H509,"0")</f>
        <v>0</v>
      </c>
      <c r="Y510" s="793">
        <f>IFERROR(Y508/H508,"0")+IFERROR(Y509/H509,"0")</f>
        <v>0</v>
      </c>
      <c r="Z510" s="793">
        <f>IFERROR(IF(Z508="",0,Z508),"0")+IFERROR(IF(Z509="",0,Z509),"0")</f>
        <v>0</v>
      </c>
      <c r="AA510" s="794"/>
      <c r="AB510" s="794"/>
      <c r="AC510" s="794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1"/>
      <c r="P511" s="807" t="s">
        <v>71</v>
      </c>
      <c r="Q511" s="808"/>
      <c r="R511" s="808"/>
      <c r="S511" s="808"/>
      <c r="T511" s="808"/>
      <c r="U511" s="808"/>
      <c r="V511" s="809"/>
      <c r="W511" s="37" t="s">
        <v>69</v>
      </c>
      <c r="X511" s="793">
        <f>IFERROR(SUM(X508:X509),"0")</f>
        <v>0</v>
      </c>
      <c r="Y511" s="793">
        <f>IFERROR(SUM(Y508:Y509),"0")</f>
        <v>0</v>
      </c>
      <c r="Z511" s="37"/>
      <c r="AA511" s="794"/>
      <c r="AB511" s="794"/>
      <c r="AC511" s="794"/>
    </row>
    <row r="512" spans="1:68" ht="16.5" hidden="1" customHeight="1" x14ac:dyDescent="0.25">
      <c r="A512" s="814" t="s">
        <v>807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86"/>
      <c r="AB512" s="786"/>
      <c r="AC512" s="786"/>
    </row>
    <row r="513" spans="1:68" ht="14.25" hidden="1" customHeight="1" x14ac:dyDescent="0.25">
      <c r="A513" s="812" t="s">
        <v>165</v>
      </c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00"/>
      <c r="P513" s="800"/>
      <c r="Q513" s="800"/>
      <c r="R513" s="800"/>
      <c r="S513" s="800"/>
      <c r="T513" s="800"/>
      <c r="U513" s="800"/>
      <c r="V513" s="800"/>
      <c r="W513" s="800"/>
      <c r="X513" s="800"/>
      <c r="Y513" s="800"/>
      <c r="Z513" s="800"/>
      <c r="AA513" s="787"/>
      <c r="AB513" s="787"/>
      <c r="AC513" s="787"/>
    </row>
    <row r="514" spans="1:68" ht="27" hidden="1" customHeight="1" x14ac:dyDescent="0.25">
      <c r="A514" s="54" t="s">
        <v>808</v>
      </c>
      <c r="B514" s="54" t="s">
        <v>809</v>
      </c>
      <c r="C514" s="31">
        <v>4301020315</v>
      </c>
      <c r="D514" s="802">
        <v>4607091389364</v>
      </c>
      <c r="E514" s="803"/>
      <c r="F514" s="790">
        <v>0.42</v>
      </c>
      <c r="G514" s="32">
        <v>6</v>
      </c>
      <c r="H514" s="790">
        <v>2.52</v>
      </c>
      <c r="I514" s="790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6"/>
      <c r="R514" s="796"/>
      <c r="S514" s="796"/>
      <c r="T514" s="797"/>
      <c r="U514" s="34"/>
      <c r="V514" s="34"/>
      <c r="W514" s="35" t="s">
        <v>69</v>
      </c>
      <c r="X514" s="791">
        <v>0</v>
      </c>
      <c r="Y514" s="79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1" t="s">
        <v>810</v>
      </c>
      <c r="AG514" s="64"/>
      <c r="AJ514" s="68"/>
      <c r="AK514" s="68">
        <v>0</v>
      </c>
      <c r="BB514" s="60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9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1"/>
      <c r="P515" s="807" t="s">
        <v>71</v>
      </c>
      <c r="Q515" s="808"/>
      <c r="R515" s="808"/>
      <c r="S515" s="808"/>
      <c r="T515" s="808"/>
      <c r="U515" s="808"/>
      <c r="V515" s="809"/>
      <c r="W515" s="37" t="s">
        <v>72</v>
      </c>
      <c r="X515" s="793">
        <f>IFERROR(X514/H514,"0")</f>
        <v>0</v>
      </c>
      <c r="Y515" s="793">
        <f>IFERROR(Y514/H514,"0")</f>
        <v>0</v>
      </c>
      <c r="Z515" s="793">
        <f>IFERROR(IF(Z514="",0,Z514),"0")</f>
        <v>0</v>
      </c>
      <c r="AA515" s="794"/>
      <c r="AB515" s="794"/>
      <c r="AC515" s="794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01"/>
      <c r="P516" s="807" t="s">
        <v>71</v>
      </c>
      <c r="Q516" s="808"/>
      <c r="R516" s="808"/>
      <c r="S516" s="808"/>
      <c r="T516" s="808"/>
      <c r="U516" s="808"/>
      <c r="V516" s="809"/>
      <c r="W516" s="37" t="s">
        <v>69</v>
      </c>
      <c r="X516" s="793">
        <f>IFERROR(SUM(X514:X514),"0")</f>
        <v>0</v>
      </c>
      <c r="Y516" s="793">
        <f>IFERROR(SUM(Y514:Y514),"0")</f>
        <v>0</v>
      </c>
      <c r="Z516" s="37"/>
      <c r="AA516" s="794"/>
      <c r="AB516" s="794"/>
      <c r="AC516" s="794"/>
    </row>
    <row r="517" spans="1:68" ht="14.25" hidden="1" customHeight="1" x14ac:dyDescent="0.25">
      <c r="A517" s="812" t="s">
        <v>64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87"/>
      <c r="AB517" s="787"/>
      <c r="AC517" s="787"/>
    </row>
    <row r="518" spans="1:68" ht="27" hidden="1" customHeight="1" x14ac:dyDescent="0.25">
      <c r="A518" s="54" t="s">
        <v>811</v>
      </c>
      <c r="B518" s="54" t="s">
        <v>812</v>
      </c>
      <c r="C518" s="31">
        <v>4301031403</v>
      </c>
      <c r="D518" s="802">
        <v>4680115886094</v>
      </c>
      <c r="E518" s="803"/>
      <c r="F518" s="790">
        <v>0.9</v>
      </c>
      <c r="G518" s="32">
        <v>6</v>
      </c>
      <c r="H518" s="790">
        <v>5.4</v>
      </c>
      <c r="I518" s="790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5" t="s">
        <v>813</v>
      </c>
      <c r="Q518" s="796"/>
      <c r="R518" s="796"/>
      <c r="S518" s="796"/>
      <c r="T518" s="797"/>
      <c r="U518" s="34"/>
      <c r="V518" s="34"/>
      <c r="W518" s="35" t="s">
        <v>69</v>
      </c>
      <c r="X518" s="791">
        <v>0</v>
      </c>
      <c r="Y518" s="792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3" t="s">
        <v>814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815</v>
      </c>
      <c r="B519" s="54" t="s">
        <v>816</v>
      </c>
      <c r="C519" s="31">
        <v>4301031363</v>
      </c>
      <c r="D519" s="802">
        <v>4607091389425</v>
      </c>
      <c r="E519" s="803"/>
      <c r="F519" s="790">
        <v>0.35</v>
      </c>
      <c r="G519" s="32">
        <v>6</v>
      </c>
      <c r="H519" s="790">
        <v>2.1</v>
      </c>
      <c r="I519" s="790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6"/>
      <c r="R519" s="796"/>
      <c r="S519" s="796"/>
      <c r="T519" s="797"/>
      <c r="U519" s="34"/>
      <c r="V519" s="34"/>
      <c r="W519" s="35" t="s">
        <v>69</v>
      </c>
      <c r="X519" s="791">
        <v>0</v>
      </c>
      <c r="Y519" s="792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4301031373</v>
      </c>
      <c r="D520" s="802">
        <v>4680115880771</v>
      </c>
      <c r="E520" s="803"/>
      <c r="F520" s="790">
        <v>0.28000000000000003</v>
      </c>
      <c r="G520" s="32">
        <v>6</v>
      </c>
      <c r="H520" s="790">
        <v>1.68</v>
      </c>
      <c r="I520" s="790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2" t="s">
        <v>820</v>
      </c>
      <c r="Q520" s="796"/>
      <c r="R520" s="796"/>
      <c r="S520" s="796"/>
      <c r="T520" s="797"/>
      <c r="U520" s="34"/>
      <c r="V520" s="34"/>
      <c r="W520" s="35" t="s">
        <v>69</v>
      </c>
      <c r="X520" s="791">
        <v>0</v>
      </c>
      <c r="Y520" s="792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821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822</v>
      </c>
      <c r="B521" s="54" t="s">
        <v>823</v>
      </c>
      <c r="C521" s="31">
        <v>4301031327</v>
      </c>
      <c r="D521" s="802">
        <v>4607091389500</v>
      </c>
      <c r="E521" s="803"/>
      <c r="F521" s="790">
        <v>0.35</v>
      </c>
      <c r="G521" s="32">
        <v>6</v>
      </c>
      <c r="H521" s="790">
        <v>2.1</v>
      </c>
      <c r="I521" s="790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6"/>
      <c r="R521" s="796"/>
      <c r="S521" s="796"/>
      <c r="T521" s="797"/>
      <c r="U521" s="34"/>
      <c r="V521" s="34"/>
      <c r="W521" s="35" t="s">
        <v>69</v>
      </c>
      <c r="X521" s="791">
        <v>0</v>
      </c>
      <c r="Y521" s="792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821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822</v>
      </c>
      <c r="B522" s="54" t="s">
        <v>824</v>
      </c>
      <c r="C522" s="31">
        <v>4301031359</v>
      </c>
      <c r="D522" s="802">
        <v>4607091389500</v>
      </c>
      <c r="E522" s="803"/>
      <c r="F522" s="790">
        <v>0.35</v>
      </c>
      <c r="G522" s="32">
        <v>6</v>
      </c>
      <c r="H522" s="790">
        <v>2.1</v>
      </c>
      <c r="I522" s="790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6"/>
      <c r="R522" s="796"/>
      <c r="S522" s="796"/>
      <c r="T522" s="797"/>
      <c r="U522" s="34"/>
      <c r="V522" s="34"/>
      <c r="W522" s="35" t="s">
        <v>69</v>
      </c>
      <c r="X522" s="791">
        <v>0</v>
      </c>
      <c r="Y522" s="792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1" t="s">
        <v>821</v>
      </c>
      <c r="AG522" s="64"/>
      <c r="AJ522" s="68"/>
      <c r="AK522" s="68">
        <v>0</v>
      </c>
      <c r="BB522" s="612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9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01"/>
      <c r="P523" s="807" t="s">
        <v>71</v>
      </c>
      <c r="Q523" s="808"/>
      <c r="R523" s="808"/>
      <c r="S523" s="808"/>
      <c r="T523" s="808"/>
      <c r="U523" s="808"/>
      <c r="V523" s="809"/>
      <c r="W523" s="37" t="s">
        <v>72</v>
      </c>
      <c r="X523" s="793">
        <f>IFERROR(X518/H518,"0")+IFERROR(X519/H519,"0")+IFERROR(X520/H520,"0")+IFERROR(X521/H521,"0")+IFERROR(X522/H522,"0")</f>
        <v>0</v>
      </c>
      <c r="Y523" s="793">
        <f>IFERROR(Y518/H518,"0")+IFERROR(Y519/H519,"0")+IFERROR(Y520/H520,"0")+IFERROR(Y521/H521,"0")+IFERROR(Y522/H522,"0")</f>
        <v>0</v>
      </c>
      <c r="Z523" s="793">
        <f>IFERROR(IF(Z518="",0,Z518),"0")+IFERROR(IF(Z519="",0,Z519),"0")+IFERROR(IF(Z520="",0,Z520),"0")+IFERROR(IF(Z521="",0,Z521),"0")+IFERROR(IF(Z522="",0,Z522),"0")</f>
        <v>0</v>
      </c>
      <c r="AA523" s="794"/>
      <c r="AB523" s="794"/>
      <c r="AC523" s="794"/>
    </row>
    <row r="524" spans="1:68" hidden="1" x14ac:dyDescent="0.2">
      <c r="A524" s="800"/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01"/>
      <c r="P524" s="807" t="s">
        <v>71</v>
      </c>
      <c r="Q524" s="808"/>
      <c r="R524" s="808"/>
      <c r="S524" s="808"/>
      <c r="T524" s="808"/>
      <c r="U524" s="808"/>
      <c r="V524" s="809"/>
      <c r="W524" s="37" t="s">
        <v>69</v>
      </c>
      <c r="X524" s="793">
        <f>IFERROR(SUM(X518:X522),"0")</f>
        <v>0</v>
      </c>
      <c r="Y524" s="793">
        <f>IFERROR(SUM(Y518:Y522),"0")</f>
        <v>0</v>
      </c>
      <c r="Z524" s="37"/>
      <c r="AA524" s="794"/>
      <c r="AB524" s="794"/>
      <c r="AC524" s="794"/>
    </row>
    <row r="525" spans="1:68" ht="16.5" hidden="1" customHeight="1" x14ac:dyDescent="0.25">
      <c r="A525" s="814" t="s">
        <v>825</v>
      </c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00"/>
      <c r="P525" s="800"/>
      <c r="Q525" s="800"/>
      <c r="R525" s="800"/>
      <c r="S525" s="800"/>
      <c r="T525" s="800"/>
      <c r="U525" s="800"/>
      <c r="V525" s="800"/>
      <c r="W525" s="800"/>
      <c r="X525" s="800"/>
      <c r="Y525" s="800"/>
      <c r="Z525" s="800"/>
      <c r="AA525" s="786"/>
      <c r="AB525" s="786"/>
      <c r="AC525" s="786"/>
    </row>
    <row r="526" spans="1:68" ht="14.25" hidden="1" customHeight="1" x14ac:dyDescent="0.25">
      <c r="A526" s="812" t="s">
        <v>64</v>
      </c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00"/>
      <c r="P526" s="800"/>
      <c r="Q526" s="800"/>
      <c r="R526" s="800"/>
      <c r="S526" s="800"/>
      <c r="T526" s="800"/>
      <c r="U526" s="800"/>
      <c r="V526" s="800"/>
      <c r="W526" s="800"/>
      <c r="X526" s="800"/>
      <c r="Y526" s="800"/>
      <c r="Z526" s="800"/>
      <c r="AA526" s="787"/>
      <c r="AB526" s="787"/>
      <c r="AC526" s="787"/>
    </row>
    <row r="527" spans="1:68" ht="27" customHeight="1" x14ac:dyDescent="0.25">
      <c r="A527" s="54" t="s">
        <v>826</v>
      </c>
      <c r="B527" s="54" t="s">
        <v>827</v>
      </c>
      <c r="C527" s="31">
        <v>4301031294</v>
      </c>
      <c r="D527" s="802">
        <v>4680115885189</v>
      </c>
      <c r="E527" s="803"/>
      <c r="F527" s="790">
        <v>0.2</v>
      </c>
      <c r="G527" s="32">
        <v>6</v>
      </c>
      <c r="H527" s="790">
        <v>1.2</v>
      </c>
      <c r="I527" s="790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96"/>
      <c r="R527" s="796"/>
      <c r="S527" s="796"/>
      <c r="T527" s="797"/>
      <c r="U527" s="34"/>
      <c r="V527" s="34"/>
      <c r="W527" s="35" t="s">
        <v>69</v>
      </c>
      <c r="X527" s="791">
        <v>2</v>
      </c>
      <c r="Y527" s="792">
        <f t="shared" ref="Y527:Y532" si="103">IFERROR(IF(X527="",0,CEILING((X527/$H527),1)*$H527),"")</f>
        <v>2.4</v>
      </c>
      <c r="Z527" s="36">
        <f>IFERROR(IF(Y527=0,"",ROUNDUP(Y527/H527,0)*0.00502),"")</f>
        <v>1.004E-2</v>
      </c>
      <c r="AA527" s="56"/>
      <c r="AB527" s="57"/>
      <c r="AC527" s="613" t="s">
        <v>828</v>
      </c>
      <c r="AG527" s="64"/>
      <c r="AJ527" s="68"/>
      <c r="AK527" s="68">
        <v>0</v>
      </c>
      <c r="BB527" s="614" t="s">
        <v>1</v>
      </c>
      <c r="BM527" s="64">
        <f t="shared" ref="BM527:BM532" si="104">IFERROR(X527*I527/H527,"0")</f>
        <v>2.2866666666666671</v>
      </c>
      <c r="BN527" s="64">
        <f t="shared" ref="BN527:BN532" si="105">IFERROR(Y527*I527/H527,"0")</f>
        <v>2.7440000000000002</v>
      </c>
      <c r="BO527" s="64">
        <f t="shared" ref="BO527:BO532" si="106">IFERROR(1/J527*(X527/H527),"0")</f>
        <v>7.1225071225071235E-3</v>
      </c>
      <c r="BP527" s="64">
        <f t="shared" ref="BP527:BP532" si="107">IFERROR(1/J527*(Y527/H527),"0")</f>
        <v>8.5470085470085479E-3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4301031293</v>
      </c>
      <c r="D528" s="802">
        <v>4680115885172</v>
      </c>
      <c r="E528" s="803"/>
      <c r="F528" s="790">
        <v>0.2</v>
      </c>
      <c r="G528" s="32">
        <v>6</v>
      </c>
      <c r="H528" s="790">
        <v>1.2</v>
      </c>
      <c r="I528" s="790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2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96"/>
      <c r="R528" s="796"/>
      <c r="S528" s="796"/>
      <c r="T528" s="797"/>
      <c r="U528" s="34"/>
      <c r="V528" s="34"/>
      <c r="W528" s="35" t="s">
        <v>69</v>
      </c>
      <c r="X528" s="791">
        <v>0</v>
      </c>
      <c r="Y528" s="792">
        <f t="shared" si="103"/>
        <v>0</v>
      </c>
      <c r="Z528" s="36" t="str">
        <f>IFERROR(IF(Y528=0,"",ROUNDUP(Y528/H528,0)*0.00502),"")</f>
        <v/>
      </c>
      <c r="AA528" s="56"/>
      <c r="AB528" s="57"/>
      <c r="AC528" s="615" t="s">
        <v>828</v>
      </c>
      <c r="AG528" s="64"/>
      <c r="AJ528" s="68"/>
      <c r="AK528" s="68">
        <v>0</v>
      </c>
      <c r="BB528" s="616" t="s">
        <v>1</v>
      </c>
      <c r="BM528" s="64">
        <f t="shared" si="104"/>
        <v>0</v>
      </c>
      <c r="BN528" s="64">
        <f t="shared" si="105"/>
        <v>0</v>
      </c>
      <c r="BO528" s="64">
        <f t="shared" si="106"/>
        <v>0</v>
      </c>
      <c r="BP528" s="64">
        <f t="shared" si="107"/>
        <v>0</v>
      </c>
    </row>
    <row r="529" spans="1:68" ht="27" hidden="1" customHeight="1" x14ac:dyDescent="0.25">
      <c r="A529" s="54" t="s">
        <v>831</v>
      </c>
      <c r="B529" s="54" t="s">
        <v>832</v>
      </c>
      <c r="C529" s="31">
        <v>4301031347</v>
      </c>
      <c r="D529" s="802">
        <v>4680115885110</v>
      </c>
      <c r="E529" s="803"/>
      <c r="F529" s="790">
        <v>0.2</v>
      </c>
      <c r="G529" s="32">
        <v>6</v>
      </c>
      <c r="H529" s="790">
        <v>1.2</v>
      </c>
      <c r="I529" s="790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75" t="s">
        <v>833</v>
      </c>
      <c r="Q529" s="796"/>
      <c r="R529" s="796"/>
      <c r="S529" s="796"/>
      <c r="T529" s="797"/>
      <c r="U529" s="34"/>
      <c r="V529" s="34"/>
      <c r="W529" s="35" t="s">
        <v>69</v>
      </c>
      <c r="X529" s="791">
        <v>0</v>
      </c>
      <c r="Y529" s="792">
        <f t="shared" si="103"/>
        <v>0</v>
      </c>
      <c r="Z529" s="36" t="str">
        <f>IFERROR(IF(Y529=0,"",ROUNDUP(Y529/H529,0)*0.00651),"")</f>
        <v/>
      </c>
      <c r="AA529" s="56"/>
      <c r="AB529" s="57"/>
      <c r="AC529" s="617" t="s">
        <v>834</v>
      </c>
      <c r="AG529" s="64"/>
      <c r="AJ529" s="68"/>
      <c r="AK529" s="68">
        <v>0</v>
      </c>
      <c r="BB529" s="618" t="s">
        <v>1</v>
      </c>
      <c r="BM529" s="64">
        <f t="shared" si="104"/>
        <v>0</v>
      </c>
      <c r="BN529" s="64">
        <f t="shared" si="105"/>
        <v>0</v>
      </c>
      <c r="BO529" s="64">
        <f t="shared" si="106"/>
        <v>0</v>
      </c>
      <c r="BP529" s="64">
        <f t="shared" si="107"/>
        <v>0</v>
      </c>
    </row>
    <row r="530" spans="1:68" ht="27" hidden="1" customHeight="1" x14ac:dyDescent="0.25">
      <c r="A530" s="54" t="s">
        <v>831</v>
      </c>
      <c r="B530" s="54" t="s">
        <v>835</v>
      </c>
      <c r="C530" s="31">
        <v>4301031291</v>
      </c>
      <c r="D530" s="802">
        <v>4680115885110</v>
      </c>
      <c r="E530" s="803"/>
      <c r="F530" s="790">
        <v>0.2</v>
      </c>
      <c r="G530" s="32">
        <v>6</v>
      </c>
      <c r="H530" s="790">
        <v>1.2</v>
      </c>
      <c r="I530" s="790">
        <v>2.02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9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796"/>
      <c r="R530" s="796"/>
      <c r="S530" s="796"/>
      <c r="T530" s="797"/>
      <c r="U530" s="34"/>
      <c r="V530" s="34"/>
      <c r="W530" s="35" t="s">
        <v>69</v>
      </c>
      <c r="X530" s="791">
        <v>0</v>
      </c>
      <c r="Y530" s="792">
        <f t="shared" si="103"/>
        <v>0</v>
      </c>
      <c r="Z530" s="36" t="str">
        <f>IFERROR(IF(Y530=0,"",ROUNDUP(Y530/H530,0)*0.00502),"")</f>
        <v/>
      </c>
      <c r="AA530" s="56"/>
      <c r="AB530" s="57"/>
      <c r="AC530" s="619" t="s">
        <v>834</v>
      </c>
      <c r="AG530" s="64"/>
      <c r="AJ530" s="68"/>
      <c r="AK530" s="68">
        <v>0</v>
      </c>
      <c r="BB530" s="620" t="s">
        <v>1</v>
      </c>
      <c r="BM530" s="64">
        <f t="shared" si="104"/>
        <v>0</v>
      </c>
      <c r="BN530" s="64">
        <f t="shared" si="105"/>
        <v>0</v>
      </c>
      <c r="BO530" s="64">
        <f t="shared" si="106"/>
        <v>0</v>
      </c>
      <c r="BP530" s="64">
        <f t="shared" si="107"/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4301031329</v>
      </c>
      <c r="D531" s="802">
        <v>4680115885219</v>
      </c>
      <c r="E531" s="803"/>
      <c r="F531" s="790">
        <v>0.28000000000000003</v>
      </c>
      <c r="G531" s="32">
        <v>6</v>
      </c>
      <c r="H531" s="790">
        <v>1.68</v>
      </c>
      <c r="I531" s="790">
        <v>2.5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35</v>
      </c>
      <c r="P531" s="84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796"/>
      <c r="R531" s="796"/>
      <c r="S531" s="796"/>
      <c r="T531" s="797"/>
      <c r="U531" s="34"/>
      <c r="V531" s="34"/>
      <c r="W531" s="35" t="s">
        <v>69</v>
      </c>
      <c r="X531" s="791">
        <v>0</v>
      </c>
      <c r="Y531" s="792">
        <f t="shared" si="103"/>
        <v>0</v>
      </c>
      <c r="Z531" s="36" t="str">
        <f>IFERROR(IF(Y531=0,"",ROUNDUP(Y531/H531,0)*0.00502),"")</f>
        <v/>
      </c>
      <c r="AA531" s="56"/>
      <c r="AB531" s="57"/>
      <c r="AC531" s="621" t="s">
        <v>838</v>
      </c>
      <c r="AG531" s="64"/>
      <c r="AJ531" s="68"/>
      <c r="AK531" s="68">
        <v>0</v>
      </c>
      <c r="BB531" s="622" t="s">
        <v>1</v>
      </c>
      <c r="BM531" s="64">
        <f t="shared" si="104"/>
        <v>0</v>
      </c>
      <c r="BN531" s="64">
        <f t="shared" si="105"/>
        <v>0</v>
      </c>
      <c r="BO531" s="64">
        <f t="shared" si="106"/>
        <v>0</v>
      </c>
      <c r="BP531" s="64">
        <f t="shared" si="107"/>
        <v>0</v>
      </c>
    </row>
    <row r="532" spans="1:68" ht="27" hidden="1" customHeight="1" x14ac:dyDescent="0.25">
      <c r="A532" s="54" t="s">
        <v>836</v>
      </c>
      <c r="B532" s="54" t="s">
        <v>839</v>
      </c>
      <c r="C532" s="31">
        <v>4301031416</v>
      </c>
      <c r="D532" s="802">
        <v>4680115885219</v>
      </c>
      <c r="E532" s="803"/>
      <c r="F532" s="790">
        <v>0.28000000000000003</v>
      </c>
      <c r="G532" s="32">
        <v>6</v>
      </c>
      <c r="H532" s="790">
        <v>1.68</v>
      </c>
      <c r="I532" s="790">
        <v>2.5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5" t="s">
        <v>840</v>
      </c>
      <c r="Q532" s="796"/>
      <c r="R532" s="796"/>
      <c r="S532" s="796"/>
      <c r="T532" s="797"/>
      <c r="U532" s="34"/>
      <c r="V532" s="34"/>
      <c r="W532" s="35" t="s">
        <v>69</v>
      </c>
      <c r="X532" s="791">
        <v>0</v>
      </c>
      <c r="Y532" s="792">
        <f t="shared" si="103"/>
        <v>0</v>
      </c>
      <c r="Z532" s="36" t="str">
        <f>IFERROR(IF(Y532=0,"",ROUNDUP(Y532/H532,0)*0.00502),"")</f>
        <v/>
      </c>
      <c r="AA532" s="56"/>
      <c r="AB532" s="57"/>
      <c r="AC532" s="623" t="s">
        <v>838</v>
      </c>
      <c r="AG532" s="64"/>
      <c r="AJ532" s="68"/>
      <c r="AK532" s="68">
        <v>0</v>
      </c>
      <c r="BB532" s="624" t="s">
        <v>1</v>
      </c>
      <c r="BM532" s="64">
        <f t="shared" si="104"/>
        <v>0</v>
      </c>
      <c r="BN532" s="64">
        <f t="shared" si="105"/>
        <v>0</v>
      </c>
      <c r="BO532" s="64">
        <f t="shared" si="106"/>
        <v>0</v>
      </c>
      <c r="BP532" s="64">
        <f t="shared" si="107"/>
        <v>0</v>
      </c>
    </row>
    <row r="533" spans="1:68" x14ac:dyDescent="0.2">
      <c r="A533" s="79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01"/>
      <c r="P533" s="807" t="s">
        <v>71</v>
      </c>
      <c r="Q533" s="808"/>
      <c r="R533" s="808"/>
      <c r="S533" s="808"/>
      <c r="T533" s="808"/>
      <c r="U533" s="808"/>
      <c r="V533" s="809"/>
      <c r="W533" s="37" t="s">
        <v>72</v>
      </c>
      <c r="X533" s="793">
        <f>IFERROR(X527/H527,"0")+IFERROR(X528/H528,"0")+IFERROR(X529/H529,"0")+IFERROR(X530/H530,"0")+IFERROR(X531/H531,"0")+IFERROR(X532/H532,"0")</f>
        <v>1.6666666666666667</v>
      </c>
      <c r="Y533" s="793">
        <f>IFERROR(Y527/H527,"0")+IFERROR(Y528/H528,"0")+IFERROR(Y529/H529,"0")+IFERROR(Y530/H530,"0")+IFERROR(Y531/H531,"0")+IFERROR(Y532/H532,"0")</f>
        <v>2</v>
      </c>
      <c r="Z533" s="793">
        <f>IFERROR(IF(Z527="",0,Z527),"0")+IFERROR(IF(Z528="",0,Z528),"0")+IFERROR(IF(Z529="",0,Z529),"0")+IFERROR(IF(Z530="",0,Z530),"0")+IFERROR(IF(Z531="",0,Z531),"0")+IFERROR(IF(Z532="",0,Z532),"0")</f>
        <v>1.004E-2</v>
      </c>
      <c r="AA533" s="794"/>
      <c r="AB533" s="794"/>
      <c r="AC533" s="794"/>
    </row>
    <row r="534" spans="1:68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01"/>
      <c r="P534" s="807" t="s">
        <v>71</v>
      </c>
      <c r="Q534" s="808"/>
      <c r="R534" s="808"/>
      <c r="S534" s="808"/>
      <c r="T534" s="808"/>
      <c r="U534" s="808"/>
      <c r="V534" s="809"/>
      <c r="W534" s="37" t="s">
        <v>69</v>
      </c>
      <c r="X534" s="793">
        <f>IFERROR(SUM(X527:X532),"0")</f>
        <v>2</v>
      </c>
      <c r="Y534" s="793">
        <f>IFERROR(SUM(Y527:Y532),"0")</f>
        <v>2.4</v>
      </c>
      <c r="Z534" s="37"/>
      <c r="AA534" s="794"/>
      <c r="AB534" s="794"/>
      <c r="AC534" s="794"/>
    </row>
    <row r="535" spans="1:68" ht="16.5" hidden="1" customHeight="1" x14ac:dyDescent="0.25">
      <c r="A535" s="814" t="s">
        <v>841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86"/>
      <c r="AB535" s="786"/>
      <c r="AC535" s="786"/>
    </row>
    <row r="536" spans="1:68" ht="14.25" hidden="1" customHeight="1" x14ac:dyDescent="0.25">
      <c r="A536" s="812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87"/>
      <c r="AB536" s="787"/>
      <c r="AC536" s="787"/>
    </row>
    <row r="537" spans="1:68" ht="27" hidden="1" customHeight="1" x14ac:dyDescent="0.25">
      <c r="A537" s="54" t="s">
        <v>842</v>
      </c>
      <c r="B537" s="54" t="s">
        <v>843</v>
      </c>
      <c r="C537" s="31">
        <v>4301031261</v>
      </c>
      <c r="D537" s="802">
        <v>4680115885103</v>
      </c>
      <c r="E537" s="803"/>
      <c r="F537" s="790">
        <v>0.27</v>
      </c>
      <c r="G537" s="32">
        <v>6</v>
      </c>
      <c r="H537" s="790">
        <v>1.62</v>
      </c>
      <c r="I537" s="790">
        <v>1.8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40</v>
      </c>
      <c r="P537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96"/>
      <c r="R537" s="796"/>
      <c r="S537" s="796"/>
      <c r="T537" s="797"/>
      <c r="U537" s="34"/>
      <c r="V537" s="34"/>
      <c r="W537" s="35" t="s">
        <v>69</v>
      </c>
      <c r="X537" s="791">
        <v>0</v>
      </c>
      <c r="Y537" s="792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25" t="s">
        <v>844</v>
      </c>
      <c r="AG537" s="64"/>
      <c r="AJ537" s="68"/>
      <c r="AK537" s="68">
        <v>0</v>
      </c>
      <c r="BB537" s="62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799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1"/>
      <c r="P538" s="807" t="s">
        <v>71</v>
      </c>
      <c r="Q538" s="808"/>
      <c r="R538" s="808"/>
      <c r="S538" s="808"/>
      <c r="T538" s="808"/>
      <c r="U538" s="808"/>
      <c r="V538" s="809"/>
      <c r="W538" s="37" t="s">
        <v>72</v>
      </c>
      <c r="X538" s="793">
        <f>IFERROR(X537/H537,"0")</f>
        <v>0</v>
      </c>
      <c r="Y538" s="793">
        <f>IFERROR(Y537/H537,"0")</f>
        <v>0</v>
      </c>
      <c r="Z538" s="793">
        <f>IFERROR(IF(Z537="",0,Z537),"0")</f>
        <v>0</v>
      </c>
      <c r="AA538" s="794"/>
      <c r="AB538" s="794"/>
      <c r="AC538" s="794"/>
    </row>
    <row r="539" spans="1:68" hidden="1" x14ac:dyDescent="0.2">
      <c r="A539" s="800"/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1"/>
      <c r="P539" s="807" t="s">
        <v>71</v>
      </c>
      <c r="Q539" s="808"/>
      <c r="R539" s="808"/>
      <c r="S539" s="808"/>
      <c r="T539" s="808"/>
      <c r="U539" s="808"/>
      <c r="V539" s="809"/>
      <c r="W539" s="37" t="s">
        <v>69</v>
      </c>
      <c r="X539" s="793">
        <f>IFERROR(SUM(X537:X537),"0")</f>
        <v>0</v>
      </c>
      <c r="Y539" s="793">
        <f>IFERROR(SUM(Y537:Y537),"0")</f>
        <v>0</v>
      </c>
      <c r="Z539" s="37"/>
      <c r="AA539" s="794"/>
      <c r="AB539" s="794"/>
      <c r="AC539" s="794"/>
    </row>
    <row r="540" spans="1:68" ht="27.75" hidden="1" customHeight="1" x14ac:dyDescent="0.2">
      <c r="A540" s="989" t="s">
        <v>845</v>
      </c>
      <c r="B540" s="990"/>
      <c r="C540" s="990"/>
      <c r="D540" s="990"/>
      <c r="E540" s="990"/>
      <c r="F540" s="990"/>
      <c r="G540" s="990"/>
      <c r="H540" s="990"/>
      <c r="I540" s="990"/>
      <c r="J540" s="990"/>
      <c r="K540" s="990"/>
      <c r="L540" s="990"/>
      <c r="M540" s="990"/>
      <c r="N540" s="990"/>
      <c r="O540" s="990"/>
      <c r="P540" s="990"/>
      <c r="Q540" s="990"/>
      <c r="R540" s="990"/>
      <c r="S540" s="990"/>
      <c r="T540" s="990"/>
      <c r="U540" s="990"/>
      <c r="V540" s="990"/>
      <c r="W540" s="990"/>
      <c r="X540" s="990"/>
      <c r="Y540" s="990"/>
      <c r="Z540" s="990"/>
      <c r="AA540" s="48"/>
      <c r="AB540" s="48"/>
      <c r="AC540" s="48"/>
    </row>
    <row r="541" spans="1:68" ht="16.5" hidden="1" customHeight="1" x14ac:dyDescent="0.25">
      <c r="A541" s="814" t="s">
        <v>845</v>
      </c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00"/>
      <c r="P541" s="800"/>
      <c r="Q541" s="800"/>
      <c r="R541" s="800"/>
      <c r="S541" s="800"/>
      <c r="T541" s="800"/>
      <c r="U541" s="800"/>
      <c r="V541" s="800"/>
      <c r="W541" s="800"/>
      <c r="X541" s="800"/>
      <c r="Y541" s="800"/>
      <c r="Z541" s="800"/>
      <c r="AA541" s="786"/>
      <c r="AB541" s="786"/>
      <c r="AC541" s="786"/>
    </row>
    <row r="542" spans="1:68" ht="14.25" hidden="1" customHeight="1" x14ac:dyDescent="0.25">
      <c r="A542" s="812" t="s">
        <v>113</v>
      </c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00"/>
      <c r="P542" s="800"/>
      <c r="Q542" s="800"/>
      <c r="R542" s="800"/>
      <c r="S542" s="800"/>
      <c r="T542" s="800"/>
      <c r="U542" s="800"/>
      <c r="V542" s="800"/>
      <c r="W542" s="800"/>
      <c r="X542" s="800"/>
      <c r="Y542" s="800"/>
      <c r="Z542" s="800"/>
      <c r="AA542" s="787"/>
      <c r="AB542" s="787"/>
      <c r="AC542" s="787"/>
    </row>
    <row r="543" spans="1:68" ht="27" customHeight="1" x14ac:dyDescent="0.25">
      <c r="A543" s="54" t="s">
        <v>846</v>
      </c>
      <c r="B543" s="54" t="s">
        <v>847</v>
      </c>
      <c r="C543" s="31">
        <v>4301011795</v>
      </c>
      <c r="D543" s="802">
        <v>4607091389067</v>
      </c>
      <c r="E543" s="803"/>
      <c r="F543" s="790">
        <v>0.88</v>
      </c>
      <c r="G543" s="32">
        <v>6</v>
      </c>
      <c r="H543" s="790">
        <v>5.28</v>
      </c>
      <c r="I543" s="790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96"/>
      <c r="R543" s="796"/>
      <c r="S543" s="796"/>
      <c r="T543" s="797"/>
      <c r="U543" s="34"/>
      <c r="V543" s="34"/>
      <c r="W543" s="35" t="s">
        <v>69</v>
      </c>
      <c r="X543" s="791">
        <v>46</v>
      </c>
      <c r="Y543" s="792">
        <f t="shared" ref="Y543:Y557" si="108">IFERROR(IF(X543="",0,CEILING((X543/$H543),1)*$H543),"")</f>
        <v>47.52</v>
      </c>
      <c r="Z543" s="36">
        <f t="shared" ref="Z543:Z548" si="109">IFERROR(IF(Y543=0,"",ROUNDUP(Y543/H543,0)*0.01196),"")</f>
        <v>0.10764</v>
      </c>
      <c r="AA543" s="56"/>
      <c r="AB543" s="57"/>
      <c r="AC543" s="627" t="s">
        <v>120</v>
      </c>
      <c r="AG543" s="64"/>
      <c r="AJ543" s="68"/>
      <c r="AK543" s="68">
        <v>0</v>
      </c>
      <c r="BB543" s="628" t="s">
        <v>1</v>
      </c>
      <c r="BM543" s="64">
        <f t="shared" ref="BM543:BM557" si="110">IFERROR(X543*I543/H543,"0")</f>
        <v>49.136363636363633</v>
      </c>
      <c r="BN543" s="64">
        <f t="shared" ref="BN543:BN557" si="111">IFERROR(Y543*I543/H543,"0")</f>
        <v>50.760000000000005</v>
      </c>
      <c r="BO543" s="64">
        <f t="shared" ref="BO543:BO557" si="112">IFERROR(1/J543*(X543/H543),"0")</f>
        <v>8.3770396270396258E-2</v>
      </c>
      <c r="BP543" s="64">
        <f t="shared" ref="BP543:BP557" si="113">IFERROR(1/J543*(Y543/H543),"0")</f>
        <v>8.6538461538461536E-2</v>
      </c>
    </row>
    <row r="544" spans="1:68" ht="27" hidden="1" customHeight="1" x14ac:dyDescent="0.25">
      <c r="A544" s="54" t="s">
        <v>848</v>
      </c>
      <c r="B544" s="54" t="s">
        <v>849</v>
      </c>
      <c r="C544" s="31">
        <v>4301011961</v>
      </c>
      <c r="D544" s="802">
        <v>4680115885271</v>
      </c>
      <c r="E544" s="803"/>
      <c r="F544" s="790">
        <v>0.88</v>
      </c>
      <c r="G544" s="32">
        <v>6</v>
      </c>
      <c r="H544" s="790">
        <v>5.28</v>
      </c>
      <c r="I544" s="790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96"/>
      <c r="R544" s="796"/>
      <c r="S544" s="796"/>
      <c r="T544" s="797"/>
      <c r="U544" s="34"/>
      <c r="V544" s="34"/>
      <c r="W544" s="35" t="s">
        <v>69</v>
      </c>
      <c r="X544" s="791">
        <v>0</v>
      </c>
      <c r="Y544" s="792">
        <f t="shared" si="108"/>
        <v>0</v>
      </c>
      <c r="Z544" s="36" t="str">
        <f t="shared" si="109"/>
        <v/>
      </c>
      <c r="AA544" s="56"/>
      <c r="AB544" s="57"/>
      <c r="AC544" s="629" t="s">
        <v>850</v>
      </c>
      <c r="AG544" s="64"/>
      <c r="AJ544" s="68"/>
      <c r="AK544" s="68">
        <v>0</v>
      </c>
      <c r="BB544" s="630" t="s">
        <v>1</v>
      </c>
      <c r="BM544" s="64">
        <f t="shared" si="110"/>
        <v>0</v>
      </c>
      <c r="BN544" s="64">
        <f t="shared" si="111"/>
        <v>0</v>
      </c>
      <c r="BO544" s="64">
        <f t="shared" si="112"/>
        <v>0</v>
      </c>
      <c r="BP544" s="64">
        <f t="shared" si="113"/>
        <v>0</v>
      </c>
    </row>
    <row r="545" spans="1:68" ht="16.5" hidden="1" customHeight="1" x14ac:dyDescent="0.25">
      <c r="A545" s="54" t="s">
        <v>851</v>
      </c>
      <c r="B545" s="54" t="s">
        <v>852</v>
      </c>
      <c r="C545" s="31">
        <v>4301011774</v>
      </c>
      <c r="D545" s="802">
        <v>4680115884502</v>
      </c>
      <c r="E545" s="803"/>
      <c r="F545" s="790">
        <v>0.88</v>
      </c>
      <c r="G545" s="32">
        <v>6</v>
      </c>
      <c r="H545" s="790">
        <v>5.28</v>
      </c>
      <c r="I545" s="79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96"/>
      <c r="R545" s="796"/>
      <c r="S545" s="796"/>
      <c r="T545" s="797"/>
      <c r="U545" s="34"/>
      <c r="V545" s="34"/>
      <c r="W545" s="35" t="s">
        <v>69</v>
      </c>
      <c r="X545" s="791">
        <v>0</v>
      </c>
      <c r="Y545" s="792">
        <f t="shared" si="108"/>
        <v>0</v>
      </c>
      <c r="Z545" s="36" t="str">
        <f t="shared" si="109"/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 t="shared" si="110"/>
        <v>0</v>
      </c>
      <c r="BN545" s="64">
        <f t="shared" si="111"/>
        <v>0</v>
      </c>
      <c r="BO545" s="64">
        <f t="shared" si="112"/>
        <v>0</v>
      </c>
      <c r="BP545" s="64">
        <f t="shared" si="113"/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4301011771</v>
      </c>
      <c r="D546" s="802">
        <v>4607091389104</v>
      </c>
      <c r="E546" s="803"/>
      <c r="F546" s="790">
        <v>0.88</v>
      </c>
      <c r="G546" s="32">
        <v>6</v>
      </c>
      <c r="H546" s="790">
        <v>5.28</v>
      </c>
      <c r="I546" s="79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9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96"/>
      <c r="R546" s="796"/>
      <c r="S546" s="796"/>
      <c r="T546" s="797"/>
      <c r="U546" s="34"/>
      <c r="V546" s="34"/>
      <c r="W546" s="35" t="s">
        <v>69</v>
      </c>
      <c r="X546" s="791">
        <v>120</v>
      </c>
      <c r="Y546" s="792">
        <f t="shared" si="108"/>
        <v>121.44000000000001</v>
      </c>
      <c r="Z546" s="36">
        <f t="shared" si="109"/>
        <v>0.27507999999999999</v>
      </c>
      <c r="AA546" s="56"/>
      <c r="AB546" s="57"/>
      <c r="AC546" s="633" t="s">
        <v>856</v>
      </c>
      <c r="AG546" s="64"/>
      <c r="AJ546" s="68"/>
      <c r="AK546" s="68">
        <v>0</v>
      </c>
      <c r="BB546" s="634" t="s">
        <v>1</v>
      </c>
      <c r="BM546" s="64">
        <f t="shared" si="110"/>
        <v>128.18181818181816</v>
      </c>
      <c r="BN546" s="64">
        <f t="shared" si="111"/>
        <v>129.72</v>
      </c>
      <c r="BO546" s="64">
        <f t="shared" si="112"/>
        <v>0.21853146853146854</v>
      </c>
      <c r="BP546" s="64">
        <f t="shared" si="113"/>
        <v>0.22115384615384617</v>
      </c>
    </row>
    <row r="547" spans="1:68" ht="16.5" hidden="1" customHeight="1" x14ac:dyDescent="0.25">
      <c r="A547" s="54" t="s">
        <v>857</v>
      </c>
      <c r="B547" s="54" t="s">
        <v>858</v>
      </c>
      <c r="C547" s="31">
        <v>4301011799</v>
      </c>
      <c r="D547" s="802">
        <v>4680115884519</v>
      </c>
      <c r="E547" s="803"/>
      <c r="F547" s="790">
        <v>0.88</v>
      </c>
      <c r="G547" s="32">
        <v>6</v>
      </c>
      <c r="H547" s="790">
        <v>5.28</v>
      </c>
      <c r="I547" s="790">
        <v>5.64</v>
      </c>
      <c r="J547" s="32">
        <v>104</v>
      </c>
      <c r="K547" s="32" t="s">
        <v>116</v>
      </c>
      <c r="L547" s="32"/>
      <c r="M547" s="33" t="s">
        <v>77</v>
      </c>
      <c r="N547" s="33"/>
      <c r="O547" s="32">
        <v>60</v>
      </c>
      <c r="P547" s="11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96"/>
      <c r="R547" s="796"/>
      <c r="S547" s="796"/>
      <c r="T547" s="797"/>
      <c r="U547" s="34"/>
      <c r="V547" s="34"/>
      <c r="W547" s="35" t="s">
        <v>69</v>
      </c>
      <c r="X547" s="791">
        <v>0</v>
      </c>
      <c r="Y547" s="792">
        <f t="shared" si="108"/>
        <v>0</v>
      </c>
      <c r="Z547" s="36" t="str">
        <f t="shared" si="109"/>
        <v/>
      </c>
      <c r="AA547" s="56"/>
      <c r="AB547" s="57"/>
      <c r="AC547" s="635" t="s">
        <v>859</v>
      </c>
      <c r="AG547" s="64"/>
      <c r="AJ547" s="68"/>
      <c r="AK547" s="68">
        <v>0</v>
      </c>
      <c r="BB547" s="636" t="s">
        <v>1</v>
      </c>
      <c r="BM547" s="64">
        <f t="shared" si="110"/>
        <v>0</v>
      </c>
      <c r="BN547" s="64">
        <f t="shared" si="111"/>
        <v>0</v>
      </c>
      <c r="BO547" s="64">
        <f t="shared" si="112"/>
        <v>0</v>
      </c>
      <c r="BP547" s="64">
        <f t="shared" si="113"/>
        <v>0</v>
      </c>
    </row>
    <row r="548" spans="1:68" ht="27" customHeight="1" x14ac:dyDescent="0.25">
      <c r="A548" s="54" t="s">
        <v>860</v>
      </c>
      <c r="B548" s="54" t="s">
        <v>861</v>
      </c>
      <c r="C548" s="31">
        <v>4301011376</v>
      </c>
      <c r="D548" s="802">
        <v>4680115885226</v>
      </c>
      <c r="E548" s="803"/>
      <c r="F548" s="790">
        <v>0.88</v>
      </c>
      <c r="G548" s="32">
        <v>6</v>
      </c>
      <c r="H548" s="790">
        <v>5.28</v>
      </c>
      <c r="I548" s="790">
        <v>5.64</v>
      </c>
      <c r="J548" s="32">
        <v>104</v>
      </c>
      <c r="K548" s="32" t="s">
        <v>116</v>
      </c>
      <c r="L548" s="32"/>
      <c r="M548" s="33" t="s">
        <v>77</v>
      </c>
      <c r="N548" s="33"/>
      <c r="O548" s="32">
        <v>60</v>
      </c>
      <c r="P548" s="9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96"/>
      <c r="R548" s="796"/>
      <c r="S548" s="796"/>
      <c r="T548" s="797"/>
      <c r="U548" s="34"/>
      <c r="V548" s="34"/>
      <c r="W548" s="35" t="s">
        <v>69</v>
      </c>
      <c r="X548" s="791">
        <v>156</v>
      </c>
      <c r="Y548" s="792">
        <f t="shared" si="108"/>
        <v>158.4</v>
      </c>
      <c r="Z548" s="36">
        <f t="shared" si="109"/>
        <v>0.35880000000000001</v>
      </c>
      <c r="AA548" s="56"/>
      <c r="AB548" s="57"/>
      <c r="AC548" s="637" t="s">
        <v>862</v>
      </c>
      <c r="AG548" s="64"/>
      <c r="AJ548" s="68"/>
      <c r="AK548" s="68">
        <v>0</v>
      </c>
      <c r="BB548" s="638" t="s">
        <v>1</v>
      </c>
      <c r="BM548" s="64">
        <f t="shared" si="110"/>
        <v>166.63636363636363</v>
      </c>
      <c r="BN548" s="64">
        <f t="shared" si="111"/>
        <v>169.2</v>
      </c>
      <c r="BO548" s="64">
        <f t="shared" si="112"/>
        <v>0.28409090909090906</v>
      </c>
      <c r="BP548" s="64">
        <f t="shared" si="113"/>
        <v>0.28846153846153849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4301011778</v>
      </c>
      <c r="D549" s="802">
        <v>4680115880603</v>
      </c>
      <c r="E549" s="803"/>
      <c r="F549" s="790">
        <v>0.6</v>
      </c>
      <c r="G549" s="32">
        <v>6</v>
      </c>
      <c r="H549" s="790">
        <v>3.6</v>
      </c>
      <c r="I549" s="790">
        <v>3.81</v>
      </c>
      <c r="J549" s="32">
        <v>132</v>
      </c>
      <c r="K549" s="32" t="s">
        <v>126</v>
      </c>
      <c r="L549" s="32"/>
      <c r="M549" s="33" t="s">
        <v>117</v>
      </c>
      <c r="N549" s="33"/>
      <c r="O549" s="32">
        <v>60</v>
      </c>
      <c r="P549" s="8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96"/>
      <c r="R549" s="796"/>
      <c r="S549" s="796"/>
      <c r="T549" s="797"/>
      <c r="U549" s="34"/>
      <c r="V549" s="34"/>
      <c r="W549" s="35" t="s">
        <v>69</v>
      </c>
      <c r="X549" s="791">
        <v>0</v>
      </c>
      <c r="Y549" s="792">
        <f t="shared" si="108"/>
        <v>0</v>
      </c>
      <c r="Z549" s="36" t="str">
        <f>IFERROR(IF(Y549=0,"",ROUNDUP(Y549/H549,0)*0.00902),"")</f>
        <v/>
      </c>
      <c r="AA549" s="56"/>
      <c r="AB549" s="57"/>
      <c r="AC549" s="639" t="s">
        <v>120</v>
      </c>
      <c r="AG549" s="64"/>
      <c r="AJ549" s="68"/>
      <c r="AK549" s="68">
        <v>0</v>
      </c>
      <c r="BB549" s="640" t="s">
        <v>1</v>
      </c>
      <c r="BM549" s="64">
        <f t="shared" si="110"/>
        <v>0</v>
      </c>
      <c r="BN549" s="64">
        <f t="shared" si="111"/>
        <v>0</v>
      </c>
      <c r="BO549" s="64">
        <f t="shared" si="112"/>
        <v>0</v>
      </c>
      <c r="BP549" s="64">
        <f t="shared" si="113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4301012035</v>
      </c>
      <c r="D550" s="802">
        <v>4680115880603</v>
      </c>
      <c r="E550" s="803"/>
      <c r="F550" s="790">
        <v>0.6</v>
      </c>
      <c r="G550" s="32">
        <v>8</v>
      </c>
      <c r="H550" s="790">
        <v>4.8</v>
      </c>
      <c r="I550" s="790">
        <v>6.96</v>
      </c>
      <c r="J550" s="32">
        <v>120</v>
      </c>
      <c r="K550" s="32" t="s">
        <v>126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796"/>
      <c r="R550" s="796"/>
      <c r="S550" s="796"/>
      <c r="T550" s="797"/>
      <c r="U550" s="34"/>
      <c r="V550" s="34"/>
      <c r="W550" s="35" t="s">
        <v>69</v>
      </c>
      <c r="X550" s="791">
        <v>0</v>
      </c>
      <c r="Y550" s="792">
        <f t="shared" si="108"/>
        <v>0</v>
      </c>
      <c r="Z550" s="36" t="str">
        <f>IFERROR(IF(Y550=0,"",ROUNDUP(Y550/H550,0)*0.00937),"")</f>
        <v/>
      </c>
      <c r="AA550" s="56"/>
      <c r="AB550" s="57"/>
      <c r="AC550" s="641" t="s">
        <v>120</v>
      </c>
      <c r="AG550" s="64"/>
      <c r="AJ550" s="68"/>
      <c r="AK550" s="68">
        <v>0</v>
      </c>
      <c r="BB550" s="642" t="s">
        <v>1</v>
      </c>
      <c r="BM550" s="64">
        <f t="shared" si="110"/>
        <v>0</v>
      </c>
      <c r="BN550" s="64">
        <f t="shared" si="111"/>
        <v>0</v>
      </c>
      <c r="BO550" s="64">
        <f t="shared" si="112"/>
        <v>0</v>
      </c>
      <c r="BP550" s="64">
        <f t="shared" si="113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4301012036</v>
      </c>
      <c r="D551" s="802">
        <v>4680115882782</v>
      </c>
      <c r="E551" s="803"/>
      <c r="F551" s="790">
        <v>0.6</v>
      </c>
      <c r="G551" s="32">
        <v>8</v>
      </c>
      <c r="H551" s="790">
        <v>4.8</v>
      </c>
      <c r="I551" s="790">
        <v>6.96</v>
      </c>
      <c r="J551" s="32">
        <v>120</v>
      </c>
      <c r="K551" s="32" t="s">
        <v>126</v>
      </c>
      <c r="L551" s="32"/>
      <c r="M551" s="33" t="s">
        <v>117</v>
      </c>
      <c r="N551" s="33"/>
      <c r="O551" s="32">
        <v>60</v>
      </c>
      <c r="P551" s="11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796"/>
      <c r="R551" s="796"/>
      <c r="S551" s="796"/>
      <c r="T551" s="797"/>
      <c r="U551" s="34"/>
      <c r="V551" s="34"/>
      <c r="W551" s="35" t="s">
        <v>69</v>
      </c>
      <c r="X551" s="791">
        <v>0</v>
      </c>
      <c r="Y551" s="792">
        <f t="shared" si="108"/>
        <v>0</v>
      </c>
      <c r="Z551" s="36" t="str">
        <f>IFERROR(IF(Y551=0,"",ROUNDUP(Y551/H551,0)*0.00937),"")</f>
        <v/>
      </c>
      <c r="AA551" s="56"/>
      <c r="AB551" s="57"/>
      <c r="AC551" s="643" t="s">
        <v>850</v>
      </c>
      <c r="AG551" s="64"/>
      <c r="AJ551" s="68"/>
      <c r="AK551" s="68">
        <v>0</v>
      </c>
      <c r="BB551" s="644" t="s">
        <v>1</v>
      </c>
      <c r="BM551" s="64">
        <f t="shared" si="110"/>
        <v>0</v>
      </c>
      <c r="BN551" s="64">
        <f t="shared" si="111"/>
        <v>0</v>
      </c>
      <c r="BO551" s="64">
        <f t="shared" si="112"/>
        <v>0</v>
      </c>
      <c r="BP551" s="64">
        <f t="shared" si="113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4301012050</v>
      </c>
      <c r="D552" s="802">
        <v>4680115885479</v>
      </c>
      <c r="E552" s="803"/>
      <c r="F552" s="790">
        <v>0.4</v>
      </c>
      <c r="G552" s="32">
        <v>6</v>
      </c>
      <c r="H552" s="790">
        <v>2.4</v>
      </c>
      <c r="I552" s="790">
        <v>2.58</v>
      </c>
      <c r="J552" s="32">
        <v>182</v>
      </c>
      <c r="K552" s="32" t="s">
        <v>76</v>
      </c>
      <c r="L552" s="32"/>
      <c r="M552" s="33" t="s">
        <v>117</v>
      </c>
      <c r="N552" s="33"/>
      <c r="O552" s="32">
        <v>60</v>
      </c>
      <c r="P552" s="856" t="s">
        <v>870</v>
      </c>
      <c r="Q552" s="796"/>
      <c r="R552" s="796"/>
      <c r="S552" s="796"/>
      <c r="T552" s="797"/>
      <c r="U552" s="34"/>
      <c r="V552" s="34"/>
      <c r="W552" s="35" t="s">
        <v>69</v>
      </c>
      <c r="X552" s="791">
        <v>0</v>
      </c>
      <c r="Y552" s="792">
        <f t="shared" si="108"/>
        <v>0</v>
      </c>
      <c r="Z552" s="36" t="str">
        <f>IFERROR(IF(Y552=0,"",ROUNDUP(Y552/H552,0)*0.00651),"")</f>
        <v/>
      </c>
      <c r="AA552" s="56"/>
      <c r="AB552" s="57"/>
      <c r="AC552" s="645" t="s">
        <v>856</v>
      </c>
      <c r="AG552" s="64"/>
      <c r="AJ552" s="68"/>
      <c r="AK552" s="68">
        <v>0</v>
      </c>
      <c r="BB552" s="646" t="s">
        <v>1</v>
      </c>
      <c r="BM552" s="64">
        <f t="shared" si="110"/>
        <v>0</v>
      </c>
      <c r="BN552" s="64">
        <f t="shared" si="111"/>
        <v>0</v>
      </c>
      <c r="BO552" s="64">
        <f t="shared" si="112"/>
        <v>0</v>
      </c>
      <c r="BP552" s="64">
        <f t="shared" si="113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4301011784</v>
      </c>
      <c r="D553" s="802">
        <v>4607091389982</v>
      </c>
      <c r="E553" s="803"/>
      <c r="F553" s="790">
        <v>0.6</v>
      </c>
      <c r="G553" s="32">
        <v>6</v>
      </c>
      <c r="H553" s="790">
        <v>3.6</v>
      </c>
      <c r="I553" s="790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9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796"/>
      <c r="R553" s="796"/>
      <c r="S553" s="796"/>
      <c r="T553" s="797"/>
      <c r="U553" s="34"/>
      <c r="V553" s="34"/>
      <c r="W553" s="35" t="s">
        <v>69</v>
      </c>
      <c r="X553" s="791">
        <v>0</v>
      </c>
      <c r="Y553" s="792">
        <f t="shared" si="108"/>
        <v>0</v>
      </c>
      <c r="Z553" s="36" t="str">
        <f>IFERROR(IF(Y553=0,"",ROUNDUP(Y553/H553,0)*0.00902),"")</f>
        <v/>
      </c>
      <c r="AA553" s="56"/>
      <c r="AB553" s="57"/>
      <c r="AC553" s="647" t="s">
        <v>856</v>
      </c>
      <c r="AG553" s="64"/>
      <c r="AJ553" s="68"/>
      <c r="AK553" s="68">
        <v>0</v>
      </c>
      <c r="BB553" s="648" t="s">
        <v>1</v>
      </c>
      <c r="BM553" s="64">
        <f t="shared" si="110"/>
        <v>0</v>
      </c>
      <c r="BN553" s="64">
        <f t="shared" si="111"/>
        <v>0</v>
      </c>
      <c r="BO553" s="64">
        <f t="shared" si="112"/>
        <v>0</v>
      </c>
      <c r="BP553" s="64">
        <f t="shared" si="113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4301012034</v>
      </c>
      <c r="D554" s="802">
        <v>4607091389982</v>
      </c>
      <c r="E554" s="803"/>
      <c r="F554" s="790">
        <v>0.6</v>
      </c>
      <c r="G554" s="32">
        <v>8</v>
      </c>
      <c r="H554" s="790">
        <v>4.8</v>
      </c>
      <c r="I554" s="790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9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96"/>
      <c r="R554" s="796"/>
      <c r="S554" s="796"/>
      <c r="T554" s="797"/>
      <c r="U554" s="34"/>
      <c r="V554" s="34"/>
      <c r="W554" s="35" t="s">
        <v>69</v>
      </c>
      <c r="X554" s="791">
        <v>0</v>
      </c>
      <c r="Y554" s="792">
        <f t="shared" si="108"/>
        <v>0</v>
      </c>
      <c r="Z554" s="36" t="str">
        <f>IFERROR(IF(Y554=0,"",ROUNDUP(Y554/H554,0)*0.00937),"")</f>
        <v/>
      </c>
      <c r="AA554" s="56"/>
      <c r="AB554" s="57"/>
      <c r="AC554" s="649" t="s">
        <v>856</v>
      </c>
      <c r="AG554" s="64"/>
      <c r="AJ554" s="68"/>
      <c r="AK554" s="68">
        <v>0</v>
      </c>
      <c r="BB554" s="650" t="s">
        <v>1</v>
      </c>
      <c r="BM554" s="64">
        <f t="shared" si="110"/>
        <v>0</v>
      </c>
      <c r="BN554" s="64">
        <f t="shared" si="111"/>
        <v>0</v>
      </c>
      <c r="BO554" s="64">
        <f t="shared" si="112"/>
        <v>0</v>
      </c>
      <c r="BP554" s="64">
        <f t="shared" si="113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4301012057</v>
      </c>
      <c r="D555" s="802">
        <v>4680115886483</v>
      </c>
      <c r="E555" s="803"/>
      <c r="F555" s="790">
        <v>0.55000000000000004</v>
      </c>
      <c r="G555" s="32">
        <v>8</v>
      </c>
      <c r="H555" s="790">
        <v>4.4000000000000004</v>
      </c>
      <c r="I555" s="790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1125" t="s">
        <v>876</v>
      </c>
      <c r="Q555" s="796"/>
      <c r="R555" s="796"/>
      <c r="S555" s="796"/>
      <c r="T555" s="797"/>
      <c r="U555" s="34"/>
      <c r="V555" s="34"/>
      <c r="W555" s="35" t="s">
        <v>69</v>
      </c>
      <c r="X555" s="791">
        <v>0</v>
      </c>
      <c r="Y555" s="792">
        <f t="shared" si="108"/>
        <v>0</v>
      </c>
      <c r="Z555" s="36" t="str">
        <f>IFERROR(IF(Y555=0,"",ROUNDUP(Y555/H555,0)*0.00902),"")</f>
        <v/>
      </c>
      <c r="AA555" s="56"/>
      <c r="AB555" s="57"/>
      <c r="AC555" s="651" t="s">
        <v>853</v>
      </c>
      <c r="AG555" s="64"/>
      <c r="AJ555" s="68"/>
      <c r="AK555" s="68">
        <v>0</v>
      </c>
      <c r="BB555" s="652" t="s">
        <v>1</v>
      </c>
      <c r="BM555" s="64">
        <f t="shared" si="110"/>
        <v>0</v>
      </c>
      <c r="BN555" s="64">
        <f t="shared" si="111"/>
        <v>0</v>
      </c>
      <c r="BO555" s="64">
        <f t="shared" si="112"/>
        <v>0</v>
      </c>
      <c r="BP555" s="64">
        <f t="shared" si="113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4301012058</v>
      </c>
      <c r="D556" s="802">
        <v>4680115886490</v>
      </c>
      <c r="E556" s="803"/>
      <c r="F556" s="790">
        <v>0.55000000000000004</v>
      </c>
      <c r="G556" s="32">
        <v>8</v>
      </c>
      <c r="H556" s="790">
        <v>4.4000000000000004</v>
      </c>
      <c r="I556" s="790">
        <v>4.6100000000000003</v>
      </c>
      <c r="J556" s="32">
        <v>132</v>
      </c>
      <c r="K556" s="32" t="s">
        <v>126</v>
      </c>
      <c r="L556" s="32"/>
      <c r="M556" s="33" t="s">
        <v>117</v>
      </c>
      <c r="N556" s="33"/>
      <c r="O556" s="32">
        <v>60</v>
      </c>
      <c r="P556" s="939" t="s">
        <v>879</v>
      </c>
      <c r="Q556" s="796"/>
      <c r="R556" s="796"/>
      <c r="S556" s="796"/>
      <c r="T556" s="797"/>
      <c r="U556" s="34"/>
      <c r="V556" s="34"/>
      <c r="W556" s="35" t="s">
        <v>69</v>
      </c>
      <c r="X556" s="791">
        <v>0</v>
      </c>
      <c r="Y556" s="792">
        <f t="shared" si="108"/>
        <v>0</v>
      </c>
      <c r="Z556" s="36" t="str">
        <f>IFERROR(IF(Y556=0,"",ROUNDUP(Y556/H556,0)*0.00902),"")</f>
        <v/>
      </c>
      <c r="AA556" s="56"/>
      <c r="AB556" s="57"/>
      <c r="AC556" s="653" t="s">
        <v>859</v>
      </c>
      <c r="AG556" s="64"/>
      <c r="AJ556" s="68"/>
      <c r="AK556" s="68">
        <v>0</v>
      </c>
      <c r="BB556" s="65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880</v>
      </c>
      <c r="B557" s="54" t="s">
        <v>881</v>
      </c>
      <c r="C557" s="31">
        <v>4301012055</v>
      </c>
      <c r="D557" s="802">
        <v>4680115886469</v>
      </c>
      <c r="E557" s="803"/>
      <c r="F557" s="790">
        <v>0.55000000000000004</v>
      </c>
      <c r="G557" s="32">
        <v>8</v>
      </c>
      <c r="H557" s="790">
        <v>4.4000000000000004</v>
      </c>
      <c r="I557" s="790">
        <v>4.6100000000000003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4" t="s">
        <v>882</v>
      </c>
      <c r="Q557" s="796"/>
      <c r="R557" s="796"/>
      <c r="S557" s="796"/>
      <c r="T557" s="797"/>
      <c r="U557" s="34"/>
      <c r="V557" s="34"/>
      <c r="W557" s="35" t="s">
        <v>69</v>
      </c>
      <c r="X557" s="791">
        <v>0</v>
      </c>
      <c r="Y557" s="792">
        <f t="shared" si="108"/>
        <v>0</v>
      </c>
      <c r="Z557" s="36" t="str">
        <f>IFERROR(IF(Y557=0,"",ROUNDUP(Y557/H557,0)*0.00902),"")</f>
        <v/>
      </c>
      <c r="AA557" s="56"/>
      <c r="AB557" s="57"/>
      <c r="AC557" s="655" t="s">
        <v>862</v>
      </c>
      <c r="AG557" s="64"/>
      <c r="AJ557" s="68"/>
      <c r="AK557" s="68">
        <v>0</v>
      </c>
      <c r="BB557" s="65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x14ac:dyDescent="0.2">
      <c r="A558" s="799"/>
      <c r="B558" s="800"/>
      <c r="C558" s="800"/>
      <c r="D558" s="800"/>
      <c r="E558" s="800"/>
      <c r="F558" s="800"/>
      <c r="G558" s="800"/>
      <c r="H558" s="800"/>
      <c r="I558" s="800"/>
      <c r="J558" s="800"/>
      <c r="K558" s="800"/>
      <c r="L558" s="800"/>
      <c r="M558" s="800"/>
      <c r="N558" s="800"/>
      <c r="O558" s="801"/>
      <c r="P558" s="807" t="s">
        <v>71</v>
      </c>
      <c r="Q558" s="808"/>
      <c r="R558" s="808"/>
      <c r="S558" s="808"/>
      <c r="T558" s="808"/>
      <c r="U558" s="808"/>
      <c r="V558" s="809"/>
      <c r="W558" s="37" t="s">
        <v>72</v>
      </c>
      <c r="X558" s="79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60.984848484848484</v>
      </c>
      <c r="Y558" s="79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62</v>
      </c>
      <c r="Z558" s="79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0.74151999999999996</v>
      </c>
      <c r="AA558" s="794"/>
      <c r="AB558" s="794"/>
      <c r="AC558" s="794"/>
    </row>
    <row r="559" spans="1:68" x14ac:dyDescent="0.2">
      <c r="A559" s="800"/>
      <c r="B559" s="800"/>
      <c r="C559" s="800"/>
      <c r="D559" s="800"/>
      <c r="E559" s="800"/>
      <c r="F559" s="800"/>
      <c r="G559" s="800"/>
      <c r="H559" s="800"/>
      <c r="I559" s="800"/>
      <c r="J559" s="800"/>
      <c r="K559" s="800"/>
      <c r="L559" s="800"/>
      <c r="M559" s="800"/>
      <c r="N559" s="800"/>
      <c r="O559" s="801"/>
      <c r="P559" s="807" t="s">
        <v>71</v>
      </c>
      <c r="Q559" s="808"/>
      <c r="R559" s="808"/>
      <c r="S559" s="808"/>
      <c r="T559" s="808"/>
      <c r="U559" s="808"/>
      <c r="V559" s="809"/>
      <c r="W559" s="37" t="s">
        <v>69</v>
      </c>
      <c r="X559" s="793">
        <f>IFERROR(SUM(X543:X557),"0")</f>
        <v>322</v>
      </c>
      <c r="Y559" s="793">
        <f>IFERROR(SUM(Y543:Y557),"0")</f>
        <v>327.36</v>
      </c>
      <c r="Z559" s="37"/>
      <c r="AA559" s="794"/>
      <c r="AB559" s="794"/>
      <c r="AC559" s="794"/>
    </row>
    <row r="560" spans="1:68" ht="14.25" hidden="1" customHeight="1" x14ac:dyDescent="0.25">
      <c r="A560" s="812" t="s">
        <v>165</v>
      </c>
      <c r="B560" s="800"/>
      <c r="C560" s="800"/>
      <c r="D560" s="800"/>
      <c r="E560" s="800"/>
      <c r="F560" s="800"/>
      <c r="G560" s="800"/>
      <c r="H560" s="800"/>
      <c r="I560" s="800"/>
      <c r="J560" s="800"/>
      <c r="K560" s="800"/>
      <c r="L560" s="800"/>
      <c r="M560" s="800"/>
      <c r="N560" s="800"/>
      <c r="O560" s="800"/>
      <c r="P560" s="800"/>
      <c r="Q560" s="800"/>
      <c r="R560" s="800"/>
      <c r="S560" s="800"/>
      <c r="T560" s="800"/>
      <c r="U560" s="800"/>
      <c r="V560" s="800"/>
      <c r="W560" s="800"/>
      <c r="X560" s="800"/>
      <c r="Y560" s="800"/>
      <c r="Z560" s="800"/>
      <c r="AA560" s="787"/>
      <c r="AB560" s="787"/>
      <c r="AC560" s="787"/>
    </row>
    <row r="561" spans="1:68" ht="16.5" customHeight="1" x14ac:dyDescent="0.25">
      <c r="A561" s="54" t="s">
        <v>883</v>
      </c>
      <c r="B561" s="54" t="s">
        <v>884</v>
      </c>
      <c r="C561" s="31">
        <v>4301020222</v>
      </c>
      <c r="D561" s="802">
        <v>4607091388930</v>
      </c>
      <c r="E561" s="803"/>
      <c r="F561" s="790">
        <v>0.88</v>
      </c>
      <c r="G561" s="32">
        <v>6</v>
      </c>
      <c r="H561" s="790">
        <v>5.28</v>
      </c>
      <c r="I561" s="790">
        <v>5.64</v>
      </c>
      <c r="J561" s="32">
        <v>104</v>
      </c>
      <c r="K561" s="32" t="s">
        <v>116</v>
      </c>
      <c r="L561" s="32"/>
      <c r="M561" s="33" t="s">
        <v>117</v>
      </c>
      <c r="N561" s="33"/>
      <c r="O561" s="32">
        <v>55</v>
      </c>
      <c r="P561" s="10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796"/>
      <c r="R561" s="796"/>
      <c r="S561" s="796"/>
      <c r="T561" s="797"/>
      <c r="U561" s="34"/>
      <c r="V561" s="34"/>
      <c r="W561" s="35" t="s">
        <v>69</v>
      </c>
      <c r="X561" s="791">
        <v>98</v>
      </c>
      <c r="Y561" s="792">
        <f>IFERROR(IF(X561="",0,CEILING((X561/$H561),1)*$H561),"")</f>
        <v>100.32000000000001</v>
      </c>
      <c r="Z561" s="36">
        <f>IFERROR(IF(Y561=0,"",ROUNDUP(Y561/H561,0)*0.01196),"")</f>
        <v>0.22724</v>
      </c>
      <c r="AA561" s="56"/>
      <c r="AB561" s="57"/>
      <c r="AC561" s="657" t="s">
        <v>885</v>
      </c>
      <c r="AG561" s="64"/>
      <c r="AJ561" s="68"/>
      <c r="AK561" s="68">
        <v>0</v>
      </c>
      <c r="BB561" s="658" t="s">
        <v>1</v>
      </c>
      <c r="BM561" s="64">
        <f>IFERROR(X561*I561/H561,"0")</f>
        <v>104.68181818181816</v>
      </c>
      <c r="BN561" s="64">
        <f>IFERROR(Y561*I561/H561,"0")</f>
        <v>107.16</v>
      </c>
      <c r="BO561" s="64">
        <f>IFERROR(1/J561*(X561/H561),"0")</f>
        <v>0.17846736596736595</v>
      </c>
      <c r="BP561" s="64">
        <f>IFERROR(1/J561*(Y561/H561),"0")</f>
        <v>0.18269230769230771</v>
      </c>
    </row>
    <row r="562" spans="1:68" ht="16.5" hidden="1" customHeight="1" x14ac:dyDescent="0.25">
      <c r="A562" s="54" t="s">
        <v>883</v>
      </c>
      <c r="B562" s="54" t="s">
        <v>886</v>
      </c>
      <c r="C562" s="31">
        <v>4301020334</v>
      </c>
      <c r="D562" s="802">
        <v>4607091388930</v>
      </c>
      <c r="E562" s="803"/>
      <c r="F562" s="790">
        <v>0.88</v>
      </c>
      <c r="G562" s="32">
        <v>6</v>
      </c>
      <c r="H562" s="790">
        <v>5.28</v>
      </c>
      <c r="I562" s="790">
        <v>5.64</v>
      </c>
      <c r="J562" s="32">
        <v>104</v>
      </c>
      <c r="K562" s="32" t="s">
        <v>116</v>
      </c>
      <c r="L562" s="32"/>
      <c r="M562" s="33" t="s">
        <v>77</v>
      </c>
      <c r="N562" s="33"/>
      <c r="O562" s="32">
        <v>70</v>
      </c>
      <c r="P562" s="823" t="s">
        <v>887</v>
      </c>
      <c r="Q562" s="796"/>
      <c r="R562" s="796"/>
      <c r="S562" s="796"/>
      <c r="T562" s="797"/>
      <c r="U562" s="34"/>
      <c r="V562" s="34"/>
      <c r="W562" s="35" t="s">
        <v>69</v>
      </c>
      <c r="X562" s="791">
        <v>0</v>
      </c>
      <c r="Y562" s="792">
        <f>IFERROR(IF(X562="",0,CEILING((X562/$H562),1)*$H562),"")</f>
        <v>0</v>
      </c>
      <c r="Z562" s="36" t="str">
        <f>IFERROR(IF(Y562=0,"",ROUNDUP(Y562/H562,0)*0.01196),"")</f>
        <v/>
      </c>
      <c r="AA562" s="56"/>
      <c r="AB562" s="57"/>
      <c r="AC562" s="659" t="s">
        <v>888</v>
      </c>
      <c r="AG562" s="64"/>
      <c r="AJ562" s="68"/>
      <c r="AK562" s="68">
        <v>0</v>
      </c>
      <c r="BB562" s="660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16.5" hidden="1" customHeight="1" x14ac:dyDescent="0.25">
      <c r="A563" s="54" t="s">
        <v>889</v>
      </c>
      <c r="B563" s="54" t="s">
        <v>890</v>
      </c>
      <c r="C563" s="31">
        <v>4301020206</v>
      </c>
      <c r="D563" s="802">
        <v>4680115880054</v>
      </c>
      <c r="E563" s="803"/>
      <c r="F563" s="790">
        <v>0.6</v>
      </c>
      <c r="G563" s="32">
        <v>6</v>
      </c>
      <c r="H563" s="790">
        <v>3.6</v>
      </c>
      <c r="I563" s="790">
        <v>3.81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55</v>
      </c>
      <c r="P563" s="8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796"/>
      <c r="R563" s="796"/>
      <c r="S563" s="796"/>
      <c r="T563" s="797"/>
      <c r="U563" s="34"/>
      <c r="V563" s="34"/>
      <c r="W563" s="35" t="s">
        <v>69</v>
      </c>
      <c r="X563" s="791">
        <v>0</v>
      </c>
      <c r="Y563" s="792">
        <f>IFERROR(IF(X563="",0,CEILING((X563/$H563),1)*$H563),"")</f>
        <v>0</v>
      </c>
      <c r="Z563" s="36" t="str">
        <f>IFERROR(IF(Y563=0,"",ROUNDUP(Y563/H563,0)*0.00902),"")</f>
        <v/>
      </c>
      <c r="AA563" s="56"/>
      <c r="AB563" s="57"/>
      <c r="AC563" s="661" t="s">
        <v>885</v>
      </c>
      <c r="AG563" s="64"/>
      <c r="AJ563" s="68"/>
      <c r="AK563" s="68">
        <v>0</v>
      </c>
      <c r="BB563" s="662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16.5" hidden="1" customHeight="1" x14ac:dyDescent="0.25">
      <c r="A564" s="54" t="s">
        <v>889</v>
      </c>
      <c r="B564" s="54" t="s">
        <v>891</v>
      </c>
      <c r="C564" s="31">
        <v>4301020364</v>
      </c>
      <c r="D564" s="802">
        <v>4680115880054</v>
      </c>
      <c r="E564" s="803"/>
      <c r="F564" s="790">
        <v>0.6</v>
      </c>
      <c r="G564" s="32">
        <v>8</v>
      </c>
      <c r="H564" s="790">
        <v>4.8</v>
      </c>
      <c r="I564" s="790">
        <v>6.96</v>
      </c>
      <c r="J564" s="32">
        <v>120</v>
      </c>
      <c r="K564" s="32" t="s">
        <v>126</v>
      </c>
      <c r="L564" s="32"/>
      <c r="M564" s="33" t="s">
        <v>117</v>
      </c>
      <c r="N564" s="33"/>
      <c r="O564" s="32">
        <v>55</v>
      </c>
      <c r="P564" s="104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796"/>
      <c r="R564" s="796"/>
      <c r="S564" s="796"/>
      <c r="T564" s="797"/>
      <c r="U564" s="34"/>
      <c r="V564" s="34"/>
      <c r="W564" s="35" t="s">
        <v>69</v>
      </c>
      <c r="X564" s="791">
        <v>0</v>
      </c>
      <c r="Y564" s="792">
        <f>IFERROR(IF(X564="",0,CEILING((X564/$H564),1)*$H564),"")</f>
        <v>0</v>
      </c>
      <c r="Z564" s="36" t="str">
        <f>IFERROR(IF(Y564=0,"",ROUNDUP(Y564/H564,0)*0.00937),"")</f>
        <v/>
      </c>
      <c r="AA564" s="56"/>
      <c r="AB564" s="57"/>
      <c r="AC564" s="663" t="s">
        <v>885</v>
      </c>
      <c r="AG564" s="64"/>
      <c r="AJ564" s="68"/>
      <c r="AK564" s="68">
        <v>0</v>
      </c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16.5" hidden="1" customHeight="1" x14ac:dyDescent="0.25">
      <c r="A565" s="54" t="s">
        <v>889</v>
      </c>
      <c r="B565" s="54" t="s">
        <v>892</v>
      </c>
      <c r="C565" s="31">
        <v>4301020385</v>
      </c>
      <c r="D565" s="802">
        <v>4680115880054</v>
      </c>
      <c r="E565" s="803"/>
      <c r="F565" s="790">
        <v>0.6</v>
      </c>
      <c r="G565" s="32">
        <v>8</v>
      </c>
      <c r="H565" s="790">
        <v>4.8</v>
      </c>
      <c r="I565" s="790">
        <v>6.93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70</v>
      </c>
      <c r="P565" s="887" t="s">
        <v>893</v>
      </c>
      <c r="Q565" s="796"/>
      <c r="R565" s="796"/>
      <c r="S565" s="796"/>
      <c r="T565" s="797"/>
      <c r="U565" s="34"/>
      <c r="V565" s="34"/>
      <c r="W565" s="35" t="s">
        <v>69</v>
      </c>
      <c r="X565" s="791">
        <v>0</v>
      </c>
      <c r="Y565" s="792">
        <f>IFERROR(IF(X565="",0,CEILING((X565/$H565),1)*$H565),"")</f>
        <v>0</v>
      </c>
      <c r="Z565" s="36" t="str">
        <f>IFERROR(IF(Y565=0,"",ROUNDUP(Y565/H565,0)*0.00902),"")</f>
        <v/>
      </c>
      <c r="AA565" s="56"/>
      <c r="AB565" s="57"/>
      <c r="AC565" s="665" t="s">
        <v>888</v>
      </c>
      <c r="AG565" s="64"/>
      <c r="AJ565" s="68"/>
      <c r="AK565" s="68">
        <v>0</v>
      </c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99"/>
      <c r="B566" s="800"/>
      <c r="C566" s="800"/>
      <c r="D566" s="800"/>
      <c r="E566" s="800"/>
      <c r="F566" s="800"/>
      <c r="G566" s="800"/>
      <c r="H566" s="800"/>
      <c r="I566" s="800"/>
      <c r="J566" s="800"/>
      <c r="K566" s="800"/>
      <c r="L566" s="800"/>
      <c r="M566" s="800"/>
      <c r="N566" s="800"/>
      <c r="O566" s="801"/>
      <c r="P566" s="807" t="s">
        <v>71</v>
      </c>
      <c r="Q566" s="808"/>
      <c r="R566" s="808"/>
      <c r="S566" s="808"/>
      <c r="T566" s="808"/>
      <c r="U566" s="808"/>
      <c r="V566" s="809"/>
      <c r="W566" s="37" t="s">
        <v>72</v>
      </c>
      <c r="X566" s="793">
        <f>IFERROR(X561/H561,"0")+IFERROR(X562/H562,"0")+IFERROR(X563/H563,"0")+IFERROR(X564/H564,"0")+IFERROR(X565/H565,"0")</f>
        <v>18.560606060606059</v>
      </c>
      <c r="Y566" s="793">
        <f>IFERROR(Y561/H561,"0")+IFERROR(Y562/H562,"0")+IFERROR(Y563/H563,"0")+IFERROR(Y564/H564,"0")+IFERROR(Y565/H565,"0")</f>
        <v>19</v>
      </c>
      <c r="Z566" s="793">
        <f>IFERROR(IF(Z561="",0,Z561),"0")+IFERROR(IF(Z562="",0,Z562),"0")+IFERROR(IF(Z563="",0,Z563),"0")+IFERROR(IF(Z564="",0,Z564),"0")+IFERROR(IF(Z565="",0,Z565),"0")</f>
        <v>0.22724</v>
      </c>
      <c r="AA566" s="794"/>
      <c r="AB566" s="794"/>
      <c r="AC566" s="794"/>
    </row>
    <row r="567" spans="1:68" x14ac:dyDescent="0.2">
      <c r="A567" s="800"/>
      <c r="B567" s="800"/>
      <c r="C567" s="800"/>
      <c r="D567" s="800"/>
      <c r="E567" s="800"/>
      <c r="F567" s="800"/>
      <c r="G567" s="800"/>
      <c r="H567" s="800"/>
      <c r="I567" s="800"/>
      <c r="J567" s="800"/>
      <c r="K567" s="800"/>
      <c r="L567" s="800"/>
      <c r="M567" s="800"/>
      <c r="N567" s="800"/>
      <c r="O567" s="801"/>
      <c r="P567" s="807" t="s">
        <v>71</v>
      </c>
      <c r="Q567" s="808"/>
      <c r="R567" s="808"/>
      <c r="S567" s="808"/>
      <c r="T567" s="808"/>
      <c r="U567" s="808"/>
      <c r="V567" s="809"/>
      <c r="W567" s="37" t="s">
        <v>69</v>
      </c>
      <c r="X567" s="793">
        <f>IFERROR(SUM(X561:X565),"0")</f>
        <v>98</v>
      </c>
      <c r="Y567" s="793">
        <f>IFERROR(SUM(Y561:Y565),"0")</f>
        <v>100.32000000000001</v>
      </c>
      <c r="Z567" s="37"/>
      <c r="AA567" s="794"/>
      <c r="AB567" s="794"/>
      <c r="AC567" s="794"/>
    </row>
    <row r="568" spans="1:68" ht="14.25" hidden="1" customHeight="1" x14ac:dyDescent="0.25">
      <c r="A568" s="812" t="s">
        <v>64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787"/>
      <c r="AB568" s="787"/>
      <c r="AC568" s="787"/>
    </row>
    <row r="569" spans="1:68" ht="27" hidden="1" customHeight="1" x14ac:dyDescent="0.25">
      <c r="A569" s="54" t="s">
        <v>894</v>
      </c>
      <c r="B569" s="54" t="s">
        <v>895</v>
      </c>
      <c r="C569" s="31">
        <v>4301031349</v>
      </c>
      <c r="D569" s="802">
        <v>4680115883116</v>
      </c>
      <c r="E569" s="803"/>
      <c r="F569" s="790">
        <v>0.88</v>
      </c>
      <c r="G569" s="32">
        <v>6</v>
      </c>
      <c r="H569" s="790">
        <v>5.28</v>
      </c>
      <c r="I569" s="790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70</v>
      </c>
      <c r="P569" s="1114" t="s">
        <v>896</v>
      </c>
      <c r="Q569" s="796"/>
      <c r="R569" s="796"/>
      <c r="S569" s="796"/>
      <c r="T569" s="797"/>
      <c r="U569" s="34"/>
      <c r="V569" s="34"/>
      <c r="W569" s="35" t="s">
        <v>69</v>
      </c>
      <c r="X569" s="791">
        <v>0</v>
      </c>
      <c r="Y569" s="792">
        <f t="shared" ref="Y569:Y583" si="114">IFERROR(IF(X569="",0,CEILING((X569/$H569),1)*$H569),"")</f>
        <v>0</v>
      </c>
      <c r="Z569" s="36" t="str">
        <f t="shared" ref="Z569:Z574" si="115">IFERROR(IF(Y569=0,"",ROUNDUP(Y569/H569,0)*0.01196),"")</f>
        <v/>
      </c>
      <c r="AA569" s="56"/>
      <c r="AB569" s="57"/>
      <c r="AC569" s="667" t="s">
        <v>897</v>
      </c>
      <c r="AG569" s="64"/>
      <c r="AJ569" s="68"/>
      <c r="AK569" s="68">
        <v>0</v>
      </c>
      <c r="BB569" s="668" t="s">
        <v>1</v>
      </c>
      <c r="BM569" s="64">
        <f t="shared" ref="BM569:BM583" si="116">IFERROR(X569*I569/H569,"0")</f>
        <v>0</v>
      </c>
      <c r="BN569" s="64">
        <f t="shared" ref="BN569:BN583" si="117">IFERROR(Y569*I569/H569,"0")</f>
        <v>0</v>
      </c>
      <c r="BO569" s="64">
        <f t="shared" ref="BO569:BO583" si="118">IFERROR(1/J569*(X569/H569),"0")</f>
        <v>0</v>
      </c>
      <c r="BP569" s="64">
        <f t="shared" ref="BP569:BP583" si="119">IFERROR(1/J569*(Y569/H569),"0")</f>
        <v>0</v>
      </c>
    </row>
    <row r="570" spans="1:68" ht="27" customHeight="1" x14ac:dyDescent="0.25">
      <c r="A570" s="54" t="s">
        <v>894</v>
      </c>
      <c r="B570" s="54" t="s">
        <v>898</v>
      </c>
      <c r="C570" s="31">
        <v>4301031252</v>
      </c>
      <c r="D570" s="802">
        <v>4680115883116</v>
      </c>
      <c r="E570" s="803"/>
      <c r="F570" s="790">
        <v>0.88</v>
      </c>
      <c r="G570" s="32">
        <v>6</v>
      </c>
      <c r="H570" s="790">
        <v>5.28</v>
      </c>
      <c r="I570" s="790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60</v>
      </c>
      <c r="P570" s="8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796"/>
      <c r="R570" s="796"/>
      <c r="S570" s="796"/>
      <c r="T570" s="797"/>
      <c r="U570" s="34"/>
      <c r="V570" s="34"/>
      <c r="W570" s="35" t="s">
        <v>69</v>
      </c>
      <c r="X570" s="791">
        <v>32</v>
      </c>
      <c r="Y570" s="792">
        <f t="shared" si="114"/>
        <v>36.96</v>
      </c>
      <c r="Z570" s="36">
        <f t="shared" si="115"/>
        <v>8.3720000000000003E-2</v>
      </c>
      <c r="AA570" s="56"/>
      <c r="AB570" s="57"/>
      <c r="AC570" s="669" t="s">
        <v>899</v>
      </c>
      <c r="AG570" s="64"/>
      <c r="AJ570" s="68"/>
      <c r="AK570" s="68">
        <v>0</v>
      </c>
      <c r="BB570" s="670" t="s">
        <v>1</v>
      </c>
      <c r="BM570" s="64">
        <f t="shared" si="116"/>
        <v>34.18181818181818</v>
      </c>
      <c r="BN570" s="64">
        <f t="shared" si="117"/>
        <v>39.479999999999997</v>
      </c>
      <c r="BO570" s="64">
        <f t="shared" si="118"/>
        <v>5.8275058275058279E-2</v>
      </c>
      <c r="BP570" s="64">
        <f t="shared" si="119"/>
        <v>6.7307692307692318E-2</v>
      </c>
    </row>
    <row r="571" spans="1:68" ht="27" hidden="1" customHeight="1" x14ac:dyDescent="0.25">
      <c r="A571" s="54" t="s">
        <v>900</v>
      </c>
      <c r="B571" s="54" t="s">
        <v>901</v>
      </c>
      <c r="C571" s="31">
        <v>4301031350</v>
      </c>
      <c r="D571" s="802">
        <v>4680115883093</v>
      </c>
      <c r="E571" s="803"/>
      <c r="F571" s="790">
        <v>0.88</v>
      </c>
      <c r="G571" s="32">
        <v>6</v>
      </c>
      <c r="H571" s="790">
        <v>5.28</v>
      </c>
      <c r="I571" s="790">
        <v>5.64</v>
      </c>
      <c r="J571" s="32">
        <v>104</v>
      </c>
      <c r="K571" s="32" t="s">
        <v>116</v>
      </c>
      <c r="L571" s="32"/>
      <c r="M571" s="33" t="s">
        <v>68</v>
      </c>
      <c r="N571" s="33"/>
      <c r="O571" s="32">
        <v>70</v>
      </c>
      <c r="P571" s="903" t="s">
        <v>902</v>
      </c>
      <c r="Q571" s="796"/>
      <c r="R571" s="796"/>
      <c r="S571" s="796"/>
      <c r="T571" s="797"/>
      <c r="U571" s="34"/>
      <c r="V571" s="34"/>
      <c r="W571" s="35" t="s">
        <v>69</v>
      </c>
      <c r="X571" s="791">
        <v>0</v>
      </c>
      <c r="Y571" s="792">
        <f t="shared" si="114"/>
        <v>0</v>
      </c>
      <c r="Z571" s="36" t="str">
        <f t="shared" si="115"/>
        <v/>
      </c>
      <c r="AA571" s="56"/>
      <c r="AB571" s="57"/>
      <c r="AC571" s="671" t="s">
        <v>903</v>
      </c>
      <c r="AG571" s="64"/>
      <c r="AJ571" s="68"/>
      <c r="AK571" s="68">
        <v>0</v>
      </c>
      <c r="BB571" s="672" t="s">
        <v>1</v>
      </c>
      <c r="BM571" s="64">
        <f t="shared" si="116"/>
        <v>0</v>
      </c>
      <c r="BN571" s="64">
        <f t="shared" si="117"/>
        <v>0</v>
      </c>
      <c r="BO571" s="64">
        <f t="shared" si="118"/>
        <v>0</v>
      </c>
      <c r="BP571" s="64">
        <f t="shared" si="119"/>
        <v>0</v>
      </c>
    </row>
    <row r="572" spans="1:68" ht="27" customHeight="1" x14ac:dyDescent="0.25">
      <c r="A572" s="54" t="s">
        <v>900</v>
      </c>
      <c r="B572" s="54" t="s">
        <v>904</v>
      </c>
      <c r="C572" s="31">
        <v>4301031248</v>
      </c>
      <c r="D572" s="802">
        <v>4680115883093</v>
      </c>
      <c r="E572" s="803"/>
      <c r="F572" s="790">
        <v>0.88</v>
      </c>
      <c r="G572" s="32">
        <v>6</v>
      </c>
      <c r="H572" s="790">
        <v>5.28</v>
      </c>
      <c r="I572" s="790">
        <v>5.64</v>
      </c>
      <c r="J572" s="32">
        <v>104</v>
      </c>
      <c r="K572" s="32" t="s">
        <v>116</v>
      </c>
      <c r="L572" s="32"/>
      <c r="M572" s="33" t="s">
        <v>68</v>
      </c>
      <c r="N572" s="33"/>
      <c r="O572" s="32">
        <v>60</v>
      </c>
      <c r="P572" s="9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796"/>
      <c r="R572" s="796"/>
      <c r="S572" s="796"/>
      <c r="T572" s="797"/>
      <c r="U572" s="34"/>
      <c r="V572" s="34"/>
      <c r="W572" s="35" t="s">
        <v>69</v>
      </c>
      <c r="X572" s="791">
        <v>99</v>
      </c>
      <c r="Y572" s="792">
        <f t="shared" si="114"/>
        <v>100.32000000000001</v>
      </c>
      <c r="Z572" s="36">
        <f t="shared" si="115"/>
        <v>0.22724</v>
      </c>
      <c r="AA572" s="56"/>
      <c r="AB572" s="57"/>
      <c r="AC572" s="673" t="s">
        <v>905</v>
      </c>
      <c r="AG572" s="64"/>
      <c r="AJ572" s="68"/>
      <c r="AK572" s="68">
        <v>0</v>
      </c>
      <c r="BB572" s="674" t="s">
        <v>1</v>
      </c>
      <c r="BM572" s="64">
        <f t="shared" si="116"/>
        <v>105.75</v>
      </c>
      <c r="BN572" s="64">
        <f t="shared" si="117"/>
        <v>107.16</v>
      </c>
      <c r="BO572" s="64">
        <f t="shared" si="118"/>
        <v>0.18028846153846154</v>
      </c>
      <c r="BP572" s="64">
        <f t="shared" si="119"/>
        <v>0.18269230769230771</v>
      </c>
    </row>
    <row r="573" spans="1:68" ht="27" hidden="1" customHeight="1" x14ac:dyDescent="0.25">
      <c r="A573" s="54" t="s">
        <v>906</v>
      </c>
      <c r="B573" s="54" t="s">
        <v>907</v>
      </c>
      <c r="C573" s="31">
        <v>4301031353</v>
      </c>
      <c r="D573" s="802">
        <v>4680115883109</v>
      </c>
      <c r="E573" s="803"/>
      <c r="F573" s="790">
        <v>0.88</v>
      </c>
      <c r="G573" s="32">
        <v>6</v>
      </c>
      <c r="H573" s="790">
        <v>5.28</v>
      </c>
      <c r="I573" s="790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70</v>
      </c>
      <c r="P573" s="909" t="s">
        <v>908</v>
      </c>
      <c r="Q573" s="796"/>
      <c r="R573" s="796"/>
      <c r="S573" s="796"/>
      <c r="T573" s="797"/>
      <c r="U573" s="34"/>
      <c r="V573" s="34"/>
      <c r="W573" s="35" t="s">
        <v>69</v>
      </c>
      <c r="X573" s="791">
        <v>0</v>
      </c>
      <c r="Y573" s="792">
        <f t="shared" si="114"/>
        <v>0</v>
      </c>
      <c r="Z573" s="36" t="str">
        <f t="shared" si="115"/>
        <v/>
      </c>
      <c r="AA573" s="56"/>
      <c r="AB573" s="57"/>
      <c r="AC573" s="675" t="s">
        <v>909</v>
      </c>
      <c r="AG573" s="64"/>
      <c r="AJ573" s="68"/>
      <c r="AK573" s="68">
        <v>0</v>
      </c>
      <c r="BB573" s="676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906</v>
      </c>
      <c r="B574" s="54" t="s">
        <v>910</v>
      </c>
      <c r="C574" s="31">
        <v>4301031250</v>
      </c>
      <c r="D574" s="802">
        <v>4680115883109</v>
      </c>
      <c r="E574" s="803"/>
      <c r="F574" s="790">
        <v>0.88</v>
      </c>
      <c r="G574" s="32">
        <v>6</v>
      </c>
      <c r="H574" s="790">
        <v>5.28</v>
      </c>
      <c r="I574" s="790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96"/>
      <c r="R574" s="796"/>
      <c r="S574" s="796"/>
      <c r="T574" s="797"/>
      <c r="U574" s="34"/>
      <c r="V574" s="34"/>
      <c r="W574" s="35" t="s">
        <v>69</v>
      </c>
      <c r="X574" s="791">
        <v>100</v>
      </c>
      <c r="Y574" s="792">
        <f t="shared" si="114"/>
        <v>100.32000000000001</v>
      </c>
      <c r="Z574" s="36">
        <f t="shared" si="115"/>
        <v>0.22724</v>
      </c>
      <c r="AA574" s="56"/>
      <c r="AB574" s="57"/>
      <c r="AC574" s="677" t="s">
        <v>911</v>
      </c>
      <c r="AG574" s="64"/>
      <c r="AJ574" s="68"/>
      <c r="AK574" s="68">
        <v>0</v>
      </c>
      <c r="BB574" s="678" t="s">
        <v>1</v>
      </c>
      <c r="BM574" s="64">
        <f t="shared" si="116"/>
        <v>106.81818181818181</v>
      </c>
      <c r="BN574" s="64">
        <f t="shared" si="117"/>
        <v>107.16</v>
      </c>
      <c r="BO574" s="64">
        <f t="shared" si="118"/>
        <v>0.18210955710955709</v>
      </c>
      <c r="BP574" s="64">
        <f t="shared" si="119"/>
        <v>0.18269230769230771</v>
      </c>
    </row>
    <row r="575" spans="1:68" ht="27" hidden="1" customHeight="1" x14ac:dyDescent="0.25">
      <c r="A575" s="54" t="s">
        <v>912</v>
      </c>
      <c r="B575" s="54" t="s">
        <v>913</v>
      </c>
      <c r="C575" s="31">
        <v>4301031249</v>
      </c>
      <c r="D575" s="802">
        <v>4680115882072</v>
      </c>
      <c r="E575" s="803"/>
      <c r="F575" s="790">
        <v>0.6</v>
      </c>
      <c r="G575" s="32">
        <v>6</v>
      </c>
      <c r="H575" s="790">
        <v>3.6</v>
      </c>
      <c r="I575" s="790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96"/>
      <c r="R575" s="796"/>
      <c r="S575" s="796"/>
      <c r="T575" s="797"/>
      <c r="U575" s="34"/>
      <c r="V575" s="34"/>
      <c r="W575" s="35" t="s">
        <v>69</v>
      </c>
      <c r="X575" s="791">
        <v>0</v>
      </c>
      <c r="Y575" s="792">
        <f t="shared" si="114"/>
        <v>0</v>
      </c>
      <c r="Z575" s="36" t="str">
        <f>IFERROR(IF(Y575=0,"",ROUNDUP(Y575/H575,0)*0.00902),"")</f>
        <v/>
      </c>
      <c r="AA575" s="56"/>
      <c r="AB575" s="57"/>
      <c r="AC575" s="679" t="s">
        <v>914</v>
      </c>
      <c r="AG575" s="64"/>
      <c r="AJ575" s="68"/>
      <c r="AK575" s="68">
        <v>0</v>
      </c>
      <c r="BB575" s="680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4301031419</v>
      </c>
      <c r="D576" s="802">
        <v>4680115882072</v>
      </c>
      <c r="E576" s="803"/>
      <c r="F576" s="790">
        <v>0.6</v>
      </c>
      <c r="G576" s="32">
        <v>8</v>
      </c>
      <c r="H576" s="790">
        <v>4.8</v>
      </c>
      <c r="I576" s="790">
        <v>6.93</v>
      </c>
      <c r="J576" s="32">
        <v>132</v>
      </c>
      <c r="K576" s="32" t="s">
        <v>126</v>
      </c>
      <c r="L576" s="32"/>
      <c r="M576" s="33" t="s">
        <v>117</v>
      </c>
      <c r="N576" s="33"/>
      <c r="O576" s="32">
        <v>70</v>
      </c>
      <c r="P576" s="1150" t="s">
        <v>916</v>
      </c>
      <c r="Q576" s="796"/>
      <c r="R576" s="796"/>
      <c r="S576" s="796"/>
      <c r="T576" s="797"/>
      <c r="U576" s="34"/>
      <c r="V576" s="34"/>
      <c r="W576" s="35" t="s">
        <v>69</v>
      </c>
      <c r="X576" s="791">
        <v>0</v>
      </c>
      <c r="Y576" s="792">
        <f t="shared" si="114"/>
        <v>0</v>
      </c>
      <c r="Z576" s="36" t="str">
        <f>IFERROR(IF(Y576=0,"",ROUNDUP(Y576/H576,0)*0.00902),"")</f>
        <v/>
      </c>
      <c r="AA576" s="56"/>
      <c r="AB576" s="57"/>
      <c r="AC576" s="681" t="s">
        <v>897</v>
      </c>
      <c r="AG576" s="64"/>
      <c r="AJ576" s="68"/>
      <c r="AK576" s="68">
        <v>0</v>
      </c>
      <c r="BB576" s="682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912</v>
      </c>
      <c r="B577" s="54" t="s">
        <v>917</v>
      </c>
      <c r="C577" s="31">
        <v>4301031383</v>
      </c>
      <c r="D577" s="802">
        <v>4680115882072</v>
      </c>
      <c r="E577" s="803"/>
      <c r="F577" s="790">
        <v>0.6</v>
      </c>
      <c r="G577" s="32">
        <v>8</v>
      </c>
      <c r="H577" s="790">
        <v>4.8</v>
      </c>
      <c r="I577" s="790">
        <v>6.96</v>
      </c>
      <c r="J577" s="32">
        <v>120</v>
      </c>
      <c r="K577" s="32" t="s">
        <v>126</v>
      </c>
      <c r="L577" s="32"/>
      <c r="M577" s="33" t="s">
        <v>117</v>
      </c>
      <c r="N577" s="33"/>
      <c r="O577" s="32">
        <v>60</v>
      </c>
      <c r="P577" s="113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6"/>
      <c r="R577" s="796"/>
      <c r="S577" s="796"/>
      <c r="T577" s="797"/>
      <c r="U577" s="34"/>
      <c r="V577" s="34"/>
      <c r="W577" s="35" t="s">
        <v>69</v>
      </c>
      <c r="X577" s="791">
        <v>0</v>
      </c>
      <c r="Y577" s="792">
        <f t="shared" si="114"/>
        <v>0</v>
      </c>
      <c r="Z577" s="36" t="str">
        <f>IFERROR(IF(Y577=0,"",ROUNDUP(Y577/H577,0)*0.00937),"")</f>
        <v/>
      </c>
      <c r="AA577" s="56"/>
      <c r="AB577" s="57"/>
      <c r="AC577" s="683" t="s">
        <v>914</v>
      </c>
      <c r="AG577" s="64"/>
      <c r="AJ577" s="68"/>
      <c r="AK577" s="68">
        <v>0</v>
      </c>
      <c r="BB577" s="68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4301031251</v>
      </c>
      <c r="D578" s="802">
        <v>4680115882102</v>
      </c>
      <c r="E578" s="803"/>
      <c r="F578" s="790">
        <v>0.6</v>
      </c>
      <c r="G578" s="32">
        <v>6</v>
      </c>
      <c r="H578" s="790">
        <v>3.6</v>
      </c>
      <c r="I578" s="790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2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96"/>
      <c r="R578" s="796"/>
      <c r="S578" s="796"/>
      <c r="T578" s="797"/>
      <c r="U578" s="34"/>
      <c r="V578" s="34"/>
      <c r="W578" s="35" t="s">
        <v>69</v>
      </c>
      <c r="X578" s="791">
        <v>0</v>
      </c>
      <c r="Y578" s="792">
        <f t="shared" si="114"/>
        <v>0</v>
      </c>
      <c r="Z578" s="36" t="str">
        <f>IFERROR(IF(Y578=0,"",ROUNDUP(Y578/H578,0)*0.00902),"")</f>
        <v/>
      </c>
      <c r="AA578" s="56"/>
      <c r="AB578" s="57"/>
      <c r="AC578" s="685" t="s">
        <v>905</v>
      </c>
      <c r="AG578" s="64"/>
      <c r="AJ578" s="68"/>
      <c r="AK578" s="68">
        <v>0</v>
      </c>
      <c r="BB578" s="68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920</v>
      </c>
      <c r="C579" s="31">
        <v>4301031418</v>
      </c>
      <c r="D579" s="802">
        <v>4680115882102</v>
      </c>
      <c r="E579" s="803"/>
      <c r="F579" s="790">
        <v>0.6</v>
      </c>
      <c r="G579" s="32">
        <v>8</v>
      </c>
      <c r="H579" s="790">
        <v>4.8</v>
      </c>
      <c r="I579" s="790">
        <v>6.69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70</v>
      </c>
      <c r="P579" s="1192" t="s">
        <v>921</v>
      </c>
      <c r="Q579" s="796"/>
      <c r="R579" s="796"/>
      <c r="S579" s="796"/>
      <c r="T579" s="797"/>
      <c r="U579" s="34"/>
      <c r="V579" s="34"/>
      <c r="W579" s="35" t="s">
        <v>69</v>
      </c>
      <c r="X579" s="791">
        <v>0</v>
      </c>
      <c r="Y579" s="792">
        <f t="shared" si="114"/>
        <v>0</v>
      </c>
      <c r="Z579" s="36" t="str">
        <f>IFERROR(IF(Y579=0,"",ROUNDUP(Y579/H579,0)*0.00902),"")</f>
        <v/>
      </c>
      <c r="AA579" s="56"/>
      <c r="AB579" s="57"/>
      <c r="AC579" s="687" t="s">
        <v>903</v>
      </c>
      <c r="AG579" s="64"/>
      <c r="AJ579" s="68"/>
      <c r="AK579" s="68">
        <v>0</v>
      </c>
      <c r="BB579" s="68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922</v>
      </c>
      <c r="C580" s="31">
        <v>4301031385</v>
      </c>
      <c r="D580" s="802">
        <v>4680115882102</v>
      </c>
      <c r="E580" s="803"/>
      <c r="F580" s="790">
        <v>0.6</v>
      </c>
      <c r="G580" s="32">
        <v>8</v>
      </c>
      <c r="H580" s="790">
        <v>4.8</v>
      </c>
      <c r="I580" s="790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96"/>
      <c r="R580" s="796"/>
      <c r="S580" s="796"/>
      <c r="T580" s="797"/>
      <c r="U580" s="34"/>
      <c r="V580" s="34"/>
      <c r="W580" s="35" t="s">
        <v>69</v>
      </c>
      <c r="X580" s="791">
        <v>0</v>
      </c>
      <c r="Y580" s="792">
        <f t="shared" si="114"/>
        <v>0</v>
      </c>
      <c r="Z580" s="36" t="str">
        <f>IFERROR(IF(Y580=0,"",ROUNDUP(Y580/H580,0)*0.00937),"")</f>
        <v/>
      </c>
      <c r="AA580" s="56"/>
      <c r="AB580" s="57"/>
      <c r="AC580" s="689" t="s">
        <v>903</v>
      </c>
      <c r="AG580" s="64"/>
      <c r="AJ580" s="68"/>
      <c r="AK580" s="68">
        <v>0</v>
      </c>
      <c r="BB580" s="69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923</v>
      </c>
      <c r="B581" s="54" t="s">
        <v>924</v>
      </c>
      <c r="C581" s="31">
        <v>4301031253</v>
      </c>
      <c r="D581" s="802">
        <v>4680115882096</v>
      </c>
      <c r="E581" s="803"/>
      <c r="F581" s="790">
        <v>0.6</v>
      </c>
      <c r="G581" s="32">
        <v>6</v>
      </c>
      <c r="H581" s="790">
        <v>3.6</v>
      </c>
      <c r="I581" s="790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96"/>
      <c r="R581" s="796"/>
      <c r="S581" s="796"/>
      <c r="T581" s="797"/>
      <c r="U581" s="34"/>
      <c r="V581" s="34"/>
      <c r="W581" s="35" t="s">
        <v>69</v>
      </c>
      <c r="X581" s="791">
        <v>0</v>
      </c>
      <c r="Y581" s="792">
        <f t="shared" si="114"/>
        <v>0</v>
      </c>
      <c r="Z581" s="36" t="str">
        <f>IFERROR(IF(Y581=0,"",ROUNDUP(Y581/H581,0)*0.00902),"")</f>
        <v/>
      </c>
      <c r="AA581" s="56"/>
      <c r="AB581" s="57"/>
      <c r="AC581" s="691" t="s">
        <v>911</v>
      </c>
      <c r="AG581" s="64"/>
      <c r="AJ581" s="68"/>
      <c r="AK581" s="68">
        <v>0</v>
      </c>
      <c r="BB581" s="69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923</v>
      </c>
      <c r="B582" s="54" t="s">
        <v>925</v>
      </c>
      <c r="C582" s="31">
        <v>4301031417</v>
      </c>
      <c r="D582" s="802">
        <v>4680115882096</v>
      </c>
      <c r="E582" s="803"/>
      <c r="F582" s="790">
        <v>0.6</v>
      </c>
      <c r="G582" s="32">
        <v>8</v>
      </c>
      <c r="H582" s="790">
        <v>4.8</v>
      </c>
      <c r="I582" s="790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42" t="s">
        <v>926</v>
      </c>
      <c r="Q582" s="796"/>
      <c r="R582" s="796"/>
      <c r="S582" s="796"/>
      <c r="T582" s="797"/>
      <c r="U582" s="34"/>
      <c r="V582" s="34"/>
      <c r="W582" s="35" t="s">
        <v>69</v>
      </c>
      <c r="X582" s="791">
        <v>0</v>
      </c>
      <c r="Y582" s="792">
        <f t="shared" si="114"/>
        <v>0</v>
      </c>
      <c r="Z582" s="36" t="str">
        <f>IFERROR(IF(Y582=0,"",ROUNDUP(Y582/H582,0)*0.00902),"")</f>
        <v/>
      </c>
      <c r="AA582" s="56"/>
      <c r="AB582" s="57"/>
      <c r="AC582" s="693" t="s">
        <v>909</v>
      </c>
      <c r="AG582" s="64"/>
      <c r="AJ582" s="68"/>
      <c r="AK582" s="68">
        <v>0</v>
      </c>
      <c r="BB582" s="69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923</v>
      </c>
      <c r="B583" s="54" t="s">
        <v>927</v>
      </c>
      <c r="C583" s="31">
        <v>4301031384</v>
      </c>
      <c r="D583" s="802">
        <v>4680115882096</v>
      </c>
      <c r="E583" s="803"/>
      <c r="F583" s="790">
        <v>0.6</v>
      </c>
      <c r="G583" s="32">
        <v>8</v>
      </c>
      <c r="H583" s="790">
        <v>4.8</v>
      </c>
      <c r="I583" s="790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6"/>
      <c r="R583" s="796"/>
      <c r="S583" s="796"/>
      <c r="T583" s="797"/>
      <c r="U583" s="34"/>
      <c r="V583" s="34"/>
      <c r="W583" s="35" t="s">
        <v>69</v>
      </c>
      <c r="X583" s="791">
        <v>0</v>
      </c>
      <c r="Y583" s="792">
        <f t="shared" si="114"/>
        <v>0</v>
      </c>
      <c r="Z583" s="36" t="str">
        <f>IFERROR(IF(Y583=0,"",ROUNDUP(Y583/H583,0)*0.00937),"")</f>
        <v/>
      </c>
      <c r="AA583" s="56"/>
      <c r="AB583" s="57"/>
      <c r="AC583" s="695" t="s">
        <v>909</v>
      </c>
      <c r="AG583" s="64"/>
      <c r="AJ583" s="68"/>
      <c r="AK583" s="68">
        <v>0</v>
      </c>
      <c r="BB583" s="69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x14ac:dyDescent="0.2">
      <c r="A584" s="799"/>
      <c r="B584" s="800"/>
      <c r="C584" s="800"/>
      <c r="D584" s="800"/>
      <c r="E584" s="800"/>
      <c r="F584" s="800"/>
      <c r="G584" s="800"/>
      <c r="H584" s="800"/>
      <c r="I584" s="800"/>
      <c r="J584" s="800"/>
      <c r="K584" s="800"/>
      <c r="L584" s="800"/>
      <c r="M584" s="800"/>
      <c r="N584" s="800"/>
      <c r="O584" s="801"/>
      <c r="P584" s="807" t="s">
        <v>71</v>
      </c>
      <c r="Q584" s="808"/>
      <c r="R584" s="808"/>
      <c r="S584" s="808"/>
      <c r="T584" s="808"/>
      <c r="U584" s="808"/>
      <c r="V584" s="809"/>
      <c r="W584" s="37" t="s">
        <v>72</v>
      </c>
      <c r="X584" s="79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43.75</v>
      </c>
      <c r="Y584" s="79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45</v>
      </c>
      <c r="Z584" s="79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0.53820000000000001</v>
      </c>
      <c r="AA584" s="794"/>
      <c r="AB584" s="794"/>
      <c r="AC584" s="794"/>
    </row>
    <row r="585" spans="1:68" x14ac:dyDescent="0.2">
      <c r="A585" s="800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800"/>
      <c r="N585" s="800"/>
      <c r="O585" s="801"/>
      <c r="P585" s="807" t="s">
        <v>71</v>
      </c>
      <c r="Q585" s="808"/>
      <c r="R585" s="808"/>
      <c r="S585" s="808"/>
      <c r="T585" s="808"/>
      <c r="U585" s="808"/>
      <c r="V585" s="809"/>
      <c r="W585" s="37" t="s">
        <v>69</v>
      </c>
      <c r="X585" s="793">
        <f>IFERROR(SUM(X569:X583),"0")</f>
        <v>231</v>
      </c>
      <c r="Y585" s="793">
        <f>IFERROR(SUM(Y569:Y583),"0")</f>
        <v>237.60000000000002</v>
      </c>
      <c r="Z585" s="37"/>
      <c r="AA585" s="794"/>
      <c r="AB585" s="794"/>
      <c r="AC585" s="794"/>
    </row>
    <row r="586" spans="1:68" ht="14.25" hidden="1" customHeight="1" x14ac:dyDescent="0.25">
      <c r="A586" s="812" t="s">
        <v>73</v>
      </c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00"/>
      <c r="P586" s="800"/>
      <c r="Q586" s="800"/>
      <c r="R586" s="800"/>
      <c r="S586" s="800"/>
      <c r="T586" s="800"/>
      <c r="U586" s="800"/>
      <c r="V586" s="800"/>
      <c r="W586" s="800"/>
      <c r="X586" s="800"/>
      <c r="Y586" s="800"/>
      <c r="Z586" s="800"/>
      <c r="AA586" s="787"/>
      <c r="AB586" s="787"/>
      <c r="AC586" s="787"/>
    </row>
    <row r="587" spans="1:68" ht="27" hidden="1" customHeight="1" x14ac:dyDescent="0.25">
      <c r="A587" s="54" t="s">
        <v>928</v>
      </c>
      <c r="B587" s="54" t="s">
        <v>929</v>
      </c>
      <c r="C587" s="31">
        <v>4301051230</v>
      </c>
      <c r="D587" s="802">
        <v>4607091383409</v>
      </c>
      <c r="E587" s="803"/>
      <c r="F587" s="790">
        <v>1.3</v>
      </c>
      <c r="G587" s="32">
        <v>6</v>
      </c>
      <c r="H587" s="790">
        <v>7.8</v>
      </c>
      <c r="I587" s="790">
        <v>8.3460000000000001</v>
      </c>
      <c r="J587" s="32">
        <v>56</v>
      </c>
      <c r="K587" s="32" t="s">
        <v>116</v>
      </c>
      <c r="L587" s="32"/>
      <c r="M587" s="33" t="s">
        <v>68</v>
      </c>
      <c r="N587" s="33"/>
      <c r="O587" s="32">
        <v>45</v>
      </c>
      <c r="P587" s="9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6"/>
      <c r="R587" s="796"/>
      <c r="S587" s="796"/>
      <c r="T587" s="797"/>
      <c r="U587" s="34"/>
      <c r="V587" s="34"/>
      <c r="W587" s="35" t="s">
        <v>69</v>
      </c>
      <c r="X587" s="791">
        <v>0</v>
      </c>
      <c r="Y587" s="79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7" t="s">
        <v>930</v>
      </c>
      <c r="AG587" s="64"/>
      <c r="AJ587" s="68"/>
      <c r="AK587" s="68">
        <v>0</v>
      </c>
      <c r="BB587" s="69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931</v>
      </c>
      <c r="B588" s="54" t="s">
        <v>932</v>
      </c>
      <c r="C588" s="31">
        <v>4301051231</v>
      </c>
      <c r="D588" s="802">
        <v>4607091383416</v>
      </c>
      <c r="E588" s="803"/>
      <c r="F588" s="790">
        <v>1.3</v>
      </c>
      <c r="G588" s="32">
        <v>6</v>
      </c>
      <c r="H588" s="790">
        <v>7.8</v>
      </c>
      <c r="I588" s="790">
        <v>8.3460000000000001</v>
      </c>
      <c r="J588" s="32">
        <v>56</v>
      </c>
      <c r="K588" s="32" t="s">
        <v>116</v>
      </c>
      <c r="L588" s="32"/>
      <c r="M588" s="33" t="s">
        <v>68</v>
      </c>
      <c r="N588" s="33"/>
      <c r="O588" s="32">
        <v>45</v>
      </c>
      <c r="P588" s="12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6"/>
      <c r="R588" s="796"/>
      <c r="S588" s="796"/>
      <c r="T588" s="797"/>
      <c r="U588" s="34"/>
      <c r="V588" s="34"/>
      <c r="W588" s="35" t="s">
        <v>69</v>
      </c>
      <c r="X588" s="791">
        <v>0</v>
      </c>
      <c r="Y588" s="79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9" t="s">
        <v>933</v>
      </c>
      <c r="AG588" s="64"/>
      <c r="AJ588" s="68"/>
      <c r="AK588" s="68">
        <v>0</v>
      </c>
      <c r="BB588" s="70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934</v>
      </c>
      <c r="B589" s="54" t="s">
        <v>935</v>
      </c>
      <c r="C589" s="31">
        <v>4301051058</v>
      </c>
      <c r="D589" s="802">
        <v>4680115883536</v>
      </c>
      <c r="E589" s="803"/>
      <c r="F589" s="790">
        <v>0.3</v>
      </c>
      <c r="G589" s="32">
        <v>6</v>
      </c>
      <c r="H589" s="790">
        <v>1.8</v>
      </c>
      <c r="I589" s="790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2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6"/>
      <c r="R589" s="796"/>
      <c r="S589" s="796"/>
      <c r="T589" s="797"/>
      <c r="U589" s="34"/>
      <c r="V589" s="34"/>
      <c r="W589" s="35" t="s">
        <v>69</v>
      </c>
      <c r="X589" s="791">
        <v>0</v>
      </c>
      <c r="Y589" s="792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701" t="s">
        <v>936</v>
      </c>
      <c r="AG589" s="64"/>
      <c r="AJ589" s="68"/>
      <c r="AK589" s="68">
        <v>0</v>
      </c>
      <c r="BB589" s="70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99"/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1"/>
      <c r="P590" s="807" t="s">
        <v>71</v>
      </c>
      <c r="Q590" s="808"/>
      <c r="R590" s="808"/>
      <c r="S590" s="808"/>
      <c r="T590" s="808"/>
      <c r="U590" s="808"/>
      <c r="V590" s="809"/>
      <c r="W590" s="37" t="s">
        <v>72</v>
      </c>
      <c r="X590" s="793">
        <f>IFERROR(X587/H587,"0")+IFERROR(X588/H588,"0")+IFERROR(X589/H589,"0")</f>
        <v>0</v>
      </c>
      <c r="Y590" s="793">
        <f>IFERROR(Y587/H587,"0")+IFERROR(Y588/H588,"0")+IFERROR(Y589/H589,"0")</f>
        <v>0</v>
      </c>
      <c r="Z590" s="793">
        <f>IFERROR(IF(Z587="",0,Z587),"0")+IFERROR(IF(Z588="",0,Z588),"0")+IFERROR(IF(Z589="",0,Z589),"0")</f>
        <v>0</v>
      </c>
      <c r="AA590" s="794"/>
      <c r="AB590" s="794"/>
      <c r="AC590" s="794"/>
    </row>
    <row r="591" spans="1:68" hidden="1" x14ac:dyDescent="0.2">
      <c r="A591" s="800"/>
      <c r="B591" s="800"/>
      <c r="C591" s="800"/>
      <c r="D591" s="800"/>
      <c r="E591" s="800"/>
      <c r="F591" s="800"/>
      <c r="G591" s="800"/>
      <c r="H591" s="800"/>
      <c r="I591" s="800"/>
      <c r="J591" s="800"/>
      <c r="K591" s="800"/>
      <c r="L591" s="800"/>
      <c r="M591" s="800"/>
      <c r="N591" s="800"/>
      <c r="O591" s="801"/>
      <c r="P591" s="807" t="s">
        <v>71</v>
      </c>
      <c r="Q591" s="808"/>
      <c r="R591" s="808"/>
      <c r="S591" s="808"/>
      <c r="T591" s="808"/>
      <c r="U591" s="808"/>
      <c r="V591" s="809"/>
      <c r="W591" s="37" t="s">
        <v>69</v>
      </c>
      <c r="X591" s="793">
        <f>IFERROR(SUM(X587:X589),"0")</f>
        <v>0</v>
      </c>
      <c r="Y591" s="793">
        <f>IFERROR(SUM(Y587:Y589),"0")</f>
        <v>0</v>
      </c>
      <c r="Z591" s="37"/>
      <c r="AA591" s="794"/>
      <c r="AB591" s="794"/>
      <c r="AC591" s="794"/>
    </row>
    <row r="592" spans="1:68" ht="14.25" hidden="1" customHeight="1" x14ac:dyDescent="0.25">
      <c r="A592" s="812" t="s">
        <v>207</v>
      </c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00"/>
      <c r="P592" s="800"/>
      <c r="Q592" s="800"/>
      <c r="R592" s="800"/>
      <c r="S592" s="800"/>
      <c r="T592" s="800"/>
      <c r="U592" s="800"/>
      <c r="V592" s="800"/>
      <c r="W592" s="800"/>
      <c r="X592" s="800"/>
      <c r="Y592" s="800"/>
      <c r="Z592" s="800"/>
      <c r="AA592" s="787"/>
      <c r="AB592" s="787"/>
      <c r="AC592" s="787"/>
    </row>
    <row r="593" spans="1:68" ht="27" hidden="1" customHeight="1" x14ac:dyDescent="0.25">
      <c r="A593" s="54" t="s">
        <v>937</v>
      </c>
      <c r="B593" s="54" t="s">
        <v>938</v>
      </c>
      <c r="C593" s="31">
        <v>4301060363</v>
      </c>
      <c r="D593" s="802">
        <v>4680115885035</v>
      </c>
      <c r="E593" s="803"/>
      <c r="F593" s="790">
        <v>1</v>
      </c>
      <c r="G593" s="32">
        <v>4</v>
      </c>
      <c r="H593" s="790">
        <v>4</v>
      </c>
      <c r="I593" s="790">
        <v>4.4160000000000004</v>
      </c>
      <c r="J593" s="32">
        <v>104</v>
      </c>
      <c r="K593" s="32" t="s">
        <v>116</v>
      </c>
      <c r="L593" s="32"/>
      <c r="M593" s="33" t="s">
        <v>68</v>
      </c>
      <c r="N593" s="33"/>
      <c r="O593" s="32">
        <v>35</v>
      </c>
      <c r="P593" s="9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6"/>
      <c r="R593" s="796"/>
      <c r="S593" s="796"/>
      <c r="T593" s="797"/>
      <c r="U593" s="34"/>
      <c r="V593" s="34"/>
      <c r="W593" s="35" t="s">
        <v>69</v>
      </c>
      <c r="X593" s="791">
        <v>0</v>
      </c>
      <c r="Y593" s="792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703" t="s">
        <v>939</v>
      </c>
      <c r="AG593" s="64"/>
      <c r="AJ593" s="68"/>
      <c r="AK593" s="68">
        <v>0</v>
      </c>
      <c r="BB593" s="70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940</v>
      </c>
      <c r="B594" s="54" t="s">
        <v>941</v>
      </c>
      <c r="C594" s="31">
        <v>4301060436</v>
      </c>
      <c r="D594" s="802">
        <v>4680115885936</v>
      </c>
      <c r="E594" s="803"/>
      <c r="F594" s="790">
        <v>1.3</v>
      </c>
      <c r="G594" s="32">
        <v>6</v>
      </c>
      <c r="H594" s="790">
        <v>7.8</v>
      </c>
      <c r="I594" s="790">
        <v>8.2799999999999994</v>
      </c>
      <c r="J594" s="32">
        <v>56</v>
      </c>
      <c r="K594" s="32" t="s">
        <v>116</v>
      </c>
      <c r="L594" s="32"/>
      <c r="M594" s="33" t="s">
        <v>68</v>
      </c>
      <c r="N594" s="33"/>
      <c r="O594" s="32">
        <v>35</v>
      </c>
      <c r="P594" s="810" t="s">
        <v>942</v>
      </c>
      <c r="Q594" s="796"/>
      <c r="R594" s="796"/>
      <c r="S594" s="796"/>
      <c r="T594" s="797"/>
      <c r="U594" s="34"/>
      <c r="V594" s="34"/>
      <c r="W594" s="35" t="s">
        <v>69</v>
      </c>
      <c r="X594" s="791">
        <v>0</v>
      </c>
      <c r="Y594" s="792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705" t="s">
        <v>939</v>
      </c>
      <c r="AG594" s="64"/>
      <c r="AJ594" s="68"/>
      <c r="AK594" s="68">
        <v>0</v>
      </c>
      <c r="BB594" s="70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99"/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1"/>
      <c r="P595" s="807" t="s">
        <v>71</v>
      </c>
      <c r="Q595" s="808"/>
      <c r="R595" s="808"/>
      <c r="S595" s="808"/>
      <c r="T595" s="808"/>
      <c r="U595" s="808"/>
      <c r="V595" s="809"/>
      <c r="W595" s="37" t="s">
        <v>72</v>
      </c>
      <c r="X595" s="793">
        <f>IFERROR(X593/H593,"0")+IFERROR(X594/H594,"0")</f>
        <v>0</v>
      </c>
      <c r="Y595" s="793">
        <f>IFERROR(Y593/H593,"0")+IFERROR(Y594/H594,"0")</f>
        <v>0</v>
      </c>
      <c r="Z595" s="793">
        <f>IFERROR(IF(Z593="",0,Z593),"0")+IFERROR(IF(Z594="",0,Z594),"0")</f>
        <v>0</v>
      </c>
      <c r="AA595" s="794"/>
      <c r="AB595" s="794"/>
      <c r="AC595" s="794"/>
    </row>
    <row r="596" spans="1:68" hidden="1" x14ac:dyDescent="0.2">
      <c r="A596" s="800"/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1"/>
      <c r="P596" s="807" t="s">
        <v>71</v>
      </c>
      <c r="Q596" s="808"/>
      <c r="R596" s="808"/>
      <c r="S596" s="808"/>
      <c r="T596" s="808"/>
      <c r="U596" s="808"/>
      <c r="V596" s="809"/>
      <c r="W596" s="37" t="s">
        <v>69</v>
      </c>
      <c r="X596" s="793">
        <f>IFERROR(SUM(X593:X594),"0")</f>
        <v>0</v>
      </c>
      <c r="Y596" s="793">
        <f>IFERROR(SUM(Y593:Y594),"0")</f>
        <v>0</v>
      </c>
      <c r="Z596" s="37"/>
      <c r="AA596" s="794"/>
      <c r="AB596" s="794"/>
      <c r="AC596" s="794"/>
    </row>
    <row r="597" spans="1:68" ht="27.75" hidden="1" customHeight="1" x14ac:dyDescent="0.2">
      <c r="A597" s="989" t="s">
        <v>943</v>
      </c>
      <c r="B597" s="990"/>
      <c r="C597" s="990"/>
      <c r="D597" s="990"/>
      <c r="E597" s="990"/>
      <c r="F597" s="990"/>
      <c r="G597" s="990"/>
      <c r="H597" s="990"/>
      <c r="I597" s="990"/>
      <c r="J597" s="990"/>
      <c r="K597" s="990"/>
      <c r="L597" s="990"/>
      <c r="M597" s="990"/>
      <c r="N597" s="990"/>
      <c r="O597" s="990"/>
      <c r="P597" s="990"/>
      <c r="Q597" s="990"/>
      <c r="R597" s="990"/>
      <c r="S597" s="990"/>
      <c r="T597" s="990"/>
      <c r="U597" s="990"/>
      <c r="V597" s="990"/>
      <c r="W597" s="990"/>
      <c r="X597" s="990"/>
      <c r="Y597" s="990"/>
      <c r="Z597" s="990"/>
      <c r="AA597" s="48"/>
      <c r="AB597" s="48"/>
      <c r="AC597" s="48"/>
    </row>
    <row r="598" spans="1:68" ht="16.5" hidden="1" customHeight="1" x14ac:dyDescent="0.25">
      <c r="A598" s="814" t="s">
        <v>943</v>
      </c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00"/>
      <c r="P598" s="800"/>
      <c r="Q598" s="800"/>
      <c r="R598" s="800"/>
      <c r="S598" s="800"/>
      <c r="T598" s="800"/>
      <c r="U598" s="800"/>
      <c r="V598" s="800"/>
      <c r="W598" s="800"/>
      <c r="X598" s="800"/>
      <c r="Y598" s="800"/>
      <c r="Z598" s="800"/>
      <c r="AA598" s="786"/>
      <c r="AB598" s="786"/>
      <c r="AC598" s="786"/>
    </row>
    <row r="599" spans="1:68" ht="14.25" hidden="1" customHeight="1" x14ac:dyDescent="0.25">
      <c r="A599" s="812" t="s">
        <v>113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787"/>
      <c r="AB599" s="787"/>
      <c r="AC599" s="787"/>
    </row>
    <row r="600" spans="1:68" ht="27" hidden="1" customHeight="1" x14ac:dyDescent="0.25">
      <c r="A600" s="54" t="s">
        <v>944</v>
      </c>
      <c r="B600" s="54" t="s">
        <v>945</v>
      </c>
      <c r="C600" s="31">
        <v>4301011862</v>
      </c>
      <c r="D600" s="802">
        <v>4680115885523</v>
      </c>
      <c r="E600" s="803"/>
      <c r="F600" s="790">
        <v>1</v>
      </c>
      <c r="G600" s="32">
        <v>6</v>
      </c>
      <c r="H600" s="790">
        <v>6</v>
      </c>
      <c r="I600" s="790">
        <v>6.36</v>
      </c>
      <c r="J600" s="32">
        <v>104</v>
      </c>
      <c r="K600" s="32" t="s">
        <v>116</v>
      </c>
      <c r="L600" s="32"/>
      <c r="M600" s="33" t="s">
        <v>284</v>
      </c>
      <c r="N600" s="33"/>
      <c r="O600" s="32">
        <v>90</v>
      </c>
      <c r="P600" s="806" t="s">
        <v>946</v>
      </c>
      <c r="Q600" s="796"/>
      <c r="R600" s="796"/>
      <c r="S600" s="796"/>
      <c r="T600" s="797"/>
      <c r="U600" s="34"/>
      <c r="V600" s="34"/>
      <c r="W600" s="35" t="s">
        <v>69</v>
      </c>
      <c r="X600" s="791">
        <v>0</v>
      </c>
      <c r="Y600" s="792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 t="s">
        <v>947</v>
      </c>
      <c r="AC600" s="707" t="s">
        <v>285</v>
      </c>
      <c r="AG600" s="64"/>
      <c r="AJ600" s="68"/>
      <c r="AK600" s="68">
        <v>0</v>
      </c>
      <c r="BB600" s="70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99"/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1"/>
      <c r="P601" s="807" t="s">
        <v>71</v>
      </c>
      <c r="Q601" s="808"/>
      <c r="R601" s="808"/>
      <c r="S601" s="808"/>
      <c r="T601" s="808"/>
      <c r="U601" s="808"/>
      <c r="V601" s="809"/>
      <c r="W601" s="37" t="s">
        <v>72</v>
      </c>
      <c r="X601" s="793">
        <f>IFERROR(X600/H600,"0")</f>
        <v>0</v>
      </c>
      <c r="Y601" s="793">
        <f>IFERROR(Y600/H600,"0")</f>
        <v>0</v>
      </c>
      <c r="Z601" s="793">
        <f>IFERROR(IF(Z600="",0,Z600),"0")</f>
        <v>0</v>
      </c>
      <c r="AA601" s="794"/>
      <c r="AB601" s="794"/>
      <c r="AC601" s="794"/>
    </row>
    <row r="602" spans="1:68" hidden="1" x14ac:dyDescent="0.2">
      <c r="A602" s="800"/>
      <c r="B602" s="800"/>
      <c r="C602" s="800"/>
      <c r="D602" s="800"/>
      <c r="E602" s="800"/>
      <c r="F602" s="800"/>
      <c r="G602" s="800"/>
      <c r="H602" s="800"/>
      <c r="I602" s="800"/>
      <c r="J602" s="800"/>
      <c r="K602" s="800"/>
      <c r="L602" s="800"/>
      <c r="M602" s="800"/>
      <c r="N602" s="800"/>
      <c r="O602" s="801"/>
      <c r="P602" s="807" t="s">
        <v>71</v>
      </c>
      <c r="Q602" s="808"/>
      <c r="R602" s="808"/>
      <c r="S602" s="808"/>
      <c r="T602" s="808"/>
      <c r="U602" s="808"/>
      <c r="V602" s="809"/>
      <c r="W602" s="37" t="s">
        <v>69</v>
      </c>
      <c r="X602" s="793">
        <f>IFERROR(SUM(X600:X600),"0")</f>
        <v>0</v>
      </c>
      <c r="Y602" s="793">
        <f>IFERROR(SUM(Y600:Y600),"0")</f>
        <v>0</v>
      </c>
      <c r="Z602" s="37"/>
      <c r="AA602" s="794"/>
      <c r="AB602" s="794"/>
      <c r="AC602" s="794"/>
    </row>
    <row r="603" spans="1:68" ht="14.25" hidden="1" customHeight="1" x14ac:dyDescent="0.25">
      <c r="A603" s="812" t="s">
        <v>64</v>
      </c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00"/>
      <c r="P603" s="800"/>
      <c r="Q603" s="800"/>
      <c r="R603" s="800"/>
      <c r="S603" s="800"/>
      <c r="T603" s="800"/>
      <c r="U603" s="800"/>
      <c r="V603" s="800"/>
      <c r="W603" s="800"/>
      <c r="X603" s="800"/>
      <c r="Y603" s="800"/>
      <c r="Z603" s="800"/>
      <c r="AA603" s="787"/>
      <c r="AB603" s="787"/>
      <c r="AC603" s="787"/>
    </row>
    <row r="604" spans="1:68" ht="27" hidden="1" customHeight="1" x14ac:dyDescent="0.25">
      <c r="A604" s="54" t="s">
        <v>948</v>
      </c>
      <c r="B604" s="54" t="s">
        <v>949</v>
      </c>
      <c r="C604" s="31">
        <v>4301031309</v>
      </c>
      <c r="D604" s="802">
        <v>4680115885530</v>
      </c>
      <c r="E604" s="803"/>
      <c r="F604" s="790">
        <v>0.7</v>
      </c>
      <c r="G604" s="32">
        <v>6</v>
      </c>
      <c r="H604" s="790">
        <v>4.2</v>
      </c>
      <c r="I604" s="790">
        <v>4.41</v>
      </c>
      <c r="J604" s="32">
        <v>120</v>
      </c>
      <c r="K604" s="32" t="s">
        <v>126</v>
      </c>
      <c r="L604" s="32"/>
      <c r="M604" s="33" t="s">
        <v>284</v>
      </c>
      <c r="N604" s="33"/>
      <c r="O604" s="32">
        <v>90</v>
      </c>
      <c r="P604" s="1054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796"/>
      <c r="R604" s="796"/>
      <c r="S604" s="796"/>
      <c r="T604" s="797"/>
      <c r="U604" s="34"/>
      <c r="V604" s="34"/>
      <c r="W604" s="35" t="s">
        <v>69</v>
      </c>
      <c r="X604" s="791">
        <v>0</v>
      </c>
      <c r="Y604" s="792">
        <f>IFERROR(IF(X604="",0,CEILING((X604/$H604),1)*$H604),"")</f>
        <v>0</v>
      </c>
      <c r="Z604" s="36" t="str">
        <f>IFERROR(IF(Y604=0,"",ROUNDUP(Y604/H604,0)*0.00937),"")</f>
        <v/>
      </c>
      <c r="AA604" s="56"/>
      <c r="AB604" s="57"/>
      <c r="AC604" s="709" t="s">
        <v>950</v>
      </c>
      <c r="AG604" s="64"/>
      <c r="AJ604" s="68"/>
      <c r="AK604" s="68">
        <v>0</v>
      </c>
      <c r="BB604" s="710" t="s">
        <v>1</v>
      </c>
      <c r="BM604" s="64">
        <f>IFERROR(X604*I604/H604,"0")</f>
        <v>0</v>
      </c>
      <c r="BN604" s="64">
        <f>IFERROR(Y604*I604/H604,"0")</f>
        <v>0</v>
      </c>
      <c r="BO604" s="64">
        <f>IFERROR(1/J604*(X604/H604),"0")</f>
        <v>0</v>
      </c>
      <c r="BP604" s="64">
        <f>IFERROR(1/J604*(Y604/H604),"0")</f>
        <v>0</v>
      </c>
    </row>
    <row r="605" spans="1:68" hidden="1" x14ac:dyDescent="0.2">
      <c r="A605" s="799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01"/>
      <c r="P605" s="807" t="s">
        <v>71</v>
      </c>
      <c r="Q605" s="808"/>
      <c r="R605" s="808"/>
      <c r="S605" s="808"/>
      <c r="T605" s="808"/>
      <c r="U605" s="808"/>
      <c r="V605" s="809"/>
      <c r="W605" s="37" t="s">
        <v>72</v>
      </c>
      <c r="X605" s="793">
        <f>IFERROR(X604/H604,"0")</f>
        <v>0</v>
      </c>
      <c r="Y605" s="793">
        <f>IFERROR(Y604/H604,"0")</f>
        <v>0</v>
      </c>
      <c r="Z605" s="793">
        <f>IFERROR(IF(Z604="",0,Z604),"0")</f>
        <v>0</v>
      </c>
      <c r="AA605" s="794"/>
      <c r="AB605" s="794"/>
      <c r="AC605" s="794"/>
    </row>
    <row r="606" spans="1:68" hidden="1" x14ac:dyDescent="0.2">
      <c r="A606" s="800"/>
      <c r="B606" s="800"/>
      <c r="C606" s="800"/>
      <c r="D606" s="800"/>
      <c r="E606" s="800"/>
      <c r="F606" s="800"/>
      <c r="G606" s="800"/>
      <c r="H606" s="800"/>
      <c r="I606" s="800"/>
      <c r="J606" s="800"/>
      <c r="K606" s="800"/>
      <c r="L606" s="800"/>
      <c r="M606" s="800"/>
      <c r="N606" s="800"/>
      <c r="O606" s="801"/>
      <c r="P606" s="807" t="s">
        <v>71</v>
      </c>
      <c r="Q606" s="808"/>
      <c r="R606" s="808"/>
      <c r="S606" s="808"/>
      <c r="T606" s="808"/>
      <c r="U606" s="808"/>
      <c r="V606" s="809"/>
      <c r="W606" s="37" t="s">
        <v>69</v>
      </c>
      <c r="X606" s="793">
        <f>IFERROR(SUM(X604:X604),"0")</f>
        <v>0</v>
      </c>
      <c r="Y606" s="793">
        <f>IFERROR(SUM(Y604:Y604),"0")</f>
        <v>0</v>
      </c>
      <c r="Z606" s="37"/>
      <c r="AA606" s="794"/>
      <c r="AB606" s="794"/>
      <c r="AC606" s="794"/>
    </row>
    <row r="607" spans="1:68" ht="14.25" hidden="1" customHeight="1" x14ac:dyDescent="0.25">
      <c r="A607" s="812" t="s">
        <v>73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87"/>
      <c r="AB607" s="787"/>
      <c r="AC607" s="787"/>
    </row>
    <row r="608" spans="1:68" ht="16.5" hidden="1" customHeight="1" x14ac:dyDescent="0.25">
      <c r="A608" s="54" t="s">
        <v>951</v>
      </c>
      <c r="B608" s="54" t="s">
        <v>952</v>
      </c>
      <c r="C608" s="31">
        <v>4301051765</v>
      </c>
      <c r="D608" s="802">
        <v>4680115885547</v>
      </c>
      <c r="E608" s="803"/>
      <c r="F608" s="790">
        <v>1</v>
      </c>
      <c r="G608" s="32">
        <v>4</v>
      </c>
      <c r="H608" s="790">
        <v>4</v>
      </c>
      <c r="I608" s="790">
        <v>4.21</v>
      </c>
      <c r="J608" s="32">
        <v>120</v>
      </c>
      <c r="K608" s="32" t="s">
        <v>126</v>
      </c>
      <c r="L608" s="32"/>
      <c r="M608" s="33" t="s">
        <v>284</v>
      </c>
      <c r="N608" s="33"/>
      <c r="O608" s="32">
        <v>45</v>
      </c>
      <c r="P608" s="1019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796"/>
      <c r="R608" s="796"/>
      <c r="S608" s="796"/>
      <c r="T608" s="797"/>
      <c r="U608" s="34"/>
      <c r="V608" s="34"/>
      <c r="W608" s="35" t="s">
        <v>69</v>
      </c>
      <c r="X608" s="791">
        <v>0</v>
      </c>
      <c r="Y608" s="792">
        <f>IFERROR(IF(X608="",0,CEILING((X608/$H608),1)*$H608),"")</f>
        <v>0</v>
      </c>
      <c r="Z608" s="36" t="str">
        <f>IFERROR(IF(Y608=0,"",ROUNDUP(Y608/H608,0)*0.00937),"")</f>
        <v/>
      </c>
      <c r="AA608" s="56"/>
      <c r="AB608" s="57"/>
      <c r="AC608" s="711" t="s">
        <v>285</v>
      </c>
      <c r="AG608" s="64"/>
      <c r="AJ608" s="68"/>
      <c r="AK608" s="68">
        <v>0</v>
      </c>
      <c r="BB608" s="712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99"/>
      <c r="B609" s="800"/>
      <c r="C609" s="800"/>
      <c r="D609" s="800"/>
      <c r="E609" s="800"/>
      <c r="F609" s="800"/>
      <c r="G609" s="800"/>
      <c r="H609" s="800"/>
      <c r="I609" s="800"/>
      <c r="J609" s="800"/>
      <c r="K609" s="800"/>
      <c r="L609" s="800"/>
      <c r="M609" s="800"/>
      <c r="N609" s="800"/>
      <c r="O609" s="801"/>
      <c r="P609" s="807" t="s">
        <v>71</v>
      </c>
      <c r="Q609" s="808"/>
      <c r="R609" s="808"/>
      <c r="S609" s="808"/>
      <c r="T609" s="808"/>
      <c r="U609" s="808"/>
      <c r="V609" s="809"/>
      <c r="W609" s="37" t="s">
        <v>72</v>
      </c>
      <c r="X609" s="793">
        <f>IFERROR(X608/H608,"0")</f>
        <v>0</v>
      </c>
      <c r="Y609" s="793">
        <f>IFERROR(Y608/H608,"0")</f>
        <v>0</v>
      </c>
      <c r="Z609" s="793">
        <f>IFERROR(IF(Z608="",0,Z608),"0")</f>
        <v>0</v>
      </c>
      <c r="AA609" s="794"/>
      <c r="AB609" s="794"/>
      <c r="AC609" s="794"/>
    </row>
    <row r="610" spans="1:68" hidden="1" x14ac:dyDescent="0.2">
      <c r="A610" s="800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01"/>
      <c r="P610" s="807" t="s">
        <v>71</v>
      </c>
      <c r="Q610" s="808"/>
      <c r="R610" s="808"/>
      <c r="S610" s="808"/>
      <c r="T610" s="808"/>
      <c r="U610" s="808"/>
      <c r="V610" s="809"/>
      <c r="W610" s="37" t="s">
        <v>69</v>
      </c>
      <c r="X610" s="793">
        <f>IFERROR(SUM(X608:X608),"0")</f>
        <v>0</v>
      </c>
      <c r="Y610" s="793">
        <f>IFERROR(SUM(Y608:Y608),"0")</f>
        <v>0</v>
      </c>
      <c r="Z610" s="37"/>
      <c r="AA610" s="794"/>
      <c r="AB610" s="794"/>
      <c r="AC610" s="794"/>
    </row>
    <row r="611" spans="1:68" ht="27.75" hidden="1" customHeight="1" x14ac:dyDescent="0.2">
      <c r="A611" s="989" t="s">
        <v>953</v>
      </c>
      <c r="B611" s="990"/>
      <c r="C611" s="990"/>
      <c r="D611" s="990"/>
      <c r="E611" s="990"/>
      <c r="F611" s="990"/>
      <c r="G611" s="990"/>
      <c r="H611" s="990"/>
      <c r="I611" s="990"/>
      <c r="J611" s="990"/>
      <c r="K611" s="990"/>
      <c r="L611" s="990"/>
      <c r="M611" s="990"/>
      <c r="N611" s="990"/>
      <c r="O611" s="990"/>
      <c r="P611" s="990"/>
      <c r="Q611" s="990"/>
      <c r="R611" s="990"/>
      <c r="S611" s="990"/>
      <c r="T611" s="990"/>
      <c r="U611" s="990"/>
      <c r="V611" s="990"/>
      <c r="W611" s="990"/>
      <c r="X611" s="990"/>
      <c r="Y611" s="990"/>
      <c r="Z611" s="990"/>
      <c r="AA611" s="48"/>
      <c r="AB611" s="48"/>
      <c r="AC611" s="48"/>
    </row>
    <row r="612" spans="1:68" ht="16.5" hidden="1" customHeight="1" x14ac:dyDescent="0.25">
      <c r="A612" s="814" t="s">
        <v>953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86"/>
      <c r="AB612" s="786"/>
      <c r="AC612" s="786"/>
    </row>
    <row r="613" spans="1:68" ht="14.25" hidden="1" customHeight="1" x14ac:dyDescent="0.25">
      <c r="A613" s="812" t="s">
        <v>113</v>
      </c>
      <c r="B613" s="800"/>
      <c r="C613" s="800"/>
      <c r="D613" s="800"/>
      <c r="E613" s="800"/>
      <c r="F613" s="800"/>
      <c r="G613" s="800"/>
      <c r="H613" s="800"/>
      <c r="I613" s="800"/>
      <c r="J613" s="800"/>
      <c r="K613" s="800"/>
      <c r="L613" s="800"/>
      <c r="M613" s="800"/>
      <c r="N613" s="800"/>
      <c r="O613" s="800"/>
      <c r="P613" s="800"/>
      <c r="Q613" s="800"/>
      <c r="R613" s="800"/>
      <c r="S613" s="800"/>
      <c r="T613" s="800"/>
      <c r="U613" s="800"/>
      <c r="V613" s="800"/>
      <c r="W613" s="800"/>
      <c r="X613" s="800"/>
      <c r="Y613" s="800"/>
      <c r="Z613" s="800"/>
      <c r="AA613" s="787"/>
      <c r="AB613" s="787"/>
      <c r="AC613" s="787"/>
    </row>
    <row r="614" spans="1:68" ht="27" hidden="1" customHeight="1" x14ac:dyDescent="0.25">
      <c r="A614" s="54" t="s">
        <v>954</v>
      </c>
      <c r="B614" s="54" t="s">
        <v>955</v>
      </c>
      <c r="C614" s="31">
        <v>4301011763</v>
      </c>
      <c r="D614" s="802">
        <v>4640242181011</v>
      </c>
      <c r="E614" s="803"/>
      <c r="F614" s="790">
        <v>1.35</v>
      </c>
      <c r="G614" s="32">
        <v>8</v>
      </c>
      <c r="H614" s="790">
        <v>10.8</v>
      </c>
      <c r="I614" s="790">
        <v>11.28</v>
      </c>
      <c r="J614" s="32">
        <v>56</v>
      </c>
      <c r="K614" s="32" t="s">
        <v>116</v>
      </c>
      <c r="L614" s="32"/>
      <c r="M614" s="33" t="s">
        <v>77</v>
      </c>
      <c r="N614" s="33"/>
      <c r="O614" s="32">
        <v>55</v>
      </c>
      <c r="P614" s="1002" t="s">
        <v>956</v>
      </c>
      <c r="Q614" s="796"/>
      <c r="R614" s="796"/>
      <c r="S614" s="796"/>
      <c r="T614" s="797"/>
      <c r="U614" s="34"/>
      <c r="V614" s="34"/>
      <c r="W614" s="35" t="s">
        <v>69</v>
      </c>
      <c r="X614" s="791">
        <v>0</v>
      </c>
      <c r="Y614" s="792">
        <f t="shared" ref="Y614:Y620" si="120"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957</v>
      </c>
      <c r="AG614" s="64"/>
      <c r="AJ614" s="68"/>
      <c r="AK614" s="68">
        <v>0</v>
      </c>
      <c r="BB614" s="714" t="s">
        <v>1</v>
      </c>
      <c r="BM614" s="64">
        <f t="shared" ref="BM614:BM620" si="121">IFERROR(X614*I614/H614,"0")</f>
        <v>0</v>
      </c>
      <c r="BN614" s="64">
        <f t="shared" ref="BN614:BN620" si="122">IFERROR(Y614*I614/H614,"0")</f>
        <v>0</v>
      </c>
      <c r="BO614" s="64">
        <f t="shared" ref="BO614:BO620" si="123">IFERROR(1/J614*(X614/H614),"0")</f>
        <v>0</v>
      </c>
      <c r="BP614" s="64">
        <f t="shared" ref="BP614:BP620" si="124">IFERROR(1/J614*(Y614/H614),"0")</f>
        <v>0</v>
      </c>
    </row>
    <row r="615" spans="1:68" ht="27" hidden="1" customHeight="1" x14ac:dyDescent="0.25">
      <c r="A615" s="54" t="s">
        <v>958</v>
      </c>
      <c r="B615" s="54" t="s">
        <v>959</v>
      </c>
      <c r="C615" s="31">
        <v>4301011585</v>
      </c>
      <c r="D615" s="802">
        <v>4640242180441</v>
      </c>
      <c r="E615" s="803"/>
      <c r="F615" s="790">
        <v>1.5</v>
      </c>
      <c r="G615" s="32">
        <v>8</v>
      </c>
      <c r="H615" s="790">
        <v>12</v>
      </c>
      <c r="I615" s="790">
        <v>12.435</v>
      </c>
      <c r="J615" s="32">
        <v>64</v>
      </c>
      <c r="K615" s="32" t="s">
        <v>116</v>
      </c>
      <c r="L615" s="32"/>
      <c r="M615" s="33" t="s">
        <v>117</v>
      </c>
      <c r="N615" s="33"/>
      <c r="O615" s="32">
        <v>50</v>
      </c>
      <c r="P615" s="854" t="s">
        <v>960</v>
      </c>
      <c r="Q615" s="796"/>
      <c r="R615" s="796"/>
      <c r="S615" s="796"/>
      <c r="T615" s="797"/>
      <c r="U615" s="34"/>
      <c r="V615" s="34"/>
      <c r="W615" s="35" t="s">
        <v>69</v>
      </c>
      <c r="X615" s="791">
        <v>0</v>
      </c>
      <c r="Y615" s="792">
        <f t="shared" si="120"/>
        <v>0</v>
      </c>
      <c r="Z615" s="36" t="str">
        <f>IFERROR(IF(Y615=0,"",ROUNDUP(Y615/H615,0)*0.01898),"")</f>
        <v/>
      </c>
      <c r="AA615" s="56"/>
      <c r="AB615" s="57"/>
      <c r="AC615" s="715" t="s">
        <v>961</v>
      </c>
      <c r="AG615" s="64"/>
      <c r="AJ615" s="68"/>
      <c r="AK615" s="68">
        <v>0</v>
      </c>
      <c r="BB615" s="716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4301011584</v>
      </c>
      <c r="D616" s="802">
        <v>4640242180564</v>
      </c>
      <c r="E616" s="803"/>
      <c r="F616" s="790">
        <v>1.5</v>
      </c>
      <c r="G616" s="32">
        <v>8</v>
      </c>
      <c r="H616" s="790">
        <v>12</v>
      </c>
      <c r="I616" s="790">
        <v>12.435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861" t="s">
        <v>964</v>
      </c>
      <c r="Q616" s="796"/>
      <c r="R616" s="796"/>
      <c r="S616" s="796"/>
      <c r="T616" s="797"/>
      <c r="U616" s="34"/>
      <c r="V616" s="34"/>
      <c r="W616" s="35" t="s">
        <v>69</v>
      </c>
      <c r="X616" s="791">
        <v>0</v>
      </c>
      <c r="Y616" s="792">
        <f t="shared" si="120"/>
        <v>0</v>
      </c>
      <c r="Z616" s="36" t="str">
        <f>IFERROR(IF(Y616=0,"",ROUNDUP(Y616/H616,0)*0.01898),"")</f>
        <v/>
      </c>
      <c r="AA616" s="56"/>
      <c r="AB616" s="57"/>
      <c r="AC616" s="717" t="s">
        <v>965</v>
      </c>
      <c r="AG616" s="64"/>
      <c r="AJ616" s="68"/>
      <c r="AK616" s="68">
        <v>0</v>
      </c>
      <c r="BB616" s="718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4301011762</v>
      </c>
      <c r="D617" s="802">
        <v>4640242180922</v>
      </c>
      <c r="E617" s="803"/>
      <c r="F617" s="790">
        <v>1.35</v>
      </c>
      <c r="G617" s="32">
        <v>8</v>
      </c>
      <c r="H617" s="790">
        <v>10.8</v>
      </c>
      <c r="I617" s="790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55</v>
      </c>
      <c r="P617" s="1070" t="s">
        <v>968</v>
      </c>
      <c r="Q617" s="796"/>
      <c r="R617" s="796"/>
      <c r="S617" s="796"/>
      <c r="T617" s="797"/>
      <c r="U617" s="34"/>
      <c r="V617" s="34"/>
      <c r="W617" s="35" t="s">
        <v>69</v>
      </c>
      <c r="X617" s="791">
        <v>0</v>
      </c>
      <c r="Y617" s="792">
        <f t="shared" si="120"/>
        <v>0</v>
      </c>
      <c r="Z617" s="36" t="str">
        <f>IFERROR(IF(Y617=0,"",ROUNDUP(Y617/H617,0)*0.01898),"")</f>
        <v/>
      </c>
      <c r="AA617" s="56"/>
      <c r="AB617" s="57"/>
      <c r="AC617" s="719" t="s">
        <v>969</v>
      </c>
      <c r="AG617" s="64"/>
      <c r="AJ617" s="68"/>
      <c r="AK617" s="68">
        <v>0</v>
      </c>
      <c r="BB617" s="720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970</v>
      </c>
      <c r="B618" s="54" t="s">
        <v>971</v>
      </c>
      <c r="C618" s="31">
        <v>4301011764</v>
      </c>
      <c r="D618" s="802">
        <v>4640242181189</v>
      </c>
      <c r="E618" s="803"/>
      <c r="F618" s="790">
        <v>0.4</v>
      </c>
      <c r="G618" s="32">
        <v>10</v>
      </c>
      <c r="H618" s="790">
        <v>4</v>
      </c>
      <c r="I618" s="790">
        <v>4.21</v>
      </c>
      <c r="J618" s="32">
        <v>132</v>
      </c>
      <c r="K618" s="32" t="s">
        <v>126</v>
      </c>
      <c r="L618" s="32"/>
      <c r="M618" s="33" t="s">
        <v>77</v>
      </c>
      <c r="N618" s="33"/>
      <c r="O618" s="32">
        <v>55</v>
      </c>
      <c r="P618" s="1085" t="s">
        <v>972</v>
      </c>
      <c r="Q618" s="796"/>
      <c r="R618" s="796"/>
      <c r="S618" s="796"/>
      <c r="T618" s="797"/>
      <c r="U618" s="34"/>
      <c r="V618" s="34"/>
      <c r="W618" s="35" t="s">
        <v>69</v>
      </c>
      <c r="X618" s="791">
        <v>0</v>
      </c>
      <c r="Y618" s="792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957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973</v>
      </c>
      <c r="B619" s="54" t="s">
        <v>974</v>
      </c>
      <c r="C619" s="31">
        <v>4301011551</v>
      </c>
      <c r="D619" s="802">
        <v>4640242180038</v>
      </c>
      <c r="E619" s="803"/>
      <c r="F619" s="790">
        <v>0.4</v>
      </c>
      <c r="G619" s="32">
        <v>10</v>
      </c>
      <c r="H619" s="790">
        <v>4</v>
      </c>
      <c r="I619" s="790">
        <v>4.21</v>
      </c>
      <c r="J619" s="32">
        <v>132</v>
      </c>
      <c r="K619" s="32" t="s">
        <v>126</v>
      </c>
      <c r="L619" s="32"/>
      <c r="M619" s="33" t="s">
        <v>117</v>
      </c>
      <c r="N619" s="33"/>
      <c r="O619" s="32">
        <v>50</v>
      </c>
      <c r="P619" s="1059" t="s">
        <v>975</v>
      </c>
      <c r="Q619" s="796"/>
      <c r="R619" s="796"/>
      <c r="S619" s="796"/>
      <c r="T619" s="797"/>
      <c r="U619" s="34"/>
      <c r="V619" s="34"/>
      <c r="W619" s="35" t="s">
        <v>69</v>
      </c>
      <c r="X619" s="791">
        <v>0</v>
      </c>
      <c r="Y619" s="792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965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976</v>
      </c>
      <c r="B620" s="54" t="s">
        <v>977</v>
      </c>
      <c r="C620" s="31">
        <v>4301011765</v>
      </c>
      <c r="D620" s="802">
        <v>4640242181172</v>
      </c>
      <c r="E620" s="803"/>
      <c r="F620" s="790">
        <v>0.4</v>
      </c>
      <c r="G620" s="32">
        <v>10</v>
      </c>
      <c r="H620" s="790">
        <v>4</v>
      </c>
      <c r="I620" s="790">
        <v>4.21</v>
      </c>
      <c r="J620" s="32">
        <v>132</v>
      </c>
      <c r="K620" s="32" t="s">
        <v>126</v>
      </c>
      <c r="L620" s="32"/>
      <c r="M620" s="33" t="s">
        <v>117</v>
      </c>
      <c r="N620" s="33"/>
      <c r="O620" s="32">
        <v>55</v>
      </c>
      <c r="P620" s="1106" t="s">
        <v>978</v>
      </c>
      <c r="Q620" s="796"/>
      <c r="R620" s="796"/>
      <c r="S620" s="796"/>
      <c r="T620" s="797"/>
      <c r="U620" s="34"/>
      <c r="V620" s="34"/>
      <c r="W620" s="35" t="s">
        <v>69</v>
      </c>
      <c r="X620" s="791">
        <v>0</v>
      </c>
      <c r="Y620" s="792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969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idden="1" x14ac:dyDescent="0.2">
      <c r="A621" s="799"/>
      <c r="B621" s="800"/>
      <c r="C621" s="800"/>
      <c r="D621" s="800"/>
      <c r="E621" s="800"/>
      <c r="F621" s="800"/>
      <c r="G621" s="800"/>
      <c r="H621" s="800"/>
      <c r="I621" s="800"/>
      <c r="J621" s="800"/>
      <c r="K621" s="800"/>
      <c r="L621" s="800"/>
      <c r="M621" s="800"/>
      <c r="N621" s="800"/>
      <c r="O621" s="801"/>
      <c r="P621" s="807" t="s">
        <v>71</v>
      </c>
      <c r="Q621" s="808"/>
      <c r="R621" s="808"/>
      <c r="S621" s="808"/>
      <c r="T621" s="808"/>
      <c r="U621" s="808"/>
      <c r="V621" s="809"/>
      <c r="W621" s="37" t="s">
        <v>72</v>
      </c>
      <c r="X621" s="793">
        <f>IFERROR(X614/H614,"0")+IFERROR(X615/H615,"0")+IFERROR(X616/H616,"0")+IFERROR(X617/H617,"0")+IFERROR(X618/H618,"0")+IFERROR(X619/H619,"0")+IFERROR(X620/H620,"0")</f>
        <v>0</v>
      </c>
      <c r="Y621" s="793">
        <f>IFERROR(Y614/H614,"0")+IFERROR(Y615/H615,"0")+IFERROR(Y616/H616,"0")+IFERROR(Y617/H617,"0")+IFERROR(Y618/H618,"0")+IFERROR(Y619/H619,"0")+IFERROR(Y620/H620,"0")</f>
        <v>0</v>
      </c>
      <c r="Z621" s="79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794"/>
      <c r="AB621" s="794"/>
      <c r="AC621" s="794"/>
    </row>
    <row r="622" spans="1:68" hidden="1" x14ac:dyDescent="0.2">
      <c r="A622" s="800"/>
      <c r="B622" s="800"/>
      <c r="C622" s="800"/>
      <c r="D622" s="800"/>
      <c r="E622" s="800"/>
      <c r="F622" s="800"/>
      <c r="G622" s="800"/>
      <c r="H622" s="800"/>
      <c r="I622" s="800"/>
      <c r="J622" s="800"/>
      <c r="K622" s="800"/>
      <c r="L622" s="800"/>
      <c r="M622" s="800"/>
      <c r="N622" s="800"/>
      <c r="O622" s="801"/>
      <c r="P622" s="807" t="s">
        <v>71</v>
      </c>
      <c r="Q622" s="808"/>
      <c r="R622" s="808"/>
      <c r="S622" s="808"/>
      <c r="T622" s="808"/>
      <c r="U622" s="808"/>
      <c r="V622" s="809"/>
      <c r="W622" s="37" t="s">
        <v>69</v>
      </c>
      <c r="X622" s="793">
        <f>IFERROR(SUM(X614:X620),"0")</f>
        <v>0</v>
      </c>
      <c r="Y622" s="793">
        <f>IFERROR(SUM(Y614:Y620),"0")</f>
        <v>0</v>
      </c>
      <c r="Z622" s="37"/>
      <c r="AA622" s="794"/>
      <c r="AB622" s="794"/>
      <c r="AC622" s="794"/>
    </row>
    <row r="623" spans="1:68" ht="14.25" hidden="1" customHeight="1" x14ac:dyDescent="0.25">
      <c r="A623" s="812" t="s">
        <v>165</v>
      </c>
      <c r="B623" s="800"/>
      <c r="C623" s="800"/>
      <c r="D623" s="800"/>
      <c r="E623" s="800"/>
      <c r="F623" s="800"/>
      <c r="G623" s="800"/>
      <c r="H623" s="800"/>
      <c r="I623" s="800"/>
      <c r="J623" s="800"/>
      <c r="K623" s="800"/>
      <c r="L623" s="800"/>
      <c r="M623" s="800"/>
      <c r="N623" s="800"/>
      <c r="O623" s="800"/>
      <c r="P623" s="800"/>
      <c r="Q623" s="800"/>
      <c r="R623" s="800"/>
      <c r="S623" s="800"/>
      <c r="T623" s="800"/>
      <c r="U623" s="800"/>
      <c r="V623" s="800"/>
      <c r="W623" s="800"/>
      <c r="X623" s="800"/>
      <c r="Y623" s="800"/>
      <c r="Z623" s="800"/>
      <c r="AA623" s="787"/>
      <c r="AB623" s="787"/>
      <c r="AC623" s="787"/>
    </row>
    <row r="624" spans="1:68" ht="16.5" hidden="1" customHeight="1" x14ac:dyDescent="0.25">
      <c r="A624" s="54" t="s">
        <v>979</v>
      </c>
      <c r="B624" s="54" t="s">
        <v>980</v>
      </c>
      <c r="C624" s="31">
        <v>4301020269</v>
      </c>
      <c r="D624" s="802">
        <v>4640242180519</v>
      </c>
      <c r="E624" s="803"/>
      <c r="F624" s="790">
        <v>1.35</v>
      </c>
      <c r="G624" s="32">
        <v>8</v>
      </c>
      <c r="H624" s="790">
        <v>10.8</v>
      </c>
      <c r="I624" s="790">
        <v>11.28</v>
      </c>
      <c r="J624" s="32">
        <v>56</v>
      </c>
      <c r="K624" s="32" t="s">
        <v>116</v>
      </c>
      <c r="L624" s="32"/>
      <c r="M624" s="33" t="s">
        <v>77</v>
      </c>
      <c r="N624" s="33"/>
      <c r="O624" s="32">
        <v>50</v>
      </c>
      <c r="P624" s="902" t="s">
        <v>981</v>
      </c>
      <c r="Q624" s="796"/>
      <c r="R624" s="796"/>
      <c r="S624" s="796"/>
      <c r="T624" s="797"/>
      <c r="U624" s="34"/>
      <c r="V624" s="34"/>
      <c r="W624" s="35" t="s">
        <v>69</v>
      </c>
      <c r="X624" s="791">
        <v>0</v>
      </c>
      <c r="Y624" s="792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982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983</v>
      </c>
      <c r="B625" s="54" t="s">
        <v>984</v>
      </c>
      <c r="C625" s="31">
        <v>4301020260</v>
      </c>
      <c r="D625" s="802">
        <v>4640242180526</v>
      </c>
      <c r="E625" s="803"/>
      <c r="F625" s="790">
        <v>1.8</v>
      </c>
      <c r="G625" s="32">
        <v>6</v>
      </c>
      <c r="H625" s="790">
        <v>10.8</v>
      </c>
      <c r="I625" s="790">
        <v>11.234999999999999</v>
      </c>
      <c r="J625" s="32">
        <v>64</v>
      </c>
      <c r="K625" s="32" t="s">
        <v>116</v>
      </c>
      <c r="L625" s="32"/>
      <c r="M625" s="33" t="s">
        <v>117</v>
      </c>
      <c r="N625" s="33"/>
      <c r="O625" s="32">
        <v>50</v>
      </c>
      <c r="P625" s="1232" t="s">
        <v>985</v>
      </c>
      <c r="Q625" s="796"/>
      <c r="R625" s="796"/>
      <c r="S625" s="796"/>
      <c r="T625" s="797"/>
      <c r="U625" s="34"/>
      <c r="V625" s="34"/>
      <c r="W625" s="35" t="s">
        <v>69</v>
      </c>
      <c r="X625" s="791">
        <v>0</v>
      </c>
      <c r="Y625" s="79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982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4301020309</v>
      </c>
      <c r="D626" s="802">
        <v>4640242180090</v>
      </c>
      <c r="E626" s="803"/>
      <c r="F626" s="790">
        <v>1.35</v>
      </c>
      <c r="G626" s="32">
        <v>8</v>
      </c>
      <c r="H626" s="790">
        <v>10.8</v>
      </c>
      <c r="I626" s="790">
        <v>11.234999999999999</v>
      </c>
      <c r="J626" s="32">
        <v>64</v>
      </c>
      <c r="K626" s="32" t="s">
        <v>116</v>
      </c>
      <c r="L626" s="32"/>
      <c r="M626" s="33" t="s">
        <v>117</v>
      </c>
      <c r="N626" s="33"/>
      <c r="O626" s="32">
        <v>50</v>
      </c>
      <c r="P626" s="828" t="s">
        <v>988</v>
      </c>
      <c r="Q626" s="796"/>
      <c r="R626" s="796"/>
      <c r="S626" s="796"/>
      <c r="T626" s="797"/>
      <c r="U626" s="34"/>
      <c r="V626" s="34"/>
      <c r="W626" s="35" t="s">
        <v>69</v>
      </c>
      <c r="X626" s="791">
        <v>0</v>
      </c>
      <c r="Y626" s="79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31" t="s">
        <v>989</v>
      </c>
      <c r="AG626" s="64"/>
      <c r="AJ626" s="68"/>
      <c r="AK626" s="68">
        <v>0</v>
      </c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990</v>
      </c>
      <c r="B627" s="54" t="s">
        <v>991</v>
      </c>
      <c r="C627" s="31">
        <v>4301020295</v>
      </c>
      <c r="D627" s="802">
        <v>4640242181363</v>
      </c>
      <c r="E627" s="803"/>
      <c r="F627" s="790">
        <v>0.4</v>
      </c>
      <c r="G627" s="32">
        <v>10</v>
      </c>
      <c r="H627" s="790">
        <v>4</v>
      </c>
      <c r="I627" s="790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999" t="s">
        <v>992</v>
      </c>
      <c r="Q627" s="796"/>
      <c r="R627" s="796"/>
      <c r="S627" s="796"/>
      <c r="T627" s="797"/>
      <c r="U627" s="34"/>
      <c r="V627" s="34"/>
      <c r="W627" s="35" t="s">
        <v>69</v>
      </c>
      <c r="X627" s="791">
        <v>0</v>
      </c>
      <c r="Y627" s="792">
        <f>IFERROR(IF(X627="",0,CEILING((X627/$H627),1)*$H627),"")</f>
        <v>0</v>
      </c>
      <c r="Z627" s="36" t="str">
        <f>IFERROR(IF(Y627=0,"",ROUNDUP(Y627/H627,0)*0.00902),"")</f>
        <v/>
      </c>
      <c r="AA627" s="56"/>
      <c r="AB627" s="57"/>
      <c r="AC627" s="733" t="s">
        <v>989</v>
      </c>
      <c r="AG627" s="64"/>
      <c r="AJ627" s="68"/>
      <c r="AK627" s="68">
        <v>0</v>
      </c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99"/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1"/>
      <c r="P628" s="807" t="s">
        <v>71</v>
      </c>
      <c r="Q628" s="808"/>
      <c r="R628" s="808"/>
      <c r="S628" s="808"/>
      <c r="T628" s="808"/>
      <c r="U628" s="808"/>
      <c r="V628" s="809"/>
      <c r="W628" s="37" t="s">
        <v>72</v>
      </c>
      <c r="X628" s="793">
        <f>IFERROR(X624/H624,"0")+IFERROR(X625/H625,"0")+IFERROR(X626/H626,"0")+IFERROR(X627/H627,"0")</f>
        <v>0</v>
      </c>
      <c r="Y628" s="793">
        <f>IFERROR(Y624/H624,"0")+IFERROR(Y625/H625,"0")+IFERROR(Y626/H626,"0")+IFERROR(Y627/H627,"0")</f>
        <v>0</v>
      </c>
      <c r="Z628" s="793">
        <f>IFERROR(IF(Z624="",0,Z624),"0")+IFERROR(IF(Z625="",0,Z625),"0")+IFERROR(IF(Z626="",0,Z626),"0")+IFERROR(IF(Z627="",0,Z627),"0")</f>
        <v>0</v>
      </c>
      <c r="AA628" s="794"/>
      <c r="AB628" s="794"/>
      <c r="AC628" s="794"/>
    </row>
    <row r="629" spans="1:68" hidden="1" x14ac:dyDescent="0.2">
      <c r="A629" s="800"/>
      <c r="B629" s="800"/>
      <c r="C629" s="800"/>
      <c r="D629" s="800"/>
      <c r="E629" s="800"/>
      <c r="F629" s="800"/>
      <c r="G629" s="800"/>
      <c r="H629" s="800"/>
      <c r="I629" s="800"/>
      <c r="J629" s="800"/>
      <c r="K629" s="800"/>
      <c r="L629" s="800"/>
      <c r="M629" s="800"/>
      <c r="N629" s="800"/>
      <c r="O629" s="801"/>
      <c r="P629" s="807" t="s">
        <v>71</v>
      </c>
      <c r="Q629" s="808"/>
      <c r="R629" s="808"/>
      <c r="S629" s="808"/>
      <c r="T629" s="808"/>
      <c r="U629" s="808"/>
      <c r="V629" s="809"/>
      <c r="W629" s="37" t="s">
        <v>69</v>
      </c>
      <c r="X629" s="793">
        <f>IFERROR(SUM(X624:X627),"0")</f>
        <v>0</v>
      </c>
      <c r="Y629" s="793">
        <f>IFERROR(SUM(Y624:Y627),"0")</f>
        <v>0</v>
      </c>
      <c r="Z629" s="37"/>
      <c r="AA629" s="794"/>
      <c r="AB629" s="794"/>
      <c r="AC629" s="794"/>
    </row>
    <row r="630" spans="1:68" ht="14.25" hidden="1" customHeight="1" x14ac:dyDescent="0.25">
      <c r="A630" s="812" t="s">
        <v>64</v>
      </c>
      <c r="B630" s="800"/>
      <c r="C630" s="800"/>
      <c r="D630" s="800"/>
      <c r="E630" s="800"/>
      <c r="F630" s="800"/>
      <c r="G630" s="800"/>
      <c r="H630" s="800"/>
      <c r="I630" s="800"/>
      <c r="J630" s="800"/>
      <c r="K630" s="800"/>
      <c r="L630" s="800"/>
      <c r="M630" s="800"/>
      <c r="N630" s="800"/>
      <c r="O630" s="800"/>
      <c r="P630" s="800"/>
      <c r="Q630" s="800"/>
      <c r="R630" s="800"/>
      <c r="S630" s="800"/>
      <c r="T630" s="800"/>
      <c r="U630" s="800"/>
      <c r="V630" s="800"/>
      <c r="W630" s="800"/>
      <c r="X630" s="800"/>
      <c r="Y630" s="800"/>
      <c r="Z630" s="800"/>
      <c r="AA630" s="787"/>
      <c r="AB630" s="787"/>
      <c r="AC630" s="787"/>
    </row>
    <row r="631" spans="1:68" ht="27" hidden="1" customHeight="1" x14ac:dyDescent="0.25">
      <c r="A631" s="54" t="s">
        <v>993</v>
      </c>
      <c r="B631" s="54" t="s">
        <v>994</v>
      </c>
      <c r="C631" s="31">
        <v>4301031280</v>
      </c>
      <c r="D631" s="802">
        <v>4640242180816</v>
      </c>
      <c r="E631" s="803"/>
      <c r="F631" s="790">
        <v>0.7</v>
      </c>
      <c r="G631" s="32">
        <v>6</v>
      </c>
      <c r="H631" s="790">
        <v>4.2</v>
      </c>
      <c r="I631" s="790">
        <v>4.47</v>
      </c>
      <c r="J631" s="32">
        <v>132</v>
      </c>
      <c r="K631" s="32" t="s">
        <v>126</v>
      </c>
      <c r="L631" s="32"/>
      <c r="M631" s="33" t="s">
        <v>68</v>
      </c>
      <c r="N631" s="33"/>
      <c r="O631" s="32">
        <v>40</v>
      </c>
      <c r="P631" s="1077" t="s">
        <v>995</v>
      </c>
      <c r="Q631" s="796"/>
      <c r="R631" s="796"/>
      <c r="S631" s="796"/>
      <c r="T631" s="797"/>
      <c r="U631" s="34"/>
      <c r="V631" s="34"/>
      <c r="W631" s="35" t="s">
        <v>69</v>
      </c>
      <c r="X631" s="791">
        <v>0</v>
      </c>
      <c r="Y631" s="792">
        <f t="shared" ref="Y631:Y637" si="125">IFERROR(IF(X631="",0,CEILING((X631/$H631),1)*$H631),"")</f>
        <v>0</v>
      </c>
      <c r="Z631" s="36" t="str">
        <f>IFERROR(IF(Y631=0,"",ROUNDUP(Y631/H631,0)*0.00902),"")</f>
        <v/>
      </c>
      <c r="AA631" s="56"/>
      <c r="AB631" s="57"/>
      <c r="AC631" s="735" t="s">
        <v>996</v>
      </c>
      <c r="AG631" s="64"/>
      <c r="AJ631" s="68"/>
      <c r="AK631" s="68">
        <v>0</v>
      </c>
      <c r="BB631" s="736" t="s">
        <v>1</v>
      </c>
      <c r="BM631" s="64">
        <f t="shared" ref="BM631:BM637" si="126">IFERROR(X631*I631/H631,"0")</f>
        <v>0</v>
      </c>
      <c r="BN631" s="64">
        <f t="shared" ref="BN631:BN637" si="127">IFERROR(Y631*I631/H631,"0")</f>
        <v>0</v>
      </c>
      <c r="BO631" s="64">
        <f t="shared" ref="BO631:BO637" si="128">IFERROR(1/J631*(X631/H631),"0")</f>
        <v>0</v>
      </c>
      <c r="BP631" s="64">
        <f t="shared" ref="BP631:BP637" si="129">IFERROR(1/J631*(Y631/H631),"0")</f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4301031244</v>
      </c>
      <c r="D632" s="802">
        <v>4640242180595</v>
      </c>
      <c r="E632" s="803"/>
      <c r="F632" s="790">
        <v>0.7</v>
      </c>
      <c r="G632" s="32">
        <v>6</v>
      </c>
      <c r="H632" s="790">
        <v>4.2</v>
      </c>
      <c r="I632" s="790">
        <v>4.47</v>
      </c>
      <c r="J632" s="32">
        <v>132</v>
      </c>
      <c r="K632" s="32" t="s">
        <v>126</v>
      </c>
      <c r="L632" s="32"/>
      <c r="M632" s="33" t="s">
        <v>68</v>
      </c>
      <c r="N632" s="33"/>
      <c r="O632" s="32">
        <v>40</v>
      </c>
      <c r="P632" s="1075" t="s">
        <v>999</v>
      </c>
      <c r="Q632" s="796"/>
      <c r="R632" s="796"/>
      <c r="S632" s="796"/>
      <c r="T632" s="797"/>
      <c r="U632" s="34"/>
      <c r="V632" s="34"/>
      <c r="W632" s="35" t="s">
        <v>69</v>
      </c>
      <c r="X632" s="791">
        <v>0</v>
      </c>
      <c r="Y632" s="792">
        <f t="shared" si="125"/>
        <v>0</v>
      </c>
      <c r="Z632" s="36" t="str">
        <f>IFERROR(IF(Y632=0,"",ROUNDUP(Y632/H632,0)*0.00902),"")</f>
        <v/>
      </c>
      <c r="AA632" s="56"/>
      <c r="AB632" s="57"/>
      <c r="AC632" s="737" t="s">
        <v>1000</v>
      </c>
      <c r="AG632" s="64"/>
      <c r="AJ632" s="68"/>
      <c r="AK632" s="68">
        <v>0</v>
      </c>
      <c r="BB632" s="738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4301031289</v>
      </c>
      <c r="D633" s="802">
        <v>4640242181615</v>
      </c>
      <c r="E633" s="803"/>
      <c r="F633" s="790">
        <v>0.7</v>
      </c>
      <c r="G633" s="32">
        <v>6</v>
      </c>
      <c r="H633" s="790">
        <v>4.2</v>
      </c>
      <c r="I633" s="790">
        <v>4.41</v>
      </c>
      <c r="J633" s="32">
        <v>132</v>
      </c>
      <c r="K633" s="32" t="s">
        <v>126</v>
      </c>
      <c r="L633" s="32"/>
      <c r="M633" s="33" t="s">
        <v>68</v>
      </c>
      <c r="N633" s="33"/>
      <c r="O633" s="32">
        <v>45</v>
      </c>
      <c r="P633" s="1122" t="s">
        <v>1003</v>
      </c>
      <c r="Q633" s="796"/>
      <c r="R633" s="796"/>
      <c r="S633" s="796"/>
      <c r="T633" s="797"/>
      <c r="U633" s="34"/>
      <c r="V633" s="34"/>
      <c r="W633" s="35" t="s">
        <v>69</v>
      </c>
      <c r="X633" s="791">
        <v>0</v>
      </c>
      <c r="Y633" s="792">
        <f t="shared" si="125"/>
        <v>0</v>
      </c>
      <c r="Z633" s="36" t="str">
        <f>IFERROR(IF(Y633=0,"",ROUNDUP(Y633/H633,0)*0.00902),"")</f>
        <v/>
      </c>
      <c r="AA633" s="56"/>
      <c r="AB633" s="57"/>
      <c r="AC633" s="739" t="s">
        <v>1004</v>
      </c>
      <c r="AG633" s="64"/>
      <c r="AJ633" s="68"/>
      <c r="AK633" s="68">
        <v>0</v>
      </c>
      <c r="BB633" s="740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4301031285</v>
      </c>
      <c r="D634" s="802">
        <v>4640242181639</v>
      </c>
      <c r="E634" s="803"/>
      <c r="F634" s="790">
        <v>0.7</v>
      </c>
      <c r="G634" s="32">
        <v>6</v>
      </c>
      <c r="H634" s="790">
        <v>4.2</v>
      </c>
      <c r="I634" s="790">
        <v>4.41</v>
      </c>
      <c r="J634" s="32">
        <v>132</v>
      </c>
      <c r="K634" s="32" t="s">
        <v>126</v>
      </c>
      <c r="L634" s="32"/>
      <c r="M634" s="33" t="s">
        <v>68</v>
      </c>
      <c r="N634" s="33"/>
      <c r="O634" s="32">
        <v>45</v>
      </c>
      <c r="P634" s="881" t="s">
        <v>1007</v>
      </c>
      <c r="Q634" s="796"/>
      <c r="R634" s="796"/>
      <c r="S634" s="796"/>
      <c r="T634" s="797"/>
      <c r="U634" s="34"/>
      <c r="V634" s="34"/>
      <c r="W634" s="35" t="s">
        <v>69</v>
      </c>
      <c r="X634" s="791">
        <v>0</v>
      </c>
      <c r="Y634" s="792">
        <f t="shared" si="125"/>
        <v>0</v>
      </c>
      <c r="Z634" s="36" t="str">
        <f>IFERROR(IF(Y634=0,"",ROUNDUP(Y634/H634,0)*0.00902),"")</f>
        <v/>
      </c>
      <c r="AA634" s="56"/>
      <c r="AB634" s="57"/>
      <c r="AC634" s="741" t="s">
        <v>1008</v>
      </c>
      <c r="AG634" s="64"/>
      <c r="AJ634" s="68"/>
      <c r="AK634" s="68">
        <v>0</v>
      </c>
      <c r="BB634" s="742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4301031287</v>
      </c>
      <c r="D635" s="802">
        <v>4640242181622</v>
      </c>
      <c r="E635" s="803"/>
      <c r="F635" s="790">
        <v>0.7</v>
      </c>
      <c r="G635" s="32">
        <v>6</v>
      </c>
      <c r="H635" s="790">
        <v>4.2</v>
      </c>
      <c r="I635" s="790">
        <v>4.41</v>
      </c>
      <c r="J635" s="32">
        <v>132</v>
      </c>
      <c r="K635" s="32" t="s">
        <v>126</v>
      </c>
      <c r="L635" s="32"/>
      <c r="M635" s="33" t="s">
        <v>68</v>
      </c>
      <c r="N635" s="33"/>
      <c r="O635" s="32">
        <v>45</v>
      </c>
      <c r="P635" s="908" t="s">
        <v>1011</v>
      </c>
      <c r="Q635" s="796"/>
      <c r="R635" s="796"/>
      <c r="S635" s="796"/>
      <c r="T635" s="797"/>
      <c r="U635" s="34"/>
      <c r="V635" s="34"/>
      <c r="W635" s="35" t="s">
        <v>69</v>
      </c>
      <c r="X635" s="791">
        <v>0</v>
      </c>
      <c r="Y635" s="792">
        <f t="shared" si="125"/>
        <v>0</v>
      </c>
      <c r="Z635" s="36" t="str">
        <f>IFERROR(IF(Y635=0,"",ROUNDUP(Y635/H635,0)*0.00902),"")</f>
        <v/>
      </c>
      <c r="AA635" s="56"/>
      <c r="AB635" s="57"/>
      <c r="AC635" s="743" t="s">
        <v>1012</v>
      </c>
      <c r="AG635" s="64"/>
      <c r="AJ635" s="68"/>
      <c r="AK635" s="68">
        <v>0</v>
      </c>
      <c r="BB635" s="744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1013</v>
      </c>
      <c r="B636" s="54" t="s">
        <v>1014</v>
      </c>
      <c r="C636" s="31">
        <v>4301031203</v>
      </c>
      <c r="D636" s="802">
        <v>4640242180908</v>
      </c>
      <c r="E636" s="803"/>
      <c r="F636" s="790">
        <v>0.28000000000000003</v>
      </c>
      <c r="G636" s="32">
        <v>6</v>
      </c>
      <c r="H636" s="790">
        <v>1.68</v>
      </c>
      <c r="I636" s="790">
        <v>1.81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51" t="s">
        <v>1015</v>
      </c>
      <c r="Q636" s="796"/>
      <c r="R636" s="796"/>
      <c r="S636" s="796"/>
      <c r="T636" s="797"/>
      <c r="U636" s="34"/>
      <c r="V636" s="34"/>
      <c r="W636" s="35" t="s">
        <v>69</v>
      </c>
      <c r="X636" s="791">
        <v>0</v>
      </c>
      <c r="Y636" s="792">
        <f t="shared" si="125"/>
        <v>0</v>
      </c>
      <c r="Z636" s="36" t="str">
        <f>IFERROR(IF(Y636=0,"",ROUNDUP(Y636/H636,0)*0.00502),"")</f>
        <v/>
      </c>
      <c r="AA636" s="56"/>
      <c r="AB636" s="57"/>
      <c r="AC636" s="745" t="s">
        <v>996</v>
      </c>
      <c r="AG636" s="64"/>
      <c r="AJ636" s="68"/>
      <c r="AK636" s="68">
        <v>0</v>
      </c>
      <c r="BB636" s="746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1016</v>
      </c>
      <c r="B637" s="54" t="s">
        <v>1017</v>
      </c>
      <c r="C637" s="31">
        <v>4301031200</v>
      </c>
      <c r="D637" s="802">
        <v>4640242180489</v>
      </c>
      <c r="E637" s="803"/>
      <c r="F637" s="790">
        <v>0.28000000000000003</v>
      </c>
      <c r="G637" s="32">
        <v>6</v>
      </c>
      <c r="H637" s="790">
        <v>1.68</v>
      </c>
      <c r="I637" s="790">
        <v>1.84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40</v>
      </c>
      <c r="P637" s="917" t="s">
        <v>1018</v>
      </c>
      <c r="Q637" s="796"/>
      <c r="R637" s="796"/>
      <c r="S637" s="796"/>
      <c r="T637" s="797"/>
      <c r="U637" s="34"/>
      <c r="V637" s="34"/>
      <c r="W637" s="35" t="s">
        <v>69</v>
      </c>
      <c r="X637" s="791">
        <v>0</v>
      </c>
      <c r="Y637" s="792">
        <f t="shared" si="125"/>
        <v>0</v>
      </c>
      <c r="Z637" s="36" t="str">
        <f>IFERROR(IF(Y637=0,"",ROUNDUP(Y637/H637,0)*0.00502),"")</f>
        <v/>
      </c>
      <c r="AA637" s="56"/>
      <c r="AB637" s="57"/>
      <c r="AC637" s="747" t="s">
        <v>1000</v>
      </c>
      <c r="AG637" s="64"/>
      <c r="AJ637" s="68"/>
      <c r="AK637" s="68">
        <v>0</v>
      </c>
      <c r="BB637" s="748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idden="1" x14ac:dyDescent="0.2">
      <c r="A638" s="799"/>
      <c r="B638" s="800"/>
      <c r="C638" s="800"/>
      <c r="D638" s="800"/>
      <c r="E638" s="800"/>
      <c r="F638" s="800"/>
      <c r="G638" s="800"/>
      <c r="H638" s="800"/>
      <c r="I638" s="800"/>
      <c r="J638" s="800"/>
      <c r="K638" s="800"/>
      <c r="L638" s="800"/>
      <c r="M638" s="800"/>
      <c r="N638" s="800"/>
      <c r="O638" s="801"/>
      <c r="P638" s="807" t="s">
        <v>71</v>
      </c>
      <c r="Q638" s="808"/>
      <c r="R638" s="808"/>
      <c r="S638" s="808"/>
      <c r="T638" s="808"/>
      <c r="U638" s="808"/>
      <c r="V638" s="809"/>
      <c r="W638" s="37" t="s">
        <v>72</v>
      </c>
      <c r="X638" s="793">
        <f>IFERROR(X631/H631,"0")+IFERROR(X632/H632,"0")+IFERROR(X633/H633,"0")+IFERROR(X634/H634,"0")+IFERROR(X635/H635,"0")+IFERROR(X636/H636,"0")+IFERROR(X637/H637,"0")</f>
        <v>0</v>
      </c>
      <c r="Y638" s="793">
        <f>IFERROR(Y631/H631,"0")+IFERROR(Y632/H632,"0")+IFERROR(Y633/H633,"0")+IFERROR(Y634/H634,"0")+IFERROR(Y635/H635,"0")+IFERROR(Y636/H636,"0")+IFERROR(Y637/H637,"0")</f>
        <v>0</v>
      </c>
      <c r="Z638" s="79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794"/>
      <c r="AB638" s="794"/>
      <c r="AC638" s="794"/>
    </row>
    <row r="639" spans="1:68" hidden="1" x14ac:dyDescent="0.2">
      <c r="A639" s="800"/>
      <c r="B639" s="800"/>
      <c r="C639" s="800"/>
      <c r="D639" s="800"/>
      <c r="E639" s="800"/>
      <c r="F639" s="800"/>
      <c r="G639" s="800"/>
      <c r="H639" s="800"/>
      <c r="I639" s="800"/>
      <c r="J639" s="800"/>
      <c r="K639" s="800"/>
      <c r="L639" s="800"/>
      <c r="M639" s="800"/>
      <c r="N639" s="800"/>
      <c r="O639" s="801"/>
      <c r="P639" s="807" t="s">
        <v>71</v>
      </c>
      <c r="Q639" s="808"/>
      <c r="R639" s="808"/>
      <c r="S639" s="808"/>
      <c r="T639" s="808"/>
      <c r="U639" s="808"/>
      <c r="V639" s="809"/>
      <c r="W639" s="37" t="s">
        <v>69</v>
      </c>
      <c r="X639" s="793">
        <f>IFERROR(SUM(X631:X637),"0")</f>
        <v>0</v>
      </c>
      <c r="Y639" s="793">
        <f>IFERROR(SUM(Y631:Y637),"0")</f>
        <v>0</v>
      </c>
      <c r="Z639" s="37"/>
      <c r="AA639" s="794"/>
      <c r="AB639" s="794"/>
      <c r="AC639" s="794"/>
    </row>
    <row r="640" spans="1:68" ht="14.25" hidden="1" customHeight="1" x14ac:dyDescent="0.25">
      <c r="A640" s="812" t="s">
        <v>73</v>
      </c>
      <c r="B640" s="800"/>
      <c r="C640" s="800"/>
      <c r="D640" s="800"/>
      <c r="E640" s="800"/>
      <c r="F640" s="800"/>
      <c r="G640" s="800"/>
      <c r="H640" s="800"/>
      <c r="I640" s="800"/>
      <c r="J640" s="800"/>
      <c r="K640" s="800"/>
      <c r="L640" s="800"/>
      <c r="M640" s="800"/>
      <c r="N640" s="800"/>
      <c r="O640" s="800"/>
      <c r="P640" s="800"/>
      <c r="Q640" s="800"/>
      <c r="R640" s="800"/>
      <c r="S640" s="800"/>
      <c r="T640" s="800"/>
      <c r="U640" s="800"/>
      <c r="V640" s="800"/>
      <c r="W640" s="800"/>
      <c r="X640" s="800"/>
      <c r="Y640" s="800"/>
      <c r="Z640" s="800"/>
      <c r="AA640" s="787"/>
      <c r="AB640" s="787"/>
      <c r="AC640" s="787"/>
    </row>
    <row r="641" spans="1:68" ht="27" hidden="1" customHeight="1" x14ac:dyDescent="0.25">
      <c r="A641" s="54" t="s">
        <v>1019</v>
      </c>
      <c r="B641" s="54" t="s">
        <v>1020</v>
      </c>
      <c r="C641" s="31">
        <v>4301051746</v>
      </c>
      <c r="D641" s="802">
        <v>4640242180533</v>
      </c>
      <c r="E641" s="803"/>
      <c r="F641" s="790">
        <v>1.3</v>
      </c>
      <c r="G641" s="32">
        <v>6</v>
      </c>
      <c r="H641" s="790">
        <v>7.8</v>
      </c>
      <c r="I641" s="790">
        <v>8.3640000000000008</v>
      </c>
      <c r="J641" s="32">
        <v>56</v>
      </c>
      <c r="K641" s="32" t="s">
        <v>116</v>
      </c>
      <c r="L641" s="32"/>
      <c r="M641" s="33" t="s">
        <v>77</v>
      </c>
      <c r="N641" s="33"/>
      <c r="O641" s="32">
        <v>40</v>
      </c>
      <c r="P641" s="1152" t="s">
        <v>1021</v>
      </c>
      <c r="Q641" s="796"/>
      <c r="R641" s="796"/>
      <c r="S641" s="796"/>
      <c r="T641" s="797"/>
      <c r="U641" s="34"/>
      <c r="V641" s="34"/>
      <c r="W641" s="35" t="s">
        <v>69</v>
      </c>
      <c r="X641" s="791">
        <v>0</v>
      </c>
      <c r="Y641" s="792">
        <f t="shared" ref="Y641:Y648" si="130"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9" t="s">
        <v>1022</v>
      </c>
      <c r="AG641" s="64"/>
      <c r="AJ641" s="68"/>
      <c r="AK641" s="68">
        <v>0</v>
      </c>
      <c r="BB641" s="750" t="s">
        <v>1</v>
      </c>
      <c r="BM641" s="64">
        <f t="shared" ref="BM641:BM648" si="131">IFERROR(X641*I641/H641,"0")</f>
        <v>0</v>
      </c>
      <c r="BN641" s="64">
        <f t="shared" ref="BN641:BN648" si="132">IFERROR(Y641*I641/H641,"0")</f>
        <v>0</v>
      </c>
      <c r="BO641" s="64">
        <f t="shared" ref="BO641:BO648" si="133">IFERROR(1/J641*(X641/H641),"0")</f>
        <v>0</v>
      </c>
      <c r="BP641" s="64">
        <f t="shared" ref="BP641:BP648" si="134">IFERROR(1/J641*(Y641/H641),"0")</f>
        <v>0</v>
      </c>
    </row>
    <row r="642" spans="1:68" ht="27" hidden="1" customHeight="1" x14ac:dyDescent="0.25">
      <c r="A642" s="54" t="s">
        <v>1019</v>
      </c>
      <c r="B642" s="54" t="s">
        <v>1023</v>
      </c>
      <c r="C642" s="31">
        <v>4301051887</v>
      </c>
      <c r="D642" s="802">
        <v>4640242180533</v>
      </c>
      <c r="E642" s="803"/>
      <c r="F642" s="790">
        <v>1.3</v>
      </c>
      <c r="G642" s="32">
        <v>6</v>
      </c>
      <c r="H642" s="790">
        <v>7.8</v>
      </c>
      <c r="I642" s="790">
        <v>8.3640000000000008</v>
      </c>
      <c r="J642" s="32">
        <v>56</v>
      </c>
      <c r="K642" s="32" t="s">
        <v>116</v>
      </c>
      <c r="L642" s="32"/>
      <c r="M642" s="33" t="s">
        <v>77</v>
      </c>
      <c r="N642" s="33"/>
      <c r="O642" s="32">
        <v>45</v>
      </c>
      <c r="P642" s="1203" t="s">
        <v>1024</v>
      </c>
      <c r="Q642" s="796"/>
      <c r="R642" s="796"/>
      <c r="S642" s="796"/>
      <c r="T642" s="797"/>
      <c r="U642" s="34"/>
      <c r="V642" s="34"/>
      <c r="W642" s="35" t="s">
        <v>69</v>
      </c>
      <c r="X642" s="791">
        <v>0</v>
      </c>
      <c r="Y642" s="792">
        <f t="shared" si="130"/>
        <v>0</v>
      </c>
      <c r="Z642" s="36" t="str">
        <f>IFERROR(IF(Y642=0,"",ROUNDUP(Y642/H642,0)*0.02175),"")</f>
        <v/>
      </c>
      <c r="AA642" s="56"/>
      <c r="AB642" s="57"/>
      <c r="AC642" s="751" t="s">
        <v>1022</v>
      </c>
      <c r="AG642" s="64"/>
      <c r="AJ642" s="68"/>
      <c r="AK642" s="68">
        <v>0</v>
      </c>
      <c r="BB642" s="752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1025</v>
      </c>
      <c r="B643" s="54" t="s">
        <v>1026</v>
      </c>
      <c r="C643" s="31">
        <v>4301051510</v>
      </c>
      <c r="D643" s="802">
        <v>4640242180540</v>
      </c>
      <c r="E643" s="803"/>
      <c r="F643" s="790">
        <v>1.3</v>
      </c>
      <c r="G643" s="32">
        <v>6</v>
      </c>
      <c r="H643" s="790">
        <v>7.8</v>
      </c>
      <c r="I643" s="790">
        <v>8.3640000000000008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30</v>
      </c>
      <c r="P643" s="958" t="s">
        <v>1027</v>
      </c>
      <c r="Q643" s="796"/>
      <c r="R643" s="796"/>
      <c r="S643" s="796"/>
      <c r="T643" s="797"/>
      <c r="U643" s="34"/>
      <c r="V643" s="34"/>
      <c r="W643" s="35" t="s">
        <v>69</v>
      </c>
      <c r="X643" s="791">
        <v>0</v>
      </c>
      <c r="Y643" s="792">
        <f t="shared" si="130"/>
        <v>0</v>
      </c>
      <c r="Z643" s="36" t="str">
        <f>IFERROR(IF(Y643=0,"",ROUNDUP(Y643/H643,0)*0.02175),"")</f>
        <v/>
      </c>
      <c r="AA643" s="56"/>
      <c r="AB643" s="57"/>
      <c r="AC643" s="753" t="s">
        <v>1028</v>
      </c>
      <c r="AG643" s="64"/>
      <c r="AJ643" s="68"/>
      <c r="AK643" s="68">
        <v>0</v>
      </c>
      <c r="BB643" s="754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1025</v>
      </c>
      <c r="B644" s="54" t="s">
        <v>1029</v>
      </c>
      <c r="C644" s="31">
        <v>4301051933</v>
      </c>
      <c r="D644" s="802">
        <v>4640242180540</v>
      </c>
      <c r="E644" s="803"/>
      <c r="F644" s="790">
        <v>1.3</v>
      </c>
      <c r="G644" s="32">
        <v>6</v>
      </c>
      <c r="H644" s="790">
        <v>7.8</v>
      </c>
      <c r="I644" s="790">
        <v>8.3640000000000008</v>
      </c>
      <c r="J644" s="32">
        <v>56</v>
      </c>
      <c r="K644" s="32" t="s">
        <v>116</v>
      </c>
      <c r="L644" s="32"/>
      <c r="M644" s="33" t="s">
        <v>77</v>
      </c>
      <c r="N644" s="33"/>
      <c r="O644" s="32">
        <v>45</v>
      </c>
      <c r="P644" s="1211" t="s">
        <v>1030</v>
      </c>
      <c r="Q644" s="796"/>
      <c r="R644" s="796"/>
      <c r="S644" s="796"/>
      <c r="T644" s="797"/>
      <c r="U644" s="34"/>
      <c r="V644" s="34"/>
      <c r="W644" s="35" t="s">
        <v>69</v>
      </c>
      <c r="X644" s="791">
        <v>0</v>
      </c>
      <c r="Y644" s="792">
        <f t="shared" si="130"/>
        <v>0</v>
      </c>
      <c r="Z644" s="36" t="str">
        <f>IFERROR(IF(Y644=0,"",ROUNDUP(Y644/H644,0)*0.02175),"")</f>
        <v/>
      </c>
      <c r="AA644" s="56"/>
      <c r="AB644" s="57"/>
      <c r="AC644" s="755" t="s">
        <v>1028</v>
      </c>
      <c r="AG644" s="64"/>
      <c r="AJ644" s="68"/>
      <c r="AK644" s="68">
        <v>0</v>
      </c>
      <c r="BB644" s="756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1031</v>
      </c>
      <c r="B645" s="54" t="s">
        <v>1032</v>
      </c>
      <c r="C645" s="31">
        <v>4301051390</v>
      </c>
      <c r="D645" s="802">
        <v>4640242181233</v>
      </c>
      <c r="E645" s="803"/>
      <c r="F645" s="790">
        <v>0.3</v>
      </c>
      <c r="G645" s="32">
        <v>6</v>
      </c>
      <c r="H645" s="790">
        <v>1.8</v>
      </c>
      <c r="I645" s="790">
        <v>1.984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63" t="s">
        <v>1033</v>
      </c>
      <c r="Q645" s="796"/>
      <c r="R645" s="796"/>
      <c r="S645" s="796"/>
      <c r="T645" s="797"/>
      <c r="U645" s="34"/>
      <c r="V645" s="34"/>
      <c r="W645" s="35" t="s">
        <v>69</v>
      </c>
      <c r="X645" s="791">
        <v>0</v>
      </c>
      <c r="Y645" s="792">
        <f t="shared" si="130"/>
        <v>0</v>
      </c>
      <c r="Z645" s="36" t="str">
        <f>IFERROR(IF(Y645=0,"",ROUNDUP(Y645/H645,0)*0.00502),"")</f>
        <v/>
      </c>
      <c r="AA645" s="56"/>
      <c r="AB645" s="57"/>
      <c r="AC645" s="757" t="s">
        <v>1022</v>
      </c>
      <c r="AG645" s="64"/>
      <c r="AJ645" s="68"/>
      <c r="AK645" s="68">
        <v>0</v>
      </c>
      <c r="BB645" s="758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1031</v>
      </c>
      <c r="B646" s="54" t="s">
        <v>1034</v>
      </c>
      <c r="C646" s="31">
        <v>4301051920</v>
      </c>
      <c r="D646" s="802">
        <v>4640242181233</v>
      </c>
      <c r="E646" s="803"/>
      <c r="F646" s="790">
        <v>0.3</v>
      </c>
      <c r="G646" s="32">
        <v>6</v>
      </c>
      <c r="H646" s="790">
        <v>1.8</v>
      </c>
      <c r="I646" s="790">
        <v>2.0640000000000001</v>
      </c>
      <c r="J646" s="32">
        <v>182</v>
      </c>
      <c r="K646" s="32" t="s">
        <v>76</v>
      </c>
      <c r="L646" s="32"/>
      <c r="M646" s="33" t="s">
        <v>161</v>
      </c>
      <c r="N646" s="33"/>
      <c r="O646" s="32">
        <v>45</v>
      </c>
      <c r="P646" s="1146" t="s">
        <v>1035</v>
      </c>
      <c r="Q646" s="796"/>
      <c r="R646" s="796"/>
      <c r="S646" s="796"/>
      <c r="T646" s="797"/>
      <c r="U646" s="34"/>
      <c r="V646" s="34"/>
      <c r="W646" s="35" t="s">
        <v>69</v>
      </c>
      <c r="X646" s="791">
        <v>0</v>
      </c>
      <c r="Y646" s="792">
        <f t="shared" si="130"/>
        <v>0</v>
      </c>
      <c r="Z646" s="36" t="str">
        <f>IFERROR(IF(Y646=0,"",ROUNDUP(Y646/H646,0)*0.00651),"")</f>
        <v/>
      </c>
      <c r="AA646" s="56"/>
      <c r="AB646" s="57"/>
      <c r="AC646" s="759" t="s">
        <v>1022</v>
      </c>
      <c r="AG646" s="64"/>
      <c r="AJ646" s="68"/>
      <c r="AK646" s="68">
        <v>0</v>
      </c>
      <c r="BB646" s="760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1036</v>
      </c>
      <c r="B647" s="54" t="s">
        <v>1037</v>
      </c>
      <c r="C647" s="31">
        <v>4301051448</v>
      </c>
      <c r="D647" s="802">
        <v>4640242181226</v>
      </c>
      <c r="E647" s="803"/>
      <c r="F647" s="790">
        <v>0.3</v>
      </c>
      <c r="G647" s="32">
        <v>6</v>
      </c>
      <c r="H647" s="790">
        <v>1.8</v>
      </c>
      <c r="I647" s="790">
        <v>1.972</v>
      </c>
      <c r="J647" s="32">
        <v>234</v>
      </c>
      <c r="K647" s="32" t="s">
        <v>67</v>
      </c>
      <c r="L647" s="32"/>
      <c r="M647" s="33" t="s">
        <v>68</v>
      </c>
      <c r="N647" s="33"/>
      <c r="O647" s="32">
        <v>30</v>
      </c>
      <c r="P647" s="893" t="s">
        <v>1038</v>
      </c>
      <c r="Q647" s="796"/>
      <c r="R647" s="796"/>
      <c r="S647" s="796"/>
      <c r="T647" s="797"/>
      <c r="U647" s="34"/>
      <c r="V647" s="34"/>
      <c r="W647" s="35" t="s">
        <v>69</v>
      </c>
      <c r="X647" s="791">
        <v>0</v>
      </c>
      <c r="Y647" s="792">
        <f t="shared" si="130"/>
        <v>0</v>
      </c>
      <c r="Z647" s="36" t="str">
        <f>IFERROR(IF(Y647=0,"",ROUNDUP(Y647/H647,0)*0.00502),"")</f>
        <v/>
      </c>
      <c r="AA647" s="56"/>
      <c r="AB647" s="57"/>
      <c r="AC647" s="761" t="s">
        <v>1028</v>
      </c>
      <c r="AG647" s="64"/>
      <c r="AJ647" s="68"/>
      <c r="AK647" s="68">
        <v>0</v>
      </c>
      <c r="BB647" s="762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ht="27" hidden="1" customHeight="1" x14ac:dyDescent="0.25">
      <c r="A648" s="54" t="s">
        <v>1036</v>
      </c>
      <c r="B648" s="54" t="s">
        <v>1039</v>
      </c>
      <c r="C648" s="31">
        <v>4301051921</v>
      </c>
      <c r="D648" s="802">
        <v>4640242181226</v>
      </c>
      <c r="E648" s="803"/>
      <c r="F648" s="790">
        <v>0.3</v>
      </c>
      <c r="G648" s="32">
        <v>6</v>
      </c>
      <c r="H648" s="790">
        <v>1.8</v>
      </c>
      <c r="I648" s="790">
        <v>2.052</v>
      </c>
      <c r="J648" s="32">
        <v>182</v>
      </c>
      <c r="K648" s="32" t="s">
        <v>76</v>
      </c>
      <c r="L648" s="32"/>
      <c r="M648" s="33" t="s">
        <v>161</v>
      </c>
      <c r="N648" s="33"/>
      <c r="O648" s="32">
        <v>45</v>
      </c>
      <c r="P648" s="1148" t="s">
        <v>1040</v>
      </c>
      <c r="Q648" s="796"/>
      <c r="R648" s="796"/>
      <c r="S648" s="796"/>
      <c r="T648" s="797"/>
      <c r="U648" s="34"/>
      <c r="V648" s="34"/>
      <c r="W648" s="35" t="s">
        <v>69</v>
      </c>
      <c r="X648" s="791">
        <v>0</v>
      </c>
      <c r="Y648" s="792">
        <f t="shared" si="130"/>
        <v>0</v>
      </c>
      <c r="Z648" s="36" t="str">
        <f>IFERROR(IF(Y648=0,"",ROUNDUP(Y648/H648,0)*0.00651),"")</f>
        <v/>
      </c>
      <c r="AA648" s="56"/>
      <c r="AB648" s="57"/>
      <c r="AC648" s="763" t="s">
        <v>1028</v>
      </c>
      <c r="AG648" s="64"/>
      <c r="AJ648" s="68"/>
      <c r="AK648" s="68">
        <v>0</v>
      </c>
      <c r="BB648" s="764" t="s">
        <v>1</v>
      </c>
      <c r="BM648" s="64">
        <f t="shared" si="131"/>
        <v>0</v>
      </c>
      <c r="BN648" s="64">
        <f t="shared" si="132"/>
        <v>0</v>
      </c>
      <c r="BO648" s="64">
        <f t="shared" si="133"/>
        <v>0</v>
      </c>
      <c r="BP648" s="64">
        <f t="shared" si="134"/>
        <v>0</v>
      </c>
    </row>
    <row r="649" spans="1:68" hidden="1" x14ac:dyDescent="0.2">
      <c r="A649" s="799"/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1"/>
      <c r="P649" s="807" t="s">
        <v>71</v>
      </c>
      <c r="Q649" s="808"/>
      <c r="R649" s="808"/>
      <c r="S649" s="808"/>
      <c r="T649" s="808"/>
      <c r="U649" s="808"/>
      <c r="V649" s="809"/>
      <c r="W649" s="37" t="s">
        <v>72</v>
      </c>
      <c r="X649" s="793">
        <f>IFERROR(X641/H641,"0")+IFERROR(X642/H642,"0")+IFERROR(X643/H643,"0")+IFERROR(X644/H644,"0")+IFERROR(X645/H645,"0")+IFERROR(X646/H646,"0")+IFERROR(X647/H647,"0")+IFERROR(X648/H648,"0")</f>
        <v>0</v>
      </c>
      <c r="Y649" s="793">
        <f>IFERROR(Y641/H641,"0")+IFERROR(Y642/H642,"0")+IFERROR(Y643/H643,"0")+IFERROR(Y644/H644,"0")+IFERROR(Y645/H645,"0")+IFERROR(Y646/H646,"0")+IFERROR(Y647/H647,"0")+IFERROR(Y648/H648,"0")</f>
        <v>0</v>
      </c>
      <c r="Z649" s="79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794"/>
      <c r="AB649" s="794"/>
      <c r="AC649" s="794"/>
    </row>
    <row r="650" spans="1:68" hidden="1" x14ac:dyDescent="0.2">
      <c r="A650" s="800"/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01"/>
      <c r="P650" s="807" t="s">
        <v>71</v>
      </c>
      <c r="Q650" s="808"/>
      <c r="R650" s="808"/>
      <c r="S650" s="808"/>
      <c r="T650" s="808"/>
      <c r="U650" s="808"/>
      <c r="V650" s="809"/>
      <c r="W650" s="37" t="s">
        <v>69</v>
      </c>
      <c r="X650" s="793">
        <f>IFERROR(SUM(X641:X648),"0")</f>
        <v>0</v>
      </c>
      <c r="Y650" s="793">
        <f>IFERROR(SUM(Y641:Y648),"0")</f>
        <v>0</v>
      </c>
      <c r="Z650" s="37"/>
      <c r="AA650" s="794"/>
      <c r="AB650" s="794"/>
      <c r="AC650" s="794"/>
    </row>
    <row r="651" spans="1:68" ht="14.25" hidden="1" customHeight="1" x14ac:dyDescent="0.25">
      <c r="A651" s="812" t="s">
        <v>207</v>
      </c>
      <c r="B651" s="800"/>
      <c r="C651" s="800"/>
      <c r="D651" s="800"/>
      <c r="E651" s="800"/>
      <c r="F651" s="800"/>
      <c r="G651" s="800"/>
      <c r="H651" s="800"/>
      <c r="I651" s="800"/>
      <c r="J651" s="800"/>
      <c r="K651" s="800"/>
      <c r="L651" s="800"/>
      <c r="M651" s="800"/>
      <c r="N651" s="800"/>
      <c r="O651" s="800"/>
      <c r="P651" s="800"/>
      <c r="Q651" s="800"/>
      <c r="R651" s="800"/>
      <c r="S651" s="800"/>
      <c r="T651" s="800"/>
      <c r="U651" s="800"/>
      <c r="V651" s="800"/>
      <c r="W651" s="800"/>
      <c r="X651" s="800"/>
      <c r="Y651" s="800"/>
      <c r="Z651" s="800"/>
      <c r="AA651" s="787"/>
      <c r="AB651" s="787"/>
      <c r="AC651" s="787"/>
    </row>
    <row r="652" spans="1:68" ht="27" hidden="1" customHeight="1" x14ac:dyDescent="0.25">
      <c r="A652" s="54" t="s">
        <v>1041</v>
      </c>
      <c r="B652" s="54" t="s">
        <v>1042</v>
      </c>
      <c r="C652" s="31">
        <v>4301060408</v>
      </c>
      <c r="D652" s="802">
        <v>4640242180120</v>
      </c>
      <c r="E652" s="803"/>
      <c r="F652" s="790">
        <v>1.3</v>
      </c>
      <c r="G652" s="32">
        <v>6</v>
      </c>
      <c r="H652" s="790">
        <v>7.8</v>
      </c>
      <c r="I652" s="790">
        <v>8.2799999999999994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40</v>
      </c>
      <c r="P652" s="1186" t="s">
        <v>1043</v>
      </c>
      <c r="Q652" s="796"/>
      <c r="R652" s="796"/>
      <c r="S652" s="796"/>
      <c r="T652" s="797"/>
      <c r="U652" s="34"/>
      <c r="V652" s="34"/>
      <c r="W652" s="35" t="s">
        <v>69</v>
      </c>
      <c r="X652" s="791">
        <v>0</v>
      </c>
      <c r="Y652" s="79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5" t="s">
        <v>1044</v>
      </c>
      <c r="AG652" s="64"/>
      <c r="AJ652" s="68"/>
      <c r="AK652" s="68">
        <v>0</v>
      </c>
      <c r="BB652" s="766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1041</v>
      </c>
      <c r="B653" s="54" t="s">
        <v>1045</v>
      </c>
      <c r="C653" s="31">
        <v>4301060354</v>
      </c>
      <c r="D653" s="802">
        <v>4640242180120</v>
      </c>
      <c r="E653" s="803"/>
      <c r="F653" s="790">
        <v>1.3</v>
      </c>
      <c r="G653" s="32">
        <v>6</v>
      </c>
      <c r="H653" s="790">
        <v>7.8</v>
      </c>
      <c r="I653" s="790">
        <v>8.2799999999999994</v>
      </c>
      <c r="J653" s="32">
        <v>56</v>
      </c>
      <c r="K653" s="32" t="s">
        <v>116</v>
      </c>
      <c r="L653" s="32"/>
      <c r="M653" s="33" t="s">
        <v>68</v>
      </c>
      <c r="N653" s="33"/>
      <c r="O653" s="32">
        <v>40</v>
      </c>
      <c r="P653" s="816" t="s">
        <v>1046</v>
      </c>
      <c r="Q653" s="796"/>
      <c r="R653" s="796"/>
      <c r="S653" s="796"/>
      <c r="T653" s="797"/>
      <c r="U653" s="34"/>
      <c r="V653" s="34"/>
      <c r="W653" s="35" t="s">
        <v>69</v>
      </c>
      <c r="X653" s="791">
        <v>0</v>
      </c>
      <c r="Y653" s="792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7" t="s">
        <v>1044</v>
      </c>
      <c r="AG653" s="64"/>
      <c r="AJ653" s="68"/>
      <c r="AK653" s="68">
        <v>0</v>
      </c>
      <c r="BB653" s="768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1047</v>
      </c>
      <c r="B654" s="54" t="s">
        <v>1048</v>
      </c>
      <c r="C654" s="31">
        <v>4301060407</v>
      </c>
      <c r="D654" s="802">
        <v>4640242180137</v>
      </c>
      <c r="E654" s="803"/>
      <c r="F654" s="790">
        <v>1.3</v>
      </c>
      <c r="G654" s="32">
        <v>6</v>
      </c>
      <c r="H654" s="790">
        <v>7.8</v>
      </c>
      <c r="I654" s="790">
        <v>8.2799999999999994</v>
      </c>
      <c r="J654" s="32">
        <v>56</v>
      </c>
      <c r="K654" s="32" t="s">
        <v>116</v>
      </c>
      <c r="L654" s="32"/>
      <c r="M654" s="33" t="s">
        <v>68</v>
      </c>
      <c r="N654" s="33"/>
      <c r="O654" s="32">
        <v>40</v>
      </c>
      <c r="P654" s="1212" t="s">
        <v>1049</v>
      </c>
      <c r="Q654" s="796"/>
      <c r="R654" s="796"/>
      <c r="S654" s="796"/>
      <c r="T654" s="797"/>
      <c r="U654" s="34"/>
      <c r="V654" s="34"/>
      <c r="W654" s="35" t="s">
        <v>69</v>
      </c>
      <c r="X654" s="791">
        <v>0</v>
      </c>
      <c r="Y654" s="792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1050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1047</v>
      </c>
      <c r="B655" s="54" t="s">
        <v>1051</v>
      </c>
      <c r="C655" s="31">
        <v>4301060355</v>
      </c>
      <c r="D655" s="802">
        <v>4640242180137</v>
      </c>
      <c r="E655" s="803"/>
      <c r="F655" s="790">
        <v>1.3</v>
      </c>
      <c r="G655" s="32">
        <v>6</v>
      </c>
      <c r="H655" s="790">
        <v>7.8</v>
      </c>
      <c r="I655" s="790">
        <v>8.2799999999999994</v>
      </c>
      <c r="J655" s="32">
        <v>56</v>
      </c>
      <c r="K655" s="32" t="s">
        <v>116</v>
      </c>
      <c r="L655" s="32"/>
      <c r="M655" s="33" t="s">
        <v>68</v>
      </c>
      <c r="N655" s="33"/>
      <c r="O655" s="32">
        <v>40</v>
      </c>
      <c r="P655" s="1219" t="s">
        <v>1052</v>
      </c>
      <c r="Q655" s="796"/>
      <c r="R655" s="796"/>
      <c r="S655" s="796"/>
      <c r="T655" s="797"/>
      <c r="U655" s="34"/>
      <c r="V655" s="34"/>
      <c r="W655" s="35" t="s">
        <v>69</v>
      </c>
      <c r="X655" s="791">
        <v>0</v>
      </c>
      <c r="Y655" s="792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1050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9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1"/>
      <c r="P656" s="807" t="s">
        <v>71</v>
      </c>
      <c r="Q656" s="808"/>
      <c r="R656" s="808"/>
      <c r="S656" s="808"/>
      <c r="T656" s="808"/>
      <c r="U656" s="808"/>
      <c r="V656" s="809"/>
      <c r="W656" s="37" t="s">
        <v>72</v>
      </c>
      <c r="X656" s="793">
        <f>IFERROR(X652/H652,"0")+IFERROR(X653/H653,"0")+IFERROR(X654/H654,"0")+IFERROR(X655/H655,"0")</f>
        <v>0</v>
      </c>
      <c r="Y656" s="793">
        <f>IFERROR(Y652/H652,"0")+IFERROR(Y653/H653,"0")+IFERROR(Y654/H654,"0")+IFERROR(Y655/H655,"0")</f>
        <v>0</v>
      </c>
      <c r="Z656" s="793">
        <f>IFERROR(IF(Z652="",0,Z652),"0")+IFERROR(IF(Z653="",0,Z653),"0")+IFERROR(IF(Z654="",0,Z654),"0")+IFERROR(IF(Z655="",0,Z655),"0")</f>
        <v>0</v>
      </c>
      <c r="AA656" s="794"/>
      <c r="AB656" s="794"/>
      <c r="AC656" s="794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1"/>
      <c r="P657" s="807" t="s">
        <v>71</v>
      </c>
      <c r="Q657" s="808"/>
      <c r="R657" s="808"/>
      <c r="S657" s="808"/>
      <c r="T657" s="808"/>
      <c r="U657" s="808"/>
      <c r="V657" s="809"/>
      <c r="W657" s="37" t="s">
        <v>69</v>
      </c>
      <c r="X657" s="793">
        <f>IFERROR(SUM(X652:X655),"0")</f>
        <v>0</v>
      </c>
      <c r="Y657" s="793">
        <f>IFERROR(SUM(Y652:Y655),"0")</f>
        <v>0</v>
      </c>
      <c r="Z657" s="37"/>
      <c r="AA657" s="794"/>
      <c r="AB657" s="794"/>
      <c r="AC657" s="794"/>
    </row>
    <row r="658" spans="1:68" ht="16.5" hidden="1" customHeight="1" x14ac:dyDescent="0.25">
      <c r="A658" s="814" t="s">
        <v>1053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86"/>
      <c r="AB658" s="786"/>
      <c r="AC658" s="786"/>
    </row>
    <row r="659" spans="1:68" ht="14.25" hidden="1" customHeight="1" x14ac:dyDescent="0.25">
      <c r="A659" s="812" t="s">
        <v>113</v>
      </c>
      <c r="B659" s="800"/>
      <c r="C659" s="800"/>
      <c r="D659" s="800"/>
      <c r="E659" s="800"/>
      <c r="F659" s="800"/>
      <c r="G659" s="800"/>
      <c r="H659" s="800"/>
      <c r="I659" s="800"/>
      <c r="J659" s="800"/>
      <c r="K659" s="800"/>
      <c r="L659" s="800"/>
      <c r="M659" s="800"/>
      <c r="N659" s="800"/>
      <c r="O659" s="800"/>
      <c r="P659" s="800"/>
      <c r="Q659" s="800"/>
      <c r="R659" s="800"/>
      <c r="S659" s="800"/>
      <c r="T659" s="800"/>
      <c r="U659" s="800"/>
      <c r="V659" s="800"/>
      <c r="W659" s="800"/>
      <c r="X659" s="800"/>
      <c r="Y659" s="800"/>
      <c r="Z659" s="800"/>
      <c r="AA659" s="787"/>
      <c r="AB659" s="787"/>
      <c r="AC659" s="787"/>
    </row>
    <row r="660" spans="1:68" ht="27" hidden="1" customHeight="1" x14ac:dyDescent="0.25">
      <c r="A660" s="54" t="s">
        <v>1054</v>
      </c>
      <c r="B660" s="54" t="s">
        <v>1055</v>
      </c>
      <c r="C660" s="31">
        <v>4301011951</v>
      </c>
      <c r="D660" s="802">
        <v>4640242180045</v>
      </c>
      <c r="E660" s="803"/>
      <c r="F660" s="790">
        <v>1.5</v>
      </c>
      <c r="G660" s="32">
        <v>8</v>
      </c>
      <c r="H660" s="790">
        <v>12</v>
      </c>
      <c r="I660" s="790">
        <v>12.435</v>
      </c>
      <c r="J660" s="32">
        <v>64</v>
      </c>
      <c r="K660" s="32" t="s">
        <v>116</v>
      </c>
      <c r="L660" s="32"/>
      <c r="M660" s="33" t="s">
        <v>117</v>
      </c>
      <c r="N660" s="33"/>
      <c r="O660" s="32">
        <v>55</v>
      </c>
      <c r="P660" s="904" t="s">
        <v>1056</v>
      </c>
      <c r="Q660" s="796"/>
      <c r="R660" s="796"/>
      <c r="S660" s="796"/>
      <c r="T660" s="797"/>
      <c r="U660" s="34"/>
      <c r="V660" s="34"/>
      <c r="W660" s="35" t="s">
        <v>69</v>
      </c>
      <c r="X660" s="791">
        <v>0</v>
      </c>
      <c r="Y660" s="792">
        <f>IFERROR(IF(X660="",0,CEILING((X660/$H660),1)*$H660),"")</f>
        <v>0</v>
      </c>
      <c r="Z660" s="36" t="str">
        <f>IFERROR(IF(Y660=0,"",ROUNDUP(Y660/H660,0)*0.01898),"")</f>
        <v/>
      </c>
      <c r="AA660" s="56"/>
      <c r="AB660" s="57"/>
      <c r="AC660" s="773" t="s">
        <v>1057</v>
      </c>
      <c r="AG660" s="64"/>
      <c r="AJ660" s="68"/>
      <c r="AK660" s="68">
        <v>0</v>
      </c>
      <c r="BB660" s="77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1058</v>
      </c>
      <c r="B661" s="54" t="s">
        <v>1059</v>
      </c>
      <c r="C661" s="31">
        <v>4301011950</v>
      </c>
      <c r="D661" s="802">
        <v>4640242180601</v>
      </c>
      <c r="E661" s="803"/>
      <c r="F661" s="790">
        <v>1.5</v>
      </c>
      <c r="G661" s="32">
        <v>8</v>
      </c>
      <c r="H661" s="790">
        <v>12</v>
      </c>
      <c r="I661" s="790">
        <v>12.435</v>
      </c>
      <c r="J661" s="32">
        <v>64</v>
      </c>
      <c r="K661" s="32" t="s">
        <v>116</v>
      </c>
      <c r="L661" s="32"/>
      <c r="M661" s="33" t="s">
        <v>117</v>
      </c>
      <c r="N661" s="33"/>
      <c r="O661" s="32">
        <v>55</v>
      </c>
      <c r="P661" s="1035" t="s">
        <v>1060</v>
      </c>
      <c r="Q661" s="796"/>
      <c r="R661" s="796"/>
      <c r="S661" s="796"/>
      <c r="T661" s="797"/>
      <c r="U661" s="34"/>
      <c r="V661" s="34"/>
      <c r="W661" s="35" t="s">
        <v>69</v>
      </c>
      <c r="X661" s="791">
        <v>0</v>
      </c>
      <c r="Y661" s="792">
        <f>IFERROR(IF(X661="",0,CEILING((X661/$H661),1)*$H661),"")</f>
        <v>0</v>
      </c>
      <c r="Z661" s="36" t="str">
        <f>IFERROR(IF(Y661=0,"",ROUNDUP(Y661/H661,0)*0.01898),"")</f>
        <v/>
      </c>
      <c r="AA661" s="56"/>
      <c r="AB661" s="57"/>
      <c r="AC661" s="775" t="s">
        <v>1061</v>
      </c>
      <c r="AG661" s="64"/>
      <c r="AJ661" s="68"/>
      <c r="AK661" s="68">
        <v>0</v>
      </c>
      <c r="BB661" s="776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idden="1" x14ac:dyDescent="0.2">
      <c r="A662" s="799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1"/>
      <c r="P662" s="807" t="s">
        <v>71</v>
      </c>
      <c r="Q662" s="808"/>
      <c r="R662" s="808"/>
      <c r="S662" s="808"/>
      <c r="T662" s="808"/>
      <c r="U662" s="808"/>
      <c r="V662" s="809"/>
      <c r="W662" s="37" t="s">
        <v>72</v>
      </c>
      <c r="X662" s="793">
        <f>IFERROR(X660/H660,"0")+IFERROR(X661/H661,"0")</f>
        <v>0</v>
      </c>
      <c r="Y662" s="793">
        <f>IFERROR(Y660/H660,"0")+IFERROR(Y661/H661,"0")</f>
        <v>0</v>
      </c>
      <c r="Z662" s="793">
        <f>IFERROR(IF(Z660="",0,Z660),"0")+IFERROR(IF(Z661="",0,Z661),"0")</f>
        <v>0</v>
      </c>
      <c r="AA662" s="794"/>
      <c r="AB662" s="794"/>
      <c r="AC662" s="794"/>
    </row>
    <row r="663" spans="1:68" hidden="1" x14ac:dyDescent="0.2">
      <c r="A663" s="800"/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1"/>
      <c r="P663" s="807" t="s">
        <v>71</v>
      </c>
      <c r="Q663" s="808"/>
      <c r="R663" s="808"/>
      <c r="S663" s="808"/>
      <c r="T663" s="808"/>
      <c r="U663" s="808"/>
      <c r="V663" s="809"/>
      <c r="W663" s="37" t="s">
        <v>69</v>
      </c>
      <c r="X663" s="793">
        <f>IFERROR(SUM(X660:X661),"0")</f>
        <v>0</v>
      </c>
      <c r="Y663" s="793">
        <f>IFERROR(SUM(Y660:Y661),"0")</f>
        <v>0</v>
      </c>
      <c r="Z663" s="37"/>
      <c r="AA663" s="794"/>
      <c r="AB663" s="794"/>
      <c r="AC663" s="794"/>
    </row>
    <row r="664" spans="1:68" ht="14.25" hidden="1" customHeight="1" x14ac:dyDescent="0.25">
      <c r="A664" s="812" t="s">
        <v>165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87"/>
      <c r="AB664" s="787"/>
      <c r="AC664" s="787"/>
    </row>
    <row r="665" spans="1:68" ht="27" hidden="1" customHeight="1" x14ac:dyDescent="0.25">
      <c r="A665" s="54" t="s">
        <v>1062</v>
      </c>
      <c r="B665" s="54" t="s">
        <v>1063</v>
      </c>
      <c r="C665" s="31">
        <v>4301020314</v>
      </c>
      <c r="D665" s="802">
        <v>4640242180090</v>
      </c>
      <c r="E665" s="803"/>
      <c r="F665" s="790">
        <v>1.5</v>
      </c>
      <c r="G665" s="32">
        <v>8</v>
      </c>
      <c r="H665" s="790">
        <v>12</v>
      </c>
      <c r="I665" s="790">
        <v>12.435</v>
      </c>
      <c r="J665" s="32">
        <v>64</v>
      </c>
      <c r="K665" s="32" t="s">
        <v>116</v>
      </c>
      <c r="L665" s="32"/>
      <c r="M665" s="33" t="s">
        <v>117</v>
      </c>
      <c r="N665" s="33"/>
      <c r="O665" s="32">
        <v>50</v>
      </c>
      <c r="P665" s="811" t="s">
        <v>1064</v>
      </c>
      <c r="Q665" s="796"/>
      <c r="R665" s="796"/>
      <c r="S665" s="796"/>
      <c r="T665" s="797"/>
      <c r="U665" s="34"/>
      <c r="V665" s="34"/>
      <c r="W665" s="35" t="s">
        <v>69</v>
      </c>
      <c r="X665" s="791">
        <v>0</v>
      </c>
      <c r="Y665" s="792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77" t="s">
        <v>1065</v>
      </c>
      <c r="AG665" s="64"/>
      <c r="AJ665" s="68"/>
      <c r="AK665" s="68">
        <v>0</v>
      </c>
      <c r="BB665" s="778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idden="1" x14ac:dyDescent="0.2">
      <c r="A666" s="799"/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1"/>
      <c r="P666" s="807" t="s">
        <v>71</v>
      </c>
      <c r="Q666" s="808"/>
      <c r="R666" s="808"/>
      <c r="S666" s="808"/>
      <c r="T666" s="808"/>
      <c r="U666" s="808"/>
      <c r="V666" s="809"/>
      <c r="W666" s="37" t="s">
        <v>72</v>
      </c>
      <c r="X666" s="793">
        <f>IFERROR(X665/H665,"0")</f>
        <v>0</v>
      </c>
      <c r="Y666" s="793">
        <f>IFERROR(Y665/H665,"0")</f>
        <v>0</v>
      </c>
      <c r="Z666" s="793">
        <f>IFERROR(IF(Z665="",0,Z665),"0")</f>
        <v>0</v>
      </c>
      <c r="AA666" s="794"/>
      <c r="AB666" s="794"/>
      <c r="AC666" s="794"/>
    </row>
    <row r="667" spans="1:68" hidden="1" x14ac:dyDescent="0.2">
      <c r="A667" s="800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01"/>
      <c r="P667" s="807" t="s">
        <v>71</v>
      </c>
      <c r="Q667" s="808"/>
      <c r="R667" s="808"/>
      <c r="S667" s="808"/>
      <c r="T667" s="808"/>
      <c r="U667" s="808"/>
      <c r="V667" s="809"/>
      <c r="W667" s="37" t="s">
        <v>69</v>
      </c>
      <c r="X667" s="793">
        <f>IFERROR(SUM(X665:X665),"0")</f>
        <v>0</v>
      </c>
      <c r="Y667" s="793">
        <f>IFERROR(SUM(Y665:Y665),"0")</f>
        <v>0</v>
      </c>
      <c r="Z667" s="37"/>
      <c r="AA667" s="794"/>
      <c r="AB667" s="794"/>
      <c r="AC667" s="794"/>
    </row>
    <row r="668" spans="1:68" ht="14.25" hidden="1" customHeight="1" x14ac:dyDescent="0.25">
      <c r="A668" s="812" t="s">
        <v>64</v>
      </c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00"/>
      <c r="P668" s="800"/>
      <c r="Q668" s="800"/>
      <c r="R668" s="800"/>
      <c r="S668" s="800"/>
      <c r="T668" s="800"/>
      <c r="U668" s="800"/>
      <c r="V668" s="800"/>
      <c r="W668" s="800"/>
      <c r="X668" s="800"/>
      <c r="Y668" s="800"/>
      <c r="Z668" s="800"/>
      <c r="AA668" s="787"/>
      <c r="AB668" s="787"/>
      <c r="AC668" s="787"/>
    </row>
    <row r="669" spans="1:68" ht="27" hidden="1" customHeight="1" x14ac:dyDescent="0.25">
      <c r="A669" s="54" t="s">
        <v>1066</v>
      </c>
      <c r="B669" s="54" t="s">
        <v>1067</v>
      </c>
      <c r="C669" s="31">
        <v>4301031321</v>
      </c>
      <c r="D669" s="802">
        <v>4640242180076</v>
      </c>
      <c r="E669" s="803"/>
      <c r="F669" s="790">
        <v>0.7</v>
      </c>
      <c r="G669" s="32">
        <v>6</v>
      </c>
      <c r="H669" s="790">
        <v>4.2</v>
      </c>
      <c r="I669" s="790">
        <v>4.41</v>
      </c>
      <c r="J669" s="32">
        <v>132</v>
      </c>
      <c r="K669" s="32" t="s">
        <v>126</v>
      </c>
      <c r="L669" s="32"/>
      <c r="M669" s="33" t="s">
        <v>68</v>
      </c>
      <c r="N669" s="33"/>
      <c r="O669" s="32">
        <v>40</v>
      </c>
      <c r="P669" s="883" t="s">
        <v>1068</v>
      </c>
      <c r="Q669" s="796"/>
      <c r="R669" s="796"/>
      <c r="S669" s="796"/>
      <c r="T669" s="797"/>
      <c r="U669" s="34"/>
      <c r="V669" s="34"/>
      <c r="W669" s="35" t="s">
        <v>69</v>
      </c>
      <c r="X669" s="791">
        <v>0</v>
      </c>
      <c r="Y669" s="792">
        <f>IFERROR(IF(X669="",0,CEILING((X669/$H669),1)*$H669),"")</f>
        <v>0</v>
      </c>
      <c r="Z669" s="36" t="str">
        <f>IFERROR(IF(Y669=0,"",ROUNDUP(Y669/H669,0)*0.00902),"")</f>
        <v/>
      </c>
      <c r="AA669" s="56"/>
      <c r="AB669" s="57"/>
      <c r="AC669" s="779" t="s">
        <v>1069</v>
      </c>
      <c r="AG669" s="64"/>
      <c r="AJ669" s="68"/>
      <c r="AK669" s="68">
        <v>0</v>
      </c>
      <c r="BB669" s="780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799"/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801"/>
      <c r="P670" s="807" t="s">
        <v>71</v>
      </c>
      <c r="Q670" s="808"/>
      <c r="R670" s="808"/>
      <c r="S670" s="808"/>
      <c r="T670" s="808"/>
      <c r="U670" s="808"/>
      <c r="V670" s="809"/>
      <c r="W670" s="37" t="s">
        <v>72</v>
      </c>
      <c r="X670" s="793">
        <f>IFERROR(X669/H669,"0")</f>
        <v>0</v>
      </c>
      <c r="Y670" s="793">
        <f>IFERROR(Y669/H669,"0")</f>
        <v>0</v>
      </c>
      <c r="Z670" s="793">
        <f>IFERROR(IF(Z669="",0,Z669),"0")</f>
        <v>0</v>
      </c>
      <c r="AA670" s="794"/>
      <c r="AB670" s="794"/>
      <c r="AC670" s="794"/>
    </row>
    <row r="671" spans="1:68" hidden="1" x14ac:dyDescent="0.2">
      <c r="A671" s="800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01"/>
      <c r="P671" s="807" t="s">
        <v>71</v>
      </c>
      <c r="Q671" s="808"/>
      <c r="R671" s="808"/>
      <c r="S671" s="808"/>
      <c r="T671" s="808"/>
      <c r="U671" s="808"/>
      <c r="V671" s="809"/>
      <c r="W671" s="37" t="s">
        <v>69</v>
      </c>
      <c r="X671" s="793">
        <f>IFERROR(SUM(X669:X669),"0")</f>
        <v>0</v>
      </c>
      <c r="Y671" s="793">
        <f>IFERROR(SUM(Y669:Y669),"0")</f>
        <v>0</v>
      </c>
      <c r="Z671" s="37"/>
      <c r="AA671" s="794"/>
      <c r="AB671" s="794"/>
      <c r="AC671" s="794"/>
    </row>
    <row r="672" spans="1:68" ht="14.25" hidden="1" customHeight="1" x14ac:dyDescent="0.25">
      <c r="A672" s="812" t="s">
        <v>73</v>
      </c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00"/>
      <c r="P672" s="800"/>
      <c r="Q672" s="800"/>
      <c r="R672" s="800"/>
      <c r="S672" s="800"/>
      <c r="T672" s="800"/>
      <c r="U672" s="800"/>
      <c r="V672" s="800"/>
      <c r="W672" s="800"/>
      <c r="X672" s="800"/>
      <c r="Y672" s="800"/>
      <c r="Z672" s="800"/>
      <c r="AA672" s="787"/>
      <c r="AB672" s="787"/>
      <c r="AC672" s="787"/>
    </row>
    <row r="673" spans="1:68" ht="27" hidden="1" customHeight="1" x14ac:dyDescent="0.25">
      <c r="A673" s="54" t="s">
        <v>1070</v>
      </c>
      <c r="B673" s="54" t="s">
        <v>1071</v>
      </c>
      <c r="C673" s="31">
        <v>4301051780</v>
      </c>
      <c r="D673" s="802">
        <v>4640242180106</v>
      </c>
      <c r="E673" s="803"/>
      <c r="F673" s="790">
        <v>1.3</v>
      </c>
      <c r="G673" s="32">
        <v>6</v>
      </c>
      <c r="H673" s="790">
        <v>7.8</v>
      </c>
      <c r="I673" s="790">
        <v>8.2799999999999994</v>
      </c>
      <c r="J673" s="32">
        <v>56</v>
      </c>
      <c r="K673" s="32" t="s">
        <v>116</v>
      </c>
      <c r="L673" s="32"/>
      <c r="M673" s="33" t="s">
        <v>68</v>
      </c>
      <c r="N673" s="33"/>
      <c r="O673" s="32">
        <v>45</v>
      </c>
      <c r="P673" s="804" t="s">
        <v>1072</v>
      </c>
      <c r="Q673" s="796"/>
      <c r="R673" s="796"/>
      <c r="S673" s="796"/>
      <c r="T673" s="797"/>
      <c r="U673" s="34"/>
      <c r="V673" s="34"/>
      <c r="W673" s="35" t="s">
        <v>69</v>
      </c>
      <c r="X673" s="791">
        <v>0</v>
      </c>
      <c r="Y673" s="792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1" t="s">
        <v>1073</v>
      </c>
      <c r="AG673" s="64"/>
      <c r="AJ673" s="68"/>
      <c r="AK673" s="68">
        <v>0</v>
      </c>
      <c r="BB673" s="782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799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801"/>
      <c r="P674" s="807" t="s">
        <v>71</v>
      </c>
      <c r="Q674" s="808"/>
      <c r="R674" s="808"/>
      <c r="S674" s="808"/>
      <c r="T674" s="808"/>
      <c r="U674" s="808"/>
      <c r="V674" s="809"/>
      <c r="W674" s="37" t="s">
        <v>72</v>
      </c>
      <c r="X674" s="793">
        <f>IFERROR(X673/H673,"0")</f>
        <v>0</v>
      </c>
      <c r="Y674" s="793">
        <f>IFERROR(Y673/H673,"0")</f>
        <v>0</v>
      </c>
      <c r="Z674" s="793">
        <f>IFERROR(IF(Z673="",0,Z673),"0")</f>
        <v>0</v>
      </c>
      <c r="AA674" s="794"/>
      <c r="AB674" s="794"/>
      <c r="AC674" s="794"/>
    </row>
    <row r="675" spans="1:68" hidden="1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01"/>
      <c r="P675" s="807" t="s">
        <v>71</v>
      </c>
      <c r="Q675" s="808"/>
      <c r="R675" s="808"/>
      <c r="S675" s="808"/>
      <c r="T675" s="808"/>
      <c r="U675" s="808"/>
      <c r="V675" s="809"/>
      <c r="W675" s="37" t="s">
        <v>69</v>
      </c>
      <c r="X675" s="793">
        <f>IFERROR(SUM(X673:X673),"0")</f>
        <v>0</v>
      </c>
      <c r="Y675" s="793">
        <f>IFERROR(SUM(Y673:Y673),"0")</f>
        <v>0</v>
      </c>
      <c r="Z675" s="37"/>
      <c r="AA675" s="794"/>
      <c r="AB675" s="794"/>
      <c r="AC675" s="794"/>
    </row>
    <row r="676" spans="1:68" ht="15" customHeight="1" x14ac:dyDescent="0.2">
      <c r="A676" s="83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31"/>
      <c r="P676" s="839" t="s">
        <v>1074</v>
      </c>
      <c r="Q676" s="840"/>
      <c r="R676" s="840"/>
      <c r="S676" s="840"/>
      <c r="T676" s="840"/>
      <c r="U676" s="840"/>
      <c r="V676" s="841"/>
      <c r="W676" s="37" t="s">
        <v>69</v>
      </c>
      <c r="X676" s="79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4310</v>
      </c>
      <c r="Y676" s="79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4412.08</v>
      </c>
      <c r="Z676" s="37"/>
      <c r="AA676" s="794"/>
      <c r="AB676" s="794"/>
      <c r="AC676" s="794"/>
    </row>
    <row r="677" spans="1:68" x14ac:dyDescent="0.2">
      <c r="A677" s="800"/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31"/>
      <c r="P677" s="839" t="s">
        <v>1075</v>
      </c>
      <c r="Q677" s="840"/>
      <c r="R677" s="840"/>
      <c r="S677" s="840"/>
      <c r="T677" s="840"/>
      <c r="U677" s="840"/>
      <c r="V677" s="841"/>
      <c r="W677" s="37" t="s">
        <v>69</v>
      </c>
      <c r="X677" s="793">
        <f>IFERROR(SUM(BM22:BM673),"0")</f>
        <v>4526.8408880563884</v>
      </c>
      <c r="Y677" s="793">
        <f>IFERROR(SUM(BN22:BN673),"0")</f>
        <v>4634.5649999999996</v>
      </c>
      <c r="Z677" s="37"/>
      <c r="AA677" s="794"/>
      <c r="AB677" s="794"/>
      <c r="AC677" s="794"/>
    </row>
    <row r="678" spans="1:68" x14ac:dyDescent="0.2">
      <c r="A678" s="800"/>
      <c r="B678" s="800"/>
      <c r="C678" s="800"/>
      <c r="D678" s="800"/>
      <c r="E678" s="800"/>
      <c r="F678" s="800"/>
      <c r="G678" s="800"/>
      <c r="H678" s="800"/>
      <c r="I678" s="800"/>
      <c r="J678" s="800"/>
      <c r="K678" s="800"/>
      <c r="L678" s="800"/>
      <c r="M678" s="800"/>
      <c r="N678" s="800"/>
      <c r="O678" s="831"/>
      <c r="P678" s="839" t="s">
        <v>1076</v>
      </c>
      <c r="Q678" s="840"/>
      <c r="R678" s="840"/>
      <c r="S678" s="840"/>
      <c r="T678" s="840"/>
      <c r="U678" s="840"/>
      <c r="V678" s="841"/>
      <c r="W678" s="37" t="s">
        <v>1077</v>
      </c>
      <c r="X678" s="38">
        <f>ROUNDUP(SUM(BO22:BO673),0)</f>
        <v>8</v>
      </c>
      <c r="Y678" s="38">
        <f>ROUNDUP(SUM(BP22:BP673),0)</f>
        <v>8</v>
      </c>
      <c r="Z678" s="37"/>
      <c r="AA678" s="794"/>
      <c r="AB678" s="794"/>
      <c r="AC678" s="794"/>
    </row>
    <row r="679" spans="1:68" x14ac:dyDescent="0.2">
      <c r="A679" s="800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31"/>
      <c r="P679" s="839" t="s">
        <v>1078</v>
      </c>
      <c r="Q679" s="840"/>
      <c r="R679" s="840"/>
      <c r="S679" s="840"/>
      <c r="T679" s="840"/>
      <c r="U679" s="840"/>
      <c r="V679" s="841"/>
      <c r="W679" s="37" t="s">
        <v>69</v>
      </c>
      <c r="X679" s="793">
        <f>GrossWeightTotal+PalletQtyTotal*25</f>
        <v>4726.8408880563884</v>
      </c>
      <c r="Y679" s="793">
        <f>GrossWeightTotalR+PalletQtyTotalR*25</f>
        <v>4834.5649999999996</v>
      </c>
      <c r="Z679" s="37"/>
      <c r="AA679" s="794"/>
      <c r="AB679" s="794"/>
      <c r="AC679" s="794"/>
    </row>
    <row r="680" spans="1:68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31"/>
      <c r="P680" s="839" t="s">
        <v>1079</v>
      </c>
      <c r="Q680" s="840"/>
      <c r="R680" s="840"/>
      <c r="S680" s="840"/>
      <c r="T680" s="840"/>
      <c r="U680" s="840"/>
      <c r="V680" s="841"/>
      <c r="W680" s="37" t="s">
        <v>1077</v>
      </c>
      <c r="X680" s="79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655.45007400007398</v>
      </c>
      <c r="Y680" s="79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674</v>
      </c>
      <c r="Z680" s="37"/>
      <c r="AA680" s="794"/>
      <c r="AB680" s="794"/>
      <c r="AC680" s="794"/>
    </row>
    <row r="681" spans="1:68" ht="14.25" hidden="1" customHeight="1" x14ac:dyDescent="0.2">
      <c r="A681" s="800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31"/>
      <c r="P681" s="839" t="s">
        <v>1080</v>
      </c>
      <c r="Q681" s="840"/>
      <c r="R681" s="840"/>
      <c r="S681" s="840"/>
      <c r="T681" s="840"/>
      <c r="U681" s="840"/>
      <c r="V681" s="841"/>
      <c r="W681" s="39" t="s">
        <v>1081</v>
      </c>
      <c r="X681" s="37"/>
      <c r="Y681" s="37"/>
      <c r="Z681" s="37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8.1701099999999993</v>
      </c>
      <c r="AA681" s="794"/>
      <c r="AB681" s="794"/>
      <c r="AC681" s="794"/>
    </row>
    <row r="682" spans="1:68" ht="13.5" customHeight="1" thickBot="1" x14ac:dyDescent="0.25"/>
    <row r="683" spans="1:68" ht="27" customHeight="1" thickTop="1" thickBot="1" x14ac:dyDescent="0.25">
      <c r="A683" s="40" t="s">
        <v>1082</v>
      </c>
      <c r="B683" s="788" t="s">
        <v>63</v>
      </c>
      <c r="C683" s="858" t="s">
        <v>111</v>
      </c>
      <c r="D683" s="968"/>
      <c r="E683" s="968"/>
      <c r="F683" s="968"/>
      <c r="G683" s="968"/>
      <c r="H683" s="969"/>
      <c r="I683" s="858" t="s">
        <v>322</v>
      </c>
      <c r="J683" s="968"/>
      <c r="K683" s="968"/>
      <c r="L683" s="968"/>
      <c r="M683" s="968"/>
      <c r="N683" s="968"/>
      <c r="O683" s="968"/>
      <c r="P683" s="968"/>
      <c r="Q683" s="968"/>
      <c r="R683" s="968"/>
      <c r="S683" s="968"/>
      <c r="T683" s="968"/>
      <c r="U683" s="968"/>
      <c r="V683" s="968"/>
      <c r="W683" s="969"/>
      <c r="X683" s="858" t="s">
        <v>662</v>
      </c>
      <c r="Y683" s="969"/>
      <c r="Z683" s="858" t="s">
        <v>751</v>
      </c>
      <c r="AA683" s="968"/>
      <c r="AB683" s="968"/>
      <c r="AC683" s="969"/>
      <c r="AD683" s="788" t="s">
        <v>845</v>
      </c>
      <c r="AE683" s="788" t="s">
        <v>943</v>
      </c>
      <c r="AF683" s="858" t="s">
        <v>953</v>
      </c>
      <c r="AG683" s="969"/>
    </row>
    <row r="684" spans="1:68" ht="14.25" customHeight="1" thickTop="1" x14ac:dyDescent="0.2">
      <c r="A684" s="1139" t="s">
        <v>1083</v>
      </c>
      <c r="B684" s="858" t="s">
        <v>63</v>
      </c>
      <c r="C684" s="858" t="s">
        <v>112</v>
      </c>
      <c r="D684" s="858" t="s">
        <v>139</v>
      </c>
      <c r="E684" s="858" t="s">
        <v>215</v>
      </c>
      <c r="F684" s="858" t="s">
        <v>237</v>
      </c>
      <c r="G684" s="858" t="s">
        <v>281</v>
      </c>
      <c r="H684" s="858" t="s">
        <v>111</v>
      </c>
      <c r="I684" s="858" t="s">
        <v>323</v>
      </c>
      <c r="J684" s="858" t="s">
        <v>347</v>
      </c>
      <c r="K684" s="858" t="s">
        <v>425</v>
      </c>
      <c r="L684" s="858" t="s">
        <v>444</v>
      </c>
      <c r="M684" s="858" t="s">
        <v>468</v>
      </c>
      <c r="N684" s="789"/>
      <c r="O684" s="858" t="s">
        <v>497</v>
      </c>
      <c r="P684" s="858" t="s">
        <v>500</v>
      </c>
      <c r="Q684" s="858" t="s">
        <v>509</v>
      </c>
      <c r="R684" s="858" t="s">
        <v>525</v>
      </c>
      <c r="S684" s="858" t="s">
        <v>535</v>
      </c>
      <c r="T684" s="858" t="s">
        <v>548</v>
      </c>
      <c r="U684" s="858" t="s">
        <v>559</v>
      </c>
      <c r="V684" s="858" t="s">
        <v>564</v>
      </c>
      <c r="W684" s="858" t="s">
        <v>649</v>
      </c>
      <c r="X684" s="858" t="s">
        <v>663</v>
      </c>
      <c r="Y684" s="858" t="s">
        <v>707</v>
      </c>
      <c r="Z684" s="858" t="s">
        <v>752</v>
      </c>
      <c r="AA684" s="858" t="s">
        <v>807</v>
      </c>
      <c r="AB684" s="858" t="s">
        <v>825</v>
      </c>
      <c r="AC684" s="858" t="s">
        <v>841</v>
      </c>
      <c r="AD684" s="858" t="s">
        <v>845</v>
      </c>
      <c r="AE684" s="858" t="s">
        <v>943</v>
      </c>
      <c r="AF684" s="858" t="s">
        <v>953</v>
      </c>
      <c r="AG684" s="858" t="s">
        <v>1053</v>
      </c>
    </row>
    <row r="685" spans="1:68" ht="13.5" customHeight="1" thickBot="1" x14ac:dyDescent="0.25">
      <c r="A685" s="1140"/>
      <c r="B685" s="859"/>
      <c r="C685" s="859"/>
      <c r="D685" s="859"/>
      <c r="E685" s="859"/>
      <c r="F685" s="859"/>
      <c r="G685" s="859"/>
      <c r="H685" s="859"/>
      <c r="I685" s="859"/>
      <c r="J685" s="859"/>
      <c r="K685" s="859"/>
      <c r="L685" s="859"/>
      <c r="M685" s="859"/>
      <c r="N685" s="789"/>
      <c r="O685" s="859"/>
      <c r="P685" s="859"/>
      <c r="Q685" s="859"/>
      <c r="R685" s="859"/>
      <c r="S685" s="859"/>
      <c r="T685" s="859"/>
      <c r="U685" s="859"/>
      <c r="V685" s="859"/>
      <c r="W685" s="859"/>
      <c r="X685" s="859"/>
      <c r="Y685" s="859"/>
      <c r="Z685" s="859"/>
      <c r="AA685" s="859"/>
      <c r="AB685" s="859"/>
      <c r="AC685" s="859"/>
      <c r="AD685" s="859"/>
      <c r="AE685" s="859"/>
      <c r="AF685" s="859"/>
      <c r="AG685" s="859"/>
    </row>
    <row r="686" spans="1:68" ht="18" customHeight="1" thickTop="1" thickBot="1" x14ac:dyDescent="0.25">
      <c r="A686" s="40" t="s">
        <v>1084</v>
      </c>
      <c r="B686" s="46">
        <f>IFERROR(Y22*1,"0")+IFERROR(Y26*1,"0")+IFERROR(Y27*1,"0")+IFERROR(Y28*1,"0")+IFERROR(Y29*1,"0")+IFERROR(Y30*1,"0")+IFERROR(Y31*1,"0")+IFERROR(Y32*1,"0")+IFERROR(Y33*1,"0")+IFERROR(Y37*1,"0")+IFERROR(Y41*1,"0")</f>
        <v>0</v>
      </c>
      <c r="C686" s="46">
        <f>IFERROR(Y47*1,"0")+IFERROR(Y48*1,"0")+IFERROR(Y49*1,"0")+IFERROR(Y50*1,"0")+IFERROR(Y51*1,"0")+IFERROR(Y52*1,"0")+IFERROR(Y56*1,"0")+IFERROR(Y57*1,"0")</f>
        <v>108</v>
      </c>
      <c r="D686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44.8</v>
      </c>
      <c r="E686" s="46">
        <f>IFERROR(Y105*1,"0")+IFERROR(Y106*1,"0")+IFERROR(Y107*1,"0")+IFERROR(Y111*1,"0")+IFERROR(Y112*1,"0")+IFERROR(Y113*1,"0")+IFERROR(Y114*1,"0")+IFERROR(Y115*1,"0")+IFERROR(Y116*1,"0")</f>
        <v>138</v>
      </c>
      <c r="F686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126.9</v>
      </c>
      <c r="G686" s="46">
        <f>IFERROR(Y152*1,"0")+IFERROR(Y153*1,"0")+IFERROR(Y154*1,"0")+IFERROR(Y158*1,"0")+IFERROR(Y159*1,"0")+IFERROR(Y163*1,"0")+IFERROR(Y164*1,"0")+IFERROR(Y165*1,"0")</f>
        <v>0</v>
      </c>
      <c r="H686" s="46">
        <f>IFERROR(Y170*1,"0")+IFERROR(Y174*1,"0")+IFERROR(Y175*1,"0")+IFERROR(Y176*1,"0")+IFERROR(Y177*1,"0")+IFERROR(Y178*1,"0")+IFERROR(Y182*1,"0")+IFERROR(Y183*1,"0")</f>
        <v>0</v>
      </c>
      <c r="I686" s="46">
        <f>IFERROR(Y189*1,"0")+IFERROR(Y193*1,"0")+IFERROR(Y194*1,"0")+IFERROR(Y195*1,"0")+IFERROR(Y196*1,"0")+IFERROR(Y197*1,"0")+IFERROR(Y198*1,"0")+IFERROR(Y199*1,"0")+IFERROR(Y200*1,"0")</f>
        <v>39.900000000000006</v>
      </c>
      <c r="J686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622.80000000000007</v>
      </c>
      <c r="K686" s="46">
        <f>IFERROR(Y250*1,"0")+IFERROR(Y251*1,"0")+IFERROR(Y252*1,"0")+IFERROR(Y253*1,"0")+IFERROR(Y254*1,"0")+IFERROR(Y255*1,"0")+IFERROR(Y256*1,"0")+IFERROR(Y257*1,"0")</f>
        <v>0</v>
      </c>
      <c r="L686" s="46">
        <f>IFERROR(Y262*1,"0")+IFERROR(Y263*1,"0")+IFERROR(Y264*1,"0")+IFERROR(Y265*1,"0")+IFERROR(Y266*1,"0")+IFERROR(Y267*1,"0")+IFERROR(Y268*1,"0")+IFERROR(Y269*1,"0")+IFERROR(Y270*1,"0")+IFERROR(Y274*1,"0")</f>
        <v>0</v>
      </c>
      <c r="M686" s="46">
        <f>IFERROR(Y279*1,"0")+IFERROR(Y280*1,"0")+IFERROR(Y281*1,"0")+IFERROR(Y282*1,"0")+IFERROR(Y283*1,"0")+IFERROR(Y284*1,"0")+IFERROR(Y285*1,"0")+IFERROR(Y286*1,"0")+IFERROR(Y287*1,"0")+IFERROR(Y288*1,"0")</f>
        <v>0</v>
      </c>
      <c r="N686" s="789"/>
      <c r="O686" s="46">
        <f>IFERROR(Y293*1,"0")</f>
        <v>0</v>
      </c>
      <c r="P686" s="46">
        <f>IFERROR(Y298*1,"0")+IFERROR(Y299*1,"0")+IFERROR(Y300*1,"0")</f>
        <v>0</v>
      </c>
      <c r="Q686" s="46">
        <f>IFERROR(Y305*1,"0")+IFERROR(Y306*1,"0")+IFERROR(Y307*1,"0")+IFERROR(Y308*1,"0")+IFERROR(Y309*1,"0")+IFERROR(Y310*1,"0")</f>
        <v>40.799999999999997</v>
      </c>
      <c r="R686" s="46">
        <f>IFERROR(Y315*1,"0")+IFERROR(Y319*1,"0")+IFERROR(Y323*1,"0")</f>
        <v>0</v>
      </c>
      <c r="S686" s="46">
        <f>IFERROR(Y328*1,"0")+IFERROR(Y332*1,"0")+IFERROR(Y336*1,"0")+IFERROR(Y337*1,"0")</f>
        <v>0</v>
      </c>
      <c r="T686" s="46">
        <f>IFERROR(Y342*1,"0")+IFERROR(Y346*1,"0")+IFERROR(Y347*1,"0")+IFERROR(Y351*1,"0")</f>
        <v>0</v>
      </c>
      <c r="U686" s="46">
        <f>IFERROR(Y356*1,"0")</f>
        <v>0</v>
      </c>
      <c r="V686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78</v>
      </c>
      <c r="W686" s="46">
        <f>IFERROR(Y409*1,"0")+IFERROR(Y413*1,"0")+IFERROR(Y414*1,"0")+IFERROR(Y415*1,"0")</f>
        <v>0</v>
      </c>
      <c r="X686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2511</v>
      </c>
      <c r="Y686" s="46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0</v>
      </c>
      <c r="Z686" s="46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34.200000000000003</v>
      </c>
      <c r="AA686" s="46">
        <f>IFERROR(Y514*1,"0")+IFERROR(Y518*1,"0")+IFERROR(Y519*1,"0")+IFERROR(Y520*1,"0")+IFERROR(Y521*1,"0")+IFERROR(Y522*1,"0")</f>
        <v>0</v>
      </c>
      <c r="AB686" s="46">
        <f>IFERROR(Y527*1,"0")+IFERROR(Y528*1,"0")+IFERROR(Y529*1,"0")+IFERROR(Y530*1,"0")+IFERROR(Y531*1,"0")+IFERROR(Y532*1,"0")</f>
        <v>2.4</v>
      </c>
      <c r="AC686" s="46">
        <f>IFERROR(Y537*1,"0")</f>
        <v>0</v>
      </c>
      <c r="AD686" s="46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665.28000000000009</v>
      </c>
      <c r="AE686" s="46">
        <f>IFERROR(Y600*1,"0")+IFERROR(Y604*1,"0")+IFERROR(Y608*1,"0")</f>
        <v>0</v>
      </c>
      <c r="AF686" s="46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46">
        <f>IFERROR(Y660*1,"0")+IFERROR(Y661*1,"0")+IFERROR(Y665*1,"0")+IFERROR(Y669*1,"0")+IFERROR(Y673*1,"0")</f>
        <v>0</v>
      </c>
    </row>
  </sheetData>
  <sheetProtection algorithmName="SHA-512" hashValue="3dC11D9rnKkoGyMFw+CoB81Gp5TVi81hZHBCsGLDtYz8IjEStFU1YLjKjITNYkLFZ4mC+cWJ8lbjCCkYcm3O+A==" saltValue="baLhcDBQafz4D27Z8sEdZg==" spinCount="100000" sheet="1" objects="1" scenarios="1" sort="0" autoFilter="0" pivotTables="0"/>
  <autoFilter ref="A18:AF68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25"/>
        <filter val="0,48"/>
        <filter val="1 528,00"/>
        <filter val="1,00"/>
        <filter val="1,30"/>
        <filter val="1,67"/>
        <filter val="1,85"/>
        <filter val="10,00"/>
        <filter val="10,22"/>
        <filter val="100,00"/>
        <filter val="101,00"/>
        <filter val="101,87"/>
        <filter val="108,00"/>
        <filter val="11,00"/>
        <filter val="120,00"/>
        <filter val="13,33"/>
        <filter val="135,00"/>
        <filter val="14,00"/>
        <filter val="156,00"/>
        <filter val="16,67"/>
        <filter val="18,00"/>
        <filter val="18,56"/>
        <filter val="185,00"/>
        <filter val="195,42"/>
        <filter val="2,00"/>
        <filter val="2,50"/>
        <filter val="2,67"/>
        <filter val="20,00"/>
        <filter val="23,00"/>
        <filter val="231,00"/>
        <filter val="238,00"/>
        <filter val="24,00"/>
        <filter val="30,00"/>
        <filter val="31,00"/>
        <filter val="32,00"/>
        <filter val="322,00"/>
        <filter val="368,00"/>
        <filter val="37,96"/>
        <filter val="38,00"/>
        <filter val="38,24"/>
        <filter val="39,00"/>
        <filter val="4 310,00"/>
        <filter val="4 526,84"/>
        <filter val="4 726,84"/>
        <filter val="4,00"/>
        <filter val="40,00"/>
        <filter val="43,75"/>
        <filter val="46,00"/>
        <filter val="469,00"/>
        <filter val="5,00"/>
        <filter val="5,11"/>
        <filter val="5,56"/>
        <filter val="54,00"/>
        <filter val="56,00"/>
        <filter val="6,00"/>
        <filter val="6,70"/>
        <filter val="60,98"/>
        <filter val="655,45"/>
        <filter val="7,00"/>
        <filter val="7,59"/>
        <filter val="76,00"/>
        <filter val="8"/>
        <filter val="8,00"/>
        <filter val="8,67"/>
        <filter val="8,94"/>
        <filter val="80,00"/>
        <filter val="82,00"/>
        <filter val="840,00"/>
        <filter val="9,00"/>
        <filter val="9,17"/>
        <filter val="92,00"/>
        <filter val="922,00"/>
        <filter val="98,00"/>
        <filter val="99,00"/>
      </filters>
    </filterColumn>
    <filterColumn colId="29" showButton="0"/>
    <filterColumn colId="30" showButton="0"/>
  </autoFilter>
  <mergeCells count="1211">
    <mergeCell ref="D105:E105"/>
    <mergeCell ref="D547:E547"/>
    <mergeCell ref="A101:O102"/>
    <mergeCell ref="P432:V432"/>
    <mergeCell ref="P674:V674"/>
    <mergeCell ref="P590:V590"/>
    <mergeCell ref="A586:Z586"/>
    <mergeCell ref="D121:E121"/>
    <mergeCell ref="A34:O35"/>
    <mergeCell ref="A181:Z181"/>
    <mergeCell ref="Q684:Q685"/>
    <mergeCell ref="P363:T363"/>
    <mergeCell ref="A479:Z479"/>
    <mergeCell ref="S684:S685"/>
    <mergeCell ref="D17:E18"/>
    <mergeCell ref="D642:E642"/>
    <mergeCell ref="P373:T373"/>
    <mergeCell ref="P307:T307"/>
    <mergeCell ref="D123:E123"/>
    <mergeCell ref="D250:E250"/>
    <mergeCell ref="D50:E50"/>
    <mergeCell ref="X17:X18"/>
    <mergeCell ref="A666:O667"/>
    <mergeCell ref="D286:E286"/>
    <mergeCell ref="P679:V679"/>
    <mergeCell ref="P606:V606"/>
    <mergeCell ref="P185:V185"/>
    <mergeCell ref="P160:V160"/>
    <mergeCell ref="A42:O43"/>
    <mergeCell ref="P83:T83"/>
    <mergeCell ref="C684:C685"/>
    <mergeCell ref="C683:H683"/>
    <mergeCell ref="D112:E112"/>
    <mergeCell ref="P262:T262"/>
    <mergeCell ref="P53:V53"/>
    <mergeCell ref="A314:Z314"/>
    <mergeCell ref="P289:V289"/>
    <mergeCell ref="V12:W12"/>
    <mergeCell ref="P319:T319"/>
    <mergeCell ref="D262:E262"/>
    <mergeCell ref="P368:T368"/>
    <mergeCell ref="P43:V43"/>
    <mergeCell ref="P85:T85"/>
    <mergeCell ref="P383:T383"/>
    <mergeCell ref="D571:E571"/>
    <mergeCell ref="P625:T625"/>
    <mergeCell ref="D522:E522"/>
    <mergeCell ref="A329:O330"/>
    <mergeCell ref="D614:E614"/>
    <mergeCell ref="D552:E552"/>
    <mergeCell ref="A103:Z103"/>
    <mergeCell ref="D266:E266"/>
    <mergeCell ref="D537:E537"/>
    <mergeCell ref="P174:T174"/>
    <mergeCell ref="U17:V17"/>
    <mergeCell ref="Y17:Y18"/>
    <mergeCell ref="D57:E57"/>
    <mergeCell ref="P124:T124"/>
    <mergeCell ref="D293:E293"/>
    <mergeCell ref="D32:E32"/>
    <mergeCell ref="P595:V595"/>
    <mergeCell ref="D268:E268"/>
    <mergeCell ref="D395:E395"/>
    <mergeCell ref="D577:E577"/>
    <mergeCell ref="N17:N18"/>
    <mergeCell ref="P93:T93"/>
    <mergeCell ref="D177:E177"/>
    <mergeCell ref="D384:E384"/>
    <mergeCell ref="D620:E620"/>
    <mergeCell ref="Q5:R5"/>
    <mergeCell ref="A58:O59"/>
    <mergeCell ref="D49:E49"/>
    <mergeCell ref="D242:E242"/>
    <mergeCell ref="P199:T199"/>
    <mergeCell ref="P290:V290"/>
    <mergeCell ref="P497:T497"/>
    <mergeCell ref="F17:F18"/>
    <mergeCell ref="P435:T435"/>
    <mergeCell ref="D107:E107"/>
    <mergeCell ref="D549:E549"/>
    <mergeCell ref="D163:E163"/>
    <mergeCell ref="P655:T655"/>
    <mergeCell ref="P589:T589"/>
    <mergeCell ref="D576:E576"/>
    <mergeCell ref="P484:T484"/>
    <mergeCell ref="A478:Z478"/>
    <mergeCell ref="D641:E641"/>
    <mergeCell ref="P288:T288"/>
    <mergeCell ref="D234:E234"/>
    <mergeCell ref="P136:T136"/>
    <mergeCell ref="P263:T263"/>
    <mergeCell ref="P65:T65"/>
    <mergeCell ref="D244:E244"/>
    <mergeCell ref="P228:T228"/>
    <mergeCell ref="P499:T499"/>
    <mergeCell ref="D342:E342"/>
    <mergeCell ref="D336:E336"/>
    <mergeCell ref="A249:Z249"/>
    <mergeCell ref="P293:T293"/>
    <mergeCell ref="D578:E578"/>
    <mergeCell ref="A385:O386"/>
    <mergeCell ref="P200:T200"/>
    <mergeCell ref="P243:T243"/>
    <mergeCell ref="P436:T436"/>
    <mergeCell ref="D198:E198"/>
    <mergeCell ref="P528:T528"/>
    <mergeCell ref="P208:V208"/>
    <mergeCell ref="A204:Z204"/>
    <mergeCell ref="P677:V677"/>
    <mergeCell ref="D196:E196"/>
    <mergeCell ref="P421:T421"/>
    <mergeCell ref="P656:V656"/>
    <mergeCell ref="A541:Z541"/>
    <mergeCell ref="P663:V663"/>
    <mergeCell ref="A352:O353"/>
    <mergeCell ref="P644:T644"/>
    <mergeCell ref="P654:T654"/>
    <mergeCell ref="D589:E589"/>
    <mergeCell ref="P588:T588"/>
    <mergeCell ref="D531:E531"/>
    <mergeCell ref="P196:T196"/>
    <mergeCell ref="A483:Z483"/>
    <mergeCell ref="A412:Z412"/>
    <mergeCell ref="D457:E457"/>
    <mergeCell ref="AF684:AF685"/>
    <mergeCell ref="P367:T367"/>
    <mergeCell ref="P57:T57"/>
    <mergeCell ref="D165:E16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D265:E265"/>
    <mergeCell ref="D216:E216"/>
    <mergeCell ref="P642:T642"/>
    <mergeCell ref="D452:E452"/>
    <mergeCell ref="A318:Z318"/>
    <mergeCell ref="D252:E252"/>
    <mergeCell ref="D550:E550"/>
    <mergeCell ref="P123:T123"/>
    <mergeCell ref="P358:V358"/>
    <mergeCell ref="P524:V524"/>
    <mergeCell ref="P353:V353"/>
    <mergeCell ref="D170:E170"/>
    <mergeCell ref="A536:Z536"/>
    <mergeCell ref="D468:E468"/>
    <mergeCell ref="AD17:AF18"/>
    <mergeCell ref="A481:O482"/>
    <mergeCell ref="P167:V167"/>
    <mergeCell ref="D570:E570"/>
    <mergeCell ref="P328:T328"/>
    <mergeCell ref="P117:V117"/>
    <mergeCell ref="P652:T652"/>
    <mergeCell ref="P183:T183"/>
    <mergeCell ref="A597:Z597"/>
    <mergeCell ref="P144:V144"/>
    <mergeCell ref="P411:V411"/>
    <mergeCell ref="P638:V638"/>
    <mergeCell ref="P442:V442"/>
    <mergeCell ref="A25:Z25"/>
    <mergeCell ref="D626:E626"/>
    <mergeCell ref="P509:T509"/>
    <mergeCell ref="D455:E455"/>
    <mergeCell ref="D430:E430"/>
    <mergeCell ref="P67:T67"/>
    <mergeCell ref="D175:E175"/>
    <mergeCell ref="P253:T253"/>
    <mergeCell ref="A394:Z394"/>
    <mergeCell ref="D221:E221"/>
    <mergeCell ref="A465:Z465"/>
    <mergeCell ref="P82:T82"/>
    <mergeCell ref="D29:E29"/>
    <mergeCell ref="P579:T579"/>
    <mergeCell ref="D218:E218"/>
    <mergeCell ref="A258:O259"/>
    <mergeCell ref="P272:V272"/>
    <mergeCell ref="A128:Z128"/>
    <mergeCell ref="A566:O567"/>
    <mergeCell ref="AG684:AG685"/>
    <mergeCell ref="P362:T362"/>
    <mergeCell ref="D305:E305"/>
    <mergeCell ref="A23:O24"/>
    <mergeCell ref="D544:E544"/>
    <mergeCell ref="A357:O358"/>
    <mergeCell ref="I684:I685"/>
    <mergeCell ref="D270:E270"/>
    <mergeCell ref="D243:E243"/>
    <mergeCell ref="K684:K685"/>
    <mergeCell ref="D397:E397"/>
    <mergeCell ref="P376:V376"/>
    <mergeCell ref="D99:E99"/>
    <mergeCell ref="D528:E528"/>
    <mergeCell ref="P78:V78"/>
    <mergeCell ref="D310:E310"/>
    <mergeCell ref="P364:T364"/>
    <mergeCell ref="D503:E503"/>
    <mergeCell ref="D553:E553"/>
    <mergeCell ref="P218:T218"/>
    <mergeCell ref="P311:V311"/>
    <mergeCell ref="A192:Z192"/>
    <mergeCell ref="P438:V438"/>
    <mergeCell ref="D575:E575"/>
    <mergeCell ref="D404:E404"/>
    <mergeCell ref="D462:E462"/>
    <mergeCell ref="P365:T365"/>
    <mergeCell ref="A126:O127"/>
    <mergeCell ref="P443:V443"/>
    <mergeCell ref="D669:E669"/>
    <mergeCell ref="AD684:AD685"/>
    <mergeCell ref="A592:Z592"/>
    <mergeCell ref="P2:W3"/>
    <mergeCell ref="P298:T298"/>
    <mergeCell ref="D579:E579"/>
    <mergeCell ref="D241:E241"/>
    <mergeCell ref="D508:E508"/>
    <mergeCell ref="P347:T347"/>
    <mergeCell ref="P198:T198"/>
    <mergeCell ref="D228:E228"/>
    <mergeCell ref="P583:T583"/>
    <mergeCell ref="D76:E76"/>
    <mergeCell ref="F5:G5"/>
    <mergeCell ref="V11:W11"/>
    <mergeCell ref="F10:G10"/>
    <mergeCell ref="A20:Z20"/>
    <mergeCell ref="Q6:R6"/>
    <mergeCell ref="P23:V23"/>
    <mergeCell ref="A8:C8"/>
    <mergeCell ref="A10:C10"/>
    <mergeCell ref="A21:Z21"/>
    <mergeCell ref="M17:M18"/>
    <mergeCell ref="O17:O18"/>
    <mergeCell ref="P336:T336"/>
    <mergeCell ref="P258:V258"/>
    <mergeCell ref="A248:Z248"/>
    <mergeCell ref="P430:T430"/>
    <mergeCell ref="P223:V223"/>
    <mergeCell ref="A104:Z104"/>
    <mergeCell ref="A297:Z297"/>
    <mergeCell ref="P410:V410"/>
    <mergeCell ref="P481:V481"/>
    <mergeCell ref="D10:E10"/>
    <mergeCell ref="P312:V312"/>
    <mergeCell ref="AE684:AE685"/>
    <mergeCell ref="A460:Z460"/>
    <mergeCell ref="A327:Z327"/>
    <mergeCell ref="A612:Z612"/>
    <mergeCell ref="P134:V134"/>
    <mergeCell ref="Q13:R13"/>
    <mergeCell ref="P339:V339"/>
    <mergeCell ref="D389:E389"/>
    <mergeCell ref="P139:T139"/>
    <mergeCell ref="P176:T176"/>
    <mergeCell ref="P114:T114"/>
    <mergeCell ref="P241:T241"/>
    <mergeCell ref="D84:E84"/>
    <mergeCell ref="P41:T41"/>
    <mergeCell ref="A157:Z157"/>
    <mergeCell ref="A599:Z599"/>
    <mergeCell ref="D22:E22"/>
    <mergeCell ref="A333:O334"/>
    <mergeCell ref="P470:T470"/>
    <mergeCell ref="D618:E618"/>
    <mergeCell ref="P575:T575"/>
    <mergeCell ref="A320:O321"/>
    <mergeCell ref="P178:T178"/>
    <mergeCell ref="P105:T105"/>
    <mergeCell ref="P547:T547"/>
    <mergeCell ref="D257:E257"/>
    <mergeCell ref="P270:T270"/>
    <mergeCell ref="D164:E164"/>
    <mergeCell ref="P62:T62"/>
    <mergeCell ref="P610:V610"/>
    <mergeCell ref="P64:T64"/>
    <mergeCell ref="D562:E562"/>
    <mergeCell ref="A684:A685"/>
    <mergeCell ref="P346:T346"/>
    <mergeCell ref="D227:E227"/>
    <mergeCell ref="P582:T582"/>
    <mergeCell ref="A463:O464"/>
    <mergeCell ref="A9:C9"/>
    <mergeCell ref="P125:T125"/>
    <mergeCell ref="D373:E373"/>
    <mergeCell ref="P557:T557"/>
    <mergeCell ref="D500:E500"/>
    <mergeCell ref="P112:T112"/>
    <mergeCell ref="P646:T646"/>
    <mergeCell ref="P323:T323"/>
    <mergeCell ref="D231:E231"/>
    <mergeCell ref="D673:E673"/>
    <mergeCell ref="P39:V39"/>
    <mergeCell ref="D529:E529"/>
    <mergeCell ref="P70:V70"/>
    <mergeCell ref="D594:E594"/>
    <mergeCell ref="P648:T648"/>
    <mergeCell ref="P107:T107"/>
    <mergeCell ref="P576:T576"/>
    <mergeCell ref="A595:O596"/>
    <mergeCell ref="P636:T636"/>
    <mergeCell ref="D557:E557"/>
    <mergeCell ref="D215:E215"/>
    <mergeCell ref="P641:T641"/>
    <mergeCell ref="J684:J685"/>
    <mergeCell ref="P415:T415"/>
    <mergeCell ref="D33:E33"/>
    <mergeCell ref="P585:V585"/>
    <mergeCell ref="D226:E226"/>
    <mergeCell ref="L684:L685"/>
    <mergeCell ref="P650:V650"/>
    <mergeCell ref="P584:V584"/>
    <mergeCell ref="G17:G18"/>
    <mergeCell ref="P184:V184"/>
    <mergeCell ref="A621:O622"/>
    <mergeCell ref="P171:V171"/>
    <mergeCell ref="D159:E159"/>
    <mergeCell ref="A603:Z603"/>
    <mergeCell ref="A289:O290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482:V482"/>
    <mergeCell ref="P282:T282"/>
    <mergeCell ref="A605:O606"/>
    <mergeCell ref="D154:E154"/>
    <mergeCell ref="P580:T580"/>
    <mergeCell ref="P409:T409"/>
    <mergeCell ref="A399:O400"/>
    <mergeCell ref="P33:T33"/>
    <mergeCell ref="A223:O224"/>
    <mergeCell ref="P226:T226"/>
    <mergeCell ref="P539:V539"/>
    <mergeCell ref="A294:O295"/>
    <mergeCell ref="P269:T269"/>
    <mergeCell ref="D256:E256"/>
    <mergeCell ref="P633:T633"/>
    <mergeCell ref="P462:T462"/>
    <mergeCell ref="D383:E383"/>
    <mergeCell ref="P164:T164"/>
    <mergeCell ref="D299:E299"/>
    <mergeCell ref="D85:E85"/>
    <mergeCell ref="P405:V405"/>
    <mergeCell ref="A401:Z401"/>
    <mergeCell ref="P476:V476"/>
    <mergeCell ref="D222:E222"/>
    <mergeCell ref="P555:T555"/>
    <mergeCell ref="A444:Z444"/>
    <mergeCell ref="A273:Z273"/>
    <mergeCell ref="D436:E436"/>
    <mergeCell ref="P490:T490"/>
    <mergeCell ref="P48:T48"/>
    <mergeCell ref="D425:E425"/>
    <mergeCell ref="P544:T544"/>
    <mergeCell ref="P427:T427"/>
    <mergeCell ref="D106:E106"/>
    <mergeCell ref="P283:T283"/>
    <mergeCell ref="P577:T577"/>
    <mergeCell ref="P49:T49"/>
    <mergeCell ref="A166:O167"/>
    <mergeCell ref="P523:V523"/>
    <mergeCell ref="Z17:Z18"/>
    <mergeCell ref="P620:T620"/>
    <mergeCell ref="AB17:AB18"/>
    <mergeCell ref="P271:V271"/>
    <mergeCell ref="P458:V458"/>
    <mergeCell ref="A448:Z448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P396:T396"/>
    <mergeCell ref="D146:E146"/>
    <mergeCell ref="A512:Z512"/>
    <mergeCell ref="A341:Z341"/>
    <mergeCell ref="D6:M6"/>
    <mergeCell ref="P461:T461"/>
    <mergeCell ref="P175:T175"/>
    <mergeCell ref="P95:V95"/>
    <mergeCell ref="D83:E83"/>
    <mergeCell ref="A278:Z278"/>
    <mergeCell ref="A86:O87"/>
    <mergeCell ref="P569:T569"/>
    <mergeCell ref="D441:E441"/>
    <mergeCell ref="P398:T398"/>
    <mergeCell ref="D319:E319"/>
    <mergeCell ref="D368:E368"/>
    <mergeCell ref="A515:O516"/>
    <mergeCell ref="P227:T227"/>
    <mergeCell ref="H10:M10"/>
    <mergeCell ref="P279:T279"/>
    <mergeCell ref="A420:Z420"/>
    <mergeCell ref="P666:V666"/>
    <mergeCell ref="D89:E89"/>
    <mergeCell ref="D654:E654"/>
    <mergeCell ref="A72:Z72"/>
    <mergeCell ref="P254:T254"/>
    <mergeCell ref="P251:T251"/>
    <mergeCell ref="P487:T487"/>
    <mergeCell ref="A533:O534"/>
    <mergeCell ref="D153:E153"/>
    <mergeCell ref="P530:T530"/>
    <mergeCell ref="P256:T256"/>
    <mergeCell ref="V6:W9"/>
    <mergeCell ref="D199:E199"/>
    <mergeCell ref="P554:T554"/>
    <mergeCell ref="D497:E497"/>
    <mergeCell ref="D364:E364"/>
    <mergeCell ref="D435:E435"/>
    <mergeCell ref="A348:O349"/>
    <mergeCell ref="A475:O476"/>
    <mergeCell ref="D413:E413"/>
    <mergeCell ref="D655:E655"/>
    <mergeCell ref="D484:E484"/>
    <mergeCell ref="P274:T274"/>
    <mergeCell ref="D217:E217"/>
    <mergeCell ref="P222:T222"/>
    <mergeCell ref="P193:T193"/>
    <mergeCell ref="A155:O156"/>
    <mergeCell ref="P84:T84"/>
    <mergeCell ref="D65:E65"/>
    <mergeCell ref="AF683:AG683"/>
    <mergeCell ref="A271:O272"/>
    <mergeCell ref="D298:E298"/>
    <mergeCell ref="D206:E206"/>
    <mergeCell ref="P91:T91"/>
    <mergeCell ref="P500:T500"/>
    <mergeCell ref="P621:V621"/>
    <mergeCell ref="P639:V639"/>
    <mergeCell ref="A598:Z598"/>
    <mergeCell ref="D627:E627"/>
    <mergeCell ref="P316:V316"/>
    <mergeCell ref="A651:Z651"/>
    <mergeCell ref="A439:Z439"/>
    <mergeCell ref="A135:Z135"/>
    <mergeCell ref="AA17:AA18"/>
    <mergeCell ref="AC17:AC18"/>
    <mergeCell ref="B684:B685"/>
    <mergeCell ref="P485:T485"/>
    <mergeCell ref="P101:V101"/>
    <mergeCell ref="P22:T22"/>
    <mergeCell ref="P618:T618"/>
    <mergeCell ref="A437:O438"/>
    <mergeCell ref="D428:E428"/>
    <mergeCell ref="A61:Z61"/>
    <mergeCell ref="A88:Z88"/>
    <mergeCell ref="D415:E415"/>
    <mergeCell ref="A359:Z359"/>
    <mergeCell ref="U684:U685"/>
    <mergeCell ref="P334:V334"/>
    <mergeCell ref="P257:T257"/>
    <mergeCell ref="W684:W685"/>
    <mergeCell ref="A517:Z517"/>
    <mergeCell ref="H17:H18"/>
    <mergeCell ref="P90:T90"/>
    <mergeCell ref="P532:T532"/>
    <mergeCell ref="P503:T503"/>
    <mergeCell ref="P388:T388"/>
    <mergeCell ref="P332:T332"/>
    <mergeCell ref="P217:T217"/>
    <mergeCell ref="D636:E636"/>
    <mergeCell ref="D440:E440"/>
    <mergeCell ref="A505:O506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P80:T80"/>
    <mergeCell ref="P54:V54"/>
    <mergeCell ref="D194:E194"/>
    <mergeCell ref="P631:T631"/>
    <mergeCell ref="P106:T106"/>
    <mergeCell ref="D604:E604"/>
    <mergeCell ref="P505:V505"/>
    <mergeCell ref="P111:T111"/>
    <mergeCell ref="J9:M9"/>
    <mergeCell ref="P440:T440"/>
    <mergeCell ref="A418:Z418"/>
    <mergeCell ref="D554:E554"/>
    <mergeCell ref="D283:E283"/>
    <mergeCell ref="V684:V685"/>
    <mergeCell ref="D581:E581"/>
    <mergeCell ref="D652:E652"/>
    <mergeCell ref="X684:X685"/>
    <mergeCell ref="D519:E519"/>
    <mergeCell ref="D646:E646"/>
    <mergeCell ref="P141:T141"/>
    <mergeCell ref="D62:E62"/>
    <mergeCell ref="D56:E56"/>
    <mergeCell ref="D193:E193"/>
    <mergeCell ref="P206:T206"/>
    <mergeCell ref="P619:T619"/>
    <mergeCell ref="P504:T504"/>
    <mergeCell ref="D491:E491"/>
    <mergeCell ref="D347:E347"/>
    <mergeCell ref="D285:E285"/>
    <mergeCell ref="P233:T233"/>
    <mergeCell ref="D176:E176"/>
    <mergeCell ref="D583:E583"/>
    <mergeCell ref="P155:V155"/>
    <mergeCell ref="D114:E114"/>
    <mergeCell ref="P37:T37"/>
    <mergeCell ref="D648:E648"/>
    <mergeCell ref="D64:E64"/>
    <mergeCell ref="G684:G685"/>
    <mergeCell ref="P441:T441"/>
    <mergeCell ref="D362:E362"/>
    <mergeCell ref="A13:M13"/>
    <mergeCell ref="A119:Z119"/>
    <mergeCell ref="A659:Z659"/>
    <mergeCell ref="P437:V437"/>
    <mergeCell ref="P115:T115"/>
    <mergeCell ref="A560:Z560"/>
    <mergeCell ref="D254:E254"/>
    <mergeCell ref="P302:V302"/>
    <mergeCell ref="A15:M15"/>
    <mergeCell ref="A354:Z354"/>
    <mergeCell ref="D490:E490"/>
    <mergeCell ref="D48:E48"/>
    <mergeCell ref="D346:E346"/>
    <mergeCell ref="P229:T229"/>
    <mergeCell ref="A419:Z419"/>
    <mergeCell ref="P375:T375"/>
    <mergeCell ref="D125:E125"/>
    <mergeCell ref="D51:E51"/>
    <mergeCell ref="P235:T235"/>
    <mergeCell ref="P306:T306"/>
    <mergeCell ref="P86:V86"/>
    <mergeCell ref="D647:E647"/>
    <mergeCell ref="P604:T604"/>
    <mergeCell ref="A209:Z209"/>
    <mergeCell ref="P213:V213"/>
    <mergeCell ref="P299:T299"/>
    <mergeCell ref="P172:V172"/>
    <mergeCell ref="P392:V392"/>
    <mergeCell ref="D138:E138"/>
    <mergeCell ref="P386:V386"/>
    <mergeCell ref="A40:Z40"/>
    <mergeCell ref="P628:V628"/>
    <mergeCell ref="X683:Y683"/>
    <mergeCell ref="P545:T545"/>
    <mergeCell ref="D178:E178"/>
    <mergeCell ref="P51:T51"/>
    <mergeCell ref="P26:T26"/>
    <mergeCell ref="P153:T153"/>
    <mergeCell ref="A143:O144"/>
    <mergeCell ref="A261:Z261"/>
    <mergeCell ref="P678:V678"/>
    <mergeCell ref="D555:E555"/>
    <mergeCell ref="P534:V534"/>
    <mergeCell ref="P338:V338"/>
    <mergeCell ref="A350:Z350"/>
    <mergeCell ref="P71:V71"/>
    <mergeCell ref="P202:V202"/>
    <mergeCell ref="P380:T380"/>
    <mergeCell ref="P671:V671"/>
    <mergeCell ref="P58:V58"/>
    <mergeCell ref="P676:V676"/>
    <mergeCell ref="P564:T564"/>
    <mergeCell ref="D374:E374"/>
    <mergeCell ref="A510:O511"/>
    <mergeCell ref="A186:Z186"/>
    <mergeCell ref="A672:Z672"/>
    <mergeCell ref="P232:T232"/>
    <mergeCell ref="P159:T159"/>
    <mergeCell ref="D140:E140"/>
    <mergeCell ref="P395:T395"/>
    <mergeCell ref="D267:E267"/>
    <mergeCell ref="D509:E509"/>
    <mergeCell ref="A340:Z340"/>
    <mergeCell ref="A674:O675"/>
    <mergeCell ref="T5:U5"/>
    <mergeCell ref="P76:T76"/>
    <mergeCell ref="V5:W5"/>
    <mergeCell ref="P496:T496"/>
    <mergeCell ref="P374:T374"/>
    <mergeCell ref="D488:E488"/>
    <mergeCell ref="P294:V294"/>
    <mergeCell ref="A662:O663"/>
    <mergeCell ref="D111:E111"/>
    <mergeCell ref="P361:T361"/>
    <mergeCell ref="D282:E282"/>
    <mergeCell ref="A477:Z477"/>
    <mergeCell ref="D580:E580"/>
    <mergeCell ref="D409:E409"/>
    <mergeCell ref="P510:V510"/>
    <mergeCell ref="D469:E469"/>
    <mergeCell ref="D233:E233"/>
    <mergeCell ref="P212:V212"/>
    <mergeCell ref="D183:E183"/>
    <mergeCell ref="P140:T140"/>
    <mergeCell ref="P69:T69"/>
    <mergeCell ref="P267:T267"/>
    <mergeCell ref="Q8:R8"/>
    <mergeCell ref="D219:E219"/>
    <mergeCell ref="P425:T425"/>
    <mergeCell ref="A79:Z79"/>
    <mergeCell ref="T6:U9"/>
    <mergeCell ref="P661:T661"/>
    <mergeCell ref="D582:E582"/>
    <mergeCell ref="Q10:R10"/>
    <mergeCell ref="D41:E41"/>
    <mergeCell ref="P356:T356"/>
    <mergeCell ref="A12:M12"/>
    <mergeCell ref="D487:E487"/>
    <mergeCell ref="P657:V657"/>
    <mergeCell ref="P397:T397"/>
    <mergeCell ref="P74:T74"/>
    <mergeCell ref="A19:Z19"/>
    <mergeCell ref="P372:T372"/>
    <mergeCell ref="P310:T310"/>
    <mergeCell ref="D182:E182"/>
    <mergeCell ref="P608:T608"/>
    <mergeCell ref="D480:E480"/>
    <mergeCell ref="D551:E551"/>
    <mergeCell ref="D280:E280"/>
    <mergeCell ref="P163:T163"/>
    <mergeCell ref="A160:O161"/>
    <mergeCell ref="D467:E467"/>
    <mergeCell ref="P684:P685"/>
    <mergeCell ref="P424:T424"/>
    <mergeCell ref="A14:M14"/>
    <mergeCell ref="P138:T138"/>
    <mergeCell ref="Z683:AC683"/>
    <mergeCell ref="A649:O650"/>
    <mergeCell ref="A640:Z640"/>
    <mergeCell ref="D564:E564"/>
    <mergeCell ref="A664:Z664"/>
    <mergeCell ref="D485:E485"/>
    <mergeCell ref="P320:V320"/>
    <mergeCell ref="A145:Z145"/>
    <mergeCell ref="M684:M685"/>
    <mergeCell ref="P447:V447"/>
    <mergeCell ref="P216:T216"/>
    <mergeCell ref="O684:O685"/>
    <mergeCell ref="A133:O134"/>
    <mergeCell ref="P519:T519"/>
    <mergeCell ref="D391:E391"/>
    <mergeCell ref="P370:V370"/>
    <mergeCell ref="D220:E220"/>
    <mergeCell ref="A369:O370"/>
    <mergeCell ref="D93:E93"/>
    <mergeCell ref="A322:Z322"/>
    <mergeCell ref="P122:T122"/>
    <mergeCell ref="D328:E328"/>
    <mergeCell ref="P285:T285"/>
    <mergeCell ref="A188:Z188"/>
    <mergeCell ref="P501:T501"/>
    <mergeCell ref="P670:V670"/>
    <mergeCell ref="D251:E251"/>
    <mergeCell ref="P385:V385"/>
    <mergeCell ref="P514:T514"/>
    <mergeCell ref="P149:V149"/>
    <mergeCell ref="D137:E137"/>
    <mergeCell ref="D422:E422"/>
    <mergeCell ref="P489:T489"/>
    <mergeCell ref="D130:E130"/>
    <mergeCell ref="P451:T451"/>
    <mergeCell ref="D372:E372"/>
    <mergeCell ref="A203:Z203"/>
    <mergeCell ref="D644:E644"/>
    <mergeCell ref="P244:T244"/>
    <mergeCell ref="D661:E661"/>
    <mergeCell ref="D461:E461"/>
    <mergeCell ref="D200:E200"/>
    <mergeCell ref="P177:T177"/>
    <mergeCell ref="P352:V352"/>
    <mergeCell ref="D27:E27"/>
    <mergeCell ref="A338:O339"/>
    <mergeCell ref="D396:E396"/>
    <mergeCell ref="P450:T450"/>
    <mergeCell ref="D456:E456"/>
    <mergeCell ref="P15:T16"/>
    <mergeCell ref="D632:E632"/>
    <mergeCell ref="D116:E116"/>
    <mergeCell ref="D414:E414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454:E454"/>
    <mergeCell ref="P433:V433"/>
    <mergeCell ref="D398:E398"/>
    <mergeCell ref="P308:T308"/>
    <mergeCell ref="D74:E74"/>
    <mergeCell ref="P627:T627"/>
    <mergeCell ref="P245:T245"/>
    <mergeCell ref="P126:V126"/>
    <mergeCell ref="P543:T543"/>
    <mergeCell ref="D68:E68"/>
    <mergeCell ref="P614:T614"/>
    <mergeCell ref="D424:E424"/>
    <mergeCell ref="P491:T491"/>
    <mergeCell ref="P211:T211"/>
    <mergeCell ref="D132:E132"/>
    <mergeCell ref="D9:E9"/>
    <mergeCell ref="P197:T197"/>
    <mergeCell ref="F9:G9"/>
    <mergeCell ref="P495:T495"/>
    <mergeCell ref="P351:T351"/>
    <mergeCell ref="P593:T593"/>
    <mergeCell ref="P422:T422"/>
    <mergeCell ref="D403:E403"/>
    <mergeCell ref="P587:T587"/>
    <mergeCell ref="D232:E232"/>
    <mergeCell ref="D530:E530"/>
    <mergeCell ref="P238:V238"/>
    <mergeCell ref="P264:T264"/>
    <mergeCell ref="P68:T68"/>
    <mergeCell ref="P601:V601"/>
    <mergeCell ref="D532:E532"/>
    <mergeCell ref="P132:T132"/>
    <mergeCell ref="P538:V538"/>
    <mergeCell ref="A44:Z44"/>
    <mergeCell ref="P317:V317"/>
    <mergeCell ref="D63:E63"/>
    <mergeCell ref="P56:T56"/>
    <mergeCell ref="D492:E492"/>
    <mergeCell ref="P305:T305"/>
    <mergeCell ref="P596:V596"/>
    <mergeCell ref="A304:Z304"/>
    <mergeCell ref="A38:O39"/>
    <mergeCell ref="A540:Z540"/>
    <mergeCell ref="P515:V515"/>
    <mergeCell ref="P344:V344"/>
    <mergeCell ref="A201:O202"/>
    <mergeCell ref="D52:E52"/>
    <mergeCell ref="A5:C5"/>
    <mergeCell ref="A408:Z408"/>
    <mergeCell ref="A584:O585"/>
    <mergeCell ref="A535:Z535"/>
    <mergeCell ref="A473:Z473"/>
    <mergeCell ref="P191:V191"/>
    <mergeCell ref="A187:Z187"/>
    <mergeCell ref="A628:O629"/>
    <mergeCell ref="I683:W683"/>
    <mergeCell ref="P349:V349"/>
    <mergeCell ref="P591:V591"/>
    <mergeCell ref="D337:E337"/>
    <mergeCell ref="D635:E635"/>
    <mergeCell ref="D573:E573"/>
    <mergeCell ref="D402:E402"/>
    <mergeCell ref="A442:O443"/>
    <mergeCell ref="P195:T195"/>
    <mergeCell ref="P300:T300"/>
    <mergeCell ref="A17:A18"/>
    <mergeCell ref="P493:T493"/>
    <mergeCell ref="C17:C18"/>
    <mergeCell ref="P431:T431"/>
    <mergeCell ref="K17:K18"/>
    <mergeCell ref="D37:E37"/>
    <mergeCell ref="P529:T529"/>
    <mergeCell ref="P649:V649"/>
    <mergeCell ref="D643:E643"/>
    <mergeCell ref="D230:E230"/>
    <mergeCell ref="D637:E637"/>
    <mergeCell ref="D466:E466"/>
    <mergeCell ref="P66:T66"/>
    <mergeCell ref="P137:T137"/>
    <mergeCell ref="Q9:R9"/>
    <mergeCell ref="D451:E451"/>
    <mergeCell ref="A331:Z331"/>
    <mergeCell ref="D255:E255"/>
    <mergeCell ref="A303:Z303"/>
    <mergeCell ref="A97:Z97"/>
    <mergeCell ref="Q11:R11"/>
    <mergeCell ref="P205:T205"/>
    <mergeCell ref="P643:T643"/>
    <mergeCell ref="Y684:Y685"/>
    <mergeCell ref="D624:E624"/>
    <mergeCell ref="D453:E453"/>
    <mergeCell ref="AA684:AA685"/>
    <mergeCell ref="D309:E309"/>
    <mergeCell ref="D113:E113"/>
    <mergeCell ref="A6:C6"/>
    <mergeCell ref="A558:O559"/>
    <mergeCell ref="D545:E545"/>
    <mergeCell ref="P142:T142"/>
    <mergeCell ref="D26:E26"/>
    <mergeCell ref="P574:T574"/>
    <mergeCell ref="P403:T403"/>
    <mergeCell ref="P645:T645"/>
    <mergeCell ref="A324:O325"/>
    <mergeCell ref="D115:E115"/>
    <mergeCell ref="P182:T182"/>
    <mergeCell ref="P417:V417"/>
    <mergeCell ref="P480:T480"/>
    <mergeCell ref="P280:T280"/>
    <mergeCell ref="P102:V102"/>
    <mergeCell ref="D90:E90"/>
    <mergeCell ref="Q12:R12"/>
    <mergeCell ref="D684:D685"/>
    <mergeCell ref="P494:T494"/>
    <mergeCell ref="P546:T546"/>
    <mergeCell ref="F684:F685"/>
    <mergeCell ref="P423:T423"/>
    <mergeCell ref="P201:V201"/>
    <mergeCell ref="H684:H685"/>
    <mergeCell ref="A168:Z168"/>
    <mergeCell ref="A638:O639"/>
    <mergeCell ref="P52:T52"/>
    <mergeCell ref="D141:E141"/>
    <mergeCell ref="I17:I18"/>
    <mergeCell ref="D306:E306"/>
    <mergeCell ref="P189:T189"/>
    <mergeCell ref="P456:T456"/>
    <mergeCell ref="A246:O247"/>
    <mergeCell ref="P287:T287"/>
    <mergeCell ref="P414:T414"/>
    <mergeCell ref="P548:T548"/>
    <mergeCell ref="P281:T281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P463:V463"/>
    <mergeCell ref="P467:T467"/>
    <mergeCell ref="P17:T18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A416:O417"/>
    <mergeCell ref="P286:T286"/>
    <mergeCell ref="A609:O610"/>
    <mergeCell ref="D229:E229"/>
    <mergeCell ref="D158:E158"/>
    <mergeCell ref="D565:E565"/>
    <mergeCell ref="P131:T131"/>
    <mergeCell ref="A117:O118"/>
    <mergeCell ref="D375:E375"/>
    <mergeCell ref="P429:T429"/>
    <mergeCell ref="P556:T556"/>
    <mergeCell ref="D388:E388"/>
    <mergeCell ref="D546:E546"/>
    <mergeCell ref="P133:V133"/>
    <mergeCell ref="D561:E561"/>
    <mergeCell ref="P469:T469"/>
    <mergeCell ref="D390:E390"/>
    <mergeCell ref="P369:V369"/>
    <mergeCell ref="P127:V127"/>
    <mergeCell ref="D548:E548"/>
    <mergeCell ref="A110:Z110"/>
    <mergeCell ref="P602:V602"/>
    <mergeCell ref="P32:T32"/>
    <mergeCell ref="D608:E608"/>
    <mergeCell ref="P474:T474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D1:F1"/>
    <mergeCell ref="J17:J18"/>
    <mergeCell ref="D82:E82"/>
    <mergeCell ref="L17:L18"/>
    <mergeCell ref="D240:E240"/>
    <mergeCell ref="P99:T99"/>
    <mergeCell ref="P426:T426"/>
    <mergeCell ref="P255:T255"/>
    <mergeCell ref="A542:Z542"/>
    <mergeCell ref="A371:Z371"/>
    <mergeCell ref="A613:Z613"/>
    <mergeCell ref="A407:Z407"/>
    <mergeCell ref="P321:V321"/>
    <mergeCell ref="P428:T428"/>
    <mergeCell ref="D100:E100"/>
    <mergeCell ref="P348:V348"/>
    <mergeCell ref="P284:T284"/>
    <mergeCell ref="A173:Z173"/>
    <mergeCell ref="AB684:AB685"/>
    <mergeCell ref="P475:V475"/>
    <mergeCell ref="D527:E527"/>
    <mergeCell ref="D356:E356"/>
    <mergeCell ref="A387:Z387"/>
    <mergeCell ref="A45:Z45"/>
    <mergeCell ref="A623:Z623"/>
    <mergeCell ref="P35:V35"/>
    <mergeCell ref="P399:V399"/>
    <mergeCell ref="P333:V333"/>
    <mergeCell ref="P571:T571"/>
    <mergeCell ref="D514:E514"/>
    <mergeCell ref="D381:E381"/>
    <mergeCell ref="A345:Z345"/>
    <mergeCell ref="D210:E210"/>
    <mergeCell ref="D308:E308"/>
    <mergeCell ref="P660:T660"/>
    <mergeCell ref="A46:Z46"/>
    <mergeCell ref="P537:T537"/>
    <mergeCell ref="P508:T508"/>
    <mergeCell ref="D380:E380"/>
    <mergeCell ref="P337:T337"/>
    <mergeCell ref="P635:T635"/>
    <mergeCell ref="D147:E147"/>
    <mergeCell ref="D616:E616"/>
    <mergeCell ref="P573:T573"/>
    <mergeCell ref="D445:E445"/>
    <mergeCell ref="P402:T402"/>
    <mergeCell ref="D274:E274"/>
    <mergeCell ref="D245:E245"/>
    <mergeCell ref="D122:E122"/>
    <mergeCell ref="P116:T116"/>
    <mergeCell ref="H1:Q1"/>
    <mergeCell ref="P109:V109"/>
    <mergeCell ref="A292:Z292"/>
    <mergeCell ref="D284:E284"/>
    <mergeCell ref="AC684:AC685"/>
    <mergeCell ref="D520:E520"/>
    <mergeCell ref="P246:V246"/>
    <mergeCell ref="E684:E685"/>
    <mergeCell ref="D501:E501"/>
    <mergeCell ref="A237:O238"/>
    <mergeCell ref="A630:Z630"/>
    <mergeCell ref="P605:V605"/>
    <mergeCell ref="D495:E495"/>
    <mergeCell ref="D28:E28"/>
    <mergeCell ref="D593:E593"/>
    <mergeCell ref="P647:T647"/>
    <mergeCell ref="V10:W10"/>
    <mergeCell ref="A108:O109"/>
    <mergeCell ref="D236:E236"/>
    <mergeCell ref="A301:O302"/>
    <mergeCell ref="A179:O180"/>
    <mergeCell ref="A410:O411"/>
    <mergeCell ref="P413:T413"/>
    <mergeCell ref="P242:T242"/>
    <mergeCell ref="D92:E92"/>
    <mergeCell ref="A95:O96"/>
    <mergeCell ref="D30:E30"/>
    <mergeCell ref="D67:E67"/>
    <mergeCell ref="D5:E5"/>
    <mergeCell ref="P553:T553"/>
    <mergeCell ref="P382:T382"/>
    <mergeCell ref="P624:T624"/>
    <mergeCell ref="D8:M8"/>
    <mergeCell ref="P634:T634"/>
    <mergeCell ref="D615:E615"/>
    <mergeCell ref="D366:E366"/>
    <mergeCell ref="P550:T550"/>
    <mergeCell ref="D300:E300"/>
    <mergeCell ref="P108:V108"/>
    <mergeCell ref="P472:V472"/>
    <mergeCell ref="P669:T669"/>
    <mergeCell ref="P31:T31"/>
    <mergeCell ref="A291:Z291"/>
    <mergeCell ref="P158:T158"/>
    <mergeCell ref="P522:T522"/>
    <mergeCell ref="A590:O591"/>
    <mergeCell ref="P180:V180"/>
    <mergeCell ref="P565:T565"/>
    <mergeCell ref="A446:O447"/>
    <mergeCell ref="P416:V416"/>
    <mergeCell ref="A148:O149"/>
    <mergeCell ref="D139:E139"/>
    <mergeCell ref="P118:V118"/>
    <mergeCell ref="P343:V343"/>
    <mergeCell ref="P266:T266"/>
    <mergeCell ref="A526:Z526"/>
    <mergeCell ref="A355:Z355"/>
    <mergeCell ref="P527:T527"/>
    <mergeCell ref="P502:T502"/>
    <mergeCell ref="D470:E470"/>
    <mergeCell ref="A212:O213"/>
    <mergeCell ref="P38:V38"/>
    <mergeCell ref="D496:E496"/>
    <mergeCell ref="P453:T453"/>
    <mergeCell ref="W17:W18"/>
    <mergeCell ref="P161:V161"/>
    <mergeCell ref="P559:V559"/>
    <mergeCell ref="P459:V459"/>
    <mergeCell ref="A151:Z151"/>
    <mergeCell ref="A449:Z449"/>
    <mergeCell ref="A376:O377"/>
    <mergeCell ref="A607:Z607"/>
    <mergeCell ref="P234:T234"/>
    <mergeCell ref="P325:V325"/>
    <mergeCell ref="A150:Z150"/>
    <mergeCell ref="D142:E142"/>
    <mergeCell ref="A513:Z513"/>
    <mergeCell ref="D129:E129"/>
    <mergeCell ref="D7:M7"/>
    <mergeCell ref="D365:E365"/>
    <mergeCell ref="A405:O406"/>
    <mergeCell ref="P236:T236"/>
    <mergeCell ref="P156:V156"/>
    <mergeCell ref="P92:T92"/>
    <mergeCell ref="D315:E315"/>
    <mergeCell ref="A184:O185"/>
    <mergeCell ref="P570:T570"/>
    <mergeCell ref="P521:T521"/>
    <mergeCell ref="D502:E502"/>
    <mergeCell ref="D600:E600"/>
    <mergeCell ref="D429:E429"/>
    <mergeCell ref="P29:T29"/>
    <mergeCell ref="P100:T100"/>
    <mergeCell ref="D81:E81"/>
    <mergeCell ref="P265:T265"/>
    <mergeCell ref="P94:T94"/>
    <mergeCell ref="D66:E66"/>
    <mergeCell ref="D197:E197"/>
    <mergeCell ref="P552:T552"/>
    <mergeCell ref="P381:T381"/>
    <mergeCell ref="D253:E253"/>
    <mergeCell ref="D351:E351"/>
    <mergeCell ref="D47:E47"/>
    <mergeCell ref="P330:V330"/>
    <mergeCell ref="D587:E587"/>
    <mergeCell ref="R684:R685"/>
    <mergeCell ref="P566:V566"/>
    <mergeCell ref="T684:T685"/>
    <mergeCell ref="P147:T147"/>
    <mergeCell ref="P616:T616"/>
    <mergeCell ref="P445:T445"/>
    <mergeCell ref="A434:Z434"/>
    <mergeCell ref="P96:V96"/>
    <mergeCell ref="D665:E665"/>
    <mergeCell ref="D379:E379"/>
    <mergeCell ref="P563:T563"/>
    <mergeCell ref="D94:E94"/>
    <mergeCell ref="D361:E361"/>
    <mergeCell ref="A601:O602"/>
    <mergeCell ref="D588:E588"/>
    <mergeCell ref="P567:V567"/>
    <mergeCell ref="D653:E653"/>
    <mergeCell ref="D69:E69"/>
    <mergeCell ref="D498:E498"/>
    <mergeCell ref="P240:T240"/>
    <mergeCell ref="A538:O539"/>
    <mergeCell ref="Z684:Z685"/>
    <mergeCell ref="P113:T113"/>
    <mergeCell ref="P681:V681"/>
    <mergeCell ref="P377:V377"/>
    <mergeCell ref="P675:V675"/>
    <mergeCell ref="P662:V662"/>
    <mergeCell ref="B17:B18"/>
    <mergeCell ref="A392:O393"/>
    <mergeCell ref="A77:O78"/>
    <mergeCell ref="P143:V143"/>
    <mergeCell ref="D131:E131"/>
    <mergeCell ref="A171:O172"/>
    <mergeCell ref="A260:Z260"/>
    <mergeCell ref="P506:V506"/>
    <mergeCell ref="A60:Z60"/>
    <mergeCell ref="D556:E556"/>
    <mergeCell ref="P533:V533"/>
    <mergeCell ref="D494:E494"/>
    <mergeCell ref="A656:O657"/>
    <mergeCell ref="P404:T404"/>
    <mergeCell ref="D543:E543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189:E189"/>
    <mergeCell ref="D431:E431"/>
    <mergeCell ref="P615:T615"/>
    <mergeCell ref="A471:O472"/>
    <mergeCell ref="P366:T366"/>
    <mergeCell ref="A676:O681"/>
    <mergeCell ref="D563:E563"/>
    <mergeCell ref="P520:T520"/>
    <mergeCell ref="D363:E363"/>
    <mergeCell ref="D205:E205"/>
    <mergeCell ref="A55:Z55"/>
    <mergeCell ref="R1:T1"/>
    <mergeCell ref="P28:T28"/>
    <mergeCell ref="P221:T221"/>
    <mergeCell ref="D332:E332"/>
    <mergeCell ref="A316:O317"/>
    <mergeCell ref="D574:E574"/>
    <mergeCell ref="P457:T457"/>
    <mergeCell ref="D307:E307"/>
    <mergeCell ref="P215:T215"/>
    <mergeCell ref="P680:V680"/>
    <mergeCell ref="P549:T549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446:V446"/>
    <mergeCell ref="P166:V166"/>
    <mergeCell ref="P464:V464"/>
    <mergeCell ref="P531:T531"/>
    <mergeCell ref="A525:Z525"/>
    <mergeCell ref="A311:O312"/>
    <mergeCell ref="P452:T452"/>
    <mergeCell ref="H9:I9"/>
    <mergeCell ref="P224:V224"/>
    <mergeCell ref="P24:V24"/>
    <mergeCell ref="D281:E281"/>
    <mergeCell ref="A36:Z36"/>
    <mergeCell ref="P389:T389"/>
    <mergeCell ref="P558:V558"/>
    <mergeCell ref="P454:T454"/>
    <mergeCell ref="A668:Z668"/>
    <mergeCell ref="P259:V259"/>
    <mergeCell ref="D660:E660"/>
    <mergeCell ref="P324:V324"/>
    <mergeCell ref="P622:V622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426:E426"/>
    <mergeCell ref="D486:E486"/>
    <mergeCell ref="A343:O344"/>
    <mergeCell ref="P384:T384"/>
    <mergeCell ref="D572:E572"/>
    <mergeCell ref="P626:T626"/>
    <mergeCell ref="A523:O524"/>
    <mergeCell ref="P455:T455"/>
    <mergeCell ref="A378:Z378"/>
    <mergeCell ref="A360:Z360"/>
    <mergeCell ref="P73:T73"/>
    <mergeCell ref="P315:T315"/>
    <mergeCell ref="A190:O191"/>
    <mergeCell ref="D619:E619"/>
    <mergeCell ref="P673:T673"/>
    <mergeCell ref="A432:O433"/>
    <mergeCell ref="D423:E423"/>
    <mergeCell ref="P231:T231"/>
    <mergeCell ref="P600:T600"/>
    <mergeCell ref="D174:E174"/>
    <mergeCell ref="P87:V87"/>
    <mergeCell ref="P594:T594"/>
    <mergeCell ref="P665:T665"/>
    <mergeCell ref="P516:V516"/>
    <mergeCell ref="A568:Z568"/>
    <mergeCell ref="D287:E287"/>
    <mergeCell ref="P468:T468"/>
    <mergeCell ref="A658:Z658"/>
    <mergeCell ref="D474:E474"/>
    <mergeCell ref="A458:O459"/>
    <mergeCell ref="P393:V393"/>
    <mergeCell ref="P170:T170"/>
    <mergeCell ref="P629:V629"/>
    <mergeCell ref="P667:V667"/>
    <mergeCell ref="P653:T653"/>
    <mergeCell ref="D617:E617"/>
    <mergeCell ref="A162:Z162"/>
    <mergeCell ref="D633:E633"/>
    <mergeCell ref="P89:T89"/>
    <mergeCell ref="P309:T309"/>
    <mergeCell ref="D264:E264"/>
    <mergeCell ref="P581:T5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22 X424 X427 X43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wAgWteUP8hRosuLTFARtSHZfELrePzmzEY++f3RUH6FSMS+yNLpNvkN+lI66rTKFfeo1WzMjA2QdnUsiP0Q7Qw==" saltValue="N2A85+zcI4V0Vc73a+Jc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1469</vt:i4>
      </vt:variant>
    </vt:vector>
  </HeadingPairs>
  <TitlesOfParts>
    <vt:vector size="1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2025-01-23T11:19:44Z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