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F5F43C-CF20-49D1-A933-8200B602F6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BP503" i="1" s="1"/>
  <c r="P503" i="1"/>
  <c r="BO502" i="1"/>
  <c r="BM502" i="1"/>
  <c r="Y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BO483" i="1"/>
  <c r="BM483" i="1"/>
  <c r="Y483" i="1"/>
  <c r="BP483" i="1" s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Y462" i="1" s="1"/>
  <c r="P460" i="1"/>
  <c r="X458" i="1"/>
  <c r="X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X437" i="1"/>
  <c r="X436" i="1"/>
  <c r="BO435" i="1"/>
  <c r="BM435" i="1"/>
  <c r="Y435" i="1"/>
  <c r="BP435" i="1" s="1"/>
  <c r="P435" i="1"/>
  <c r="BO434" i="1"/>
  <c r="BM434" i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BP402" i="1" s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BP304" i="1" s="1"/>
  <c r="P304" i="1"/>
  <c r="X301" i="1"/>
  <c r="X300" i="1"/>
  <c r="BO299" i="1"/>
  <c r="BM299" i="1"/>
  <c r="Y299" i="1"/>
  <c r="P299" i="1"/>
  <c r="BO298" i="1"/>
  <c r="BM298" i="1"/>
  <c r="Y298" i="1"/>
  <c r="Y300" i="1" s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P152" i="1"/>
  <c r="X149" i="1"/>
  <c r="X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BP136" i="1" s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Y96" i="1" s="1"/>
  <c r="P90" i="1"/>
  <c r="BP89" i="1"/>
  <c r="BO89" i="1"/>
  <c r="BN89" i="1"/>
  <c r="BM89" i="1"/>
  <c r="Z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BP56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Z65" i="1" l="1"/>
  <c r="BN65" i="1"/>
  <c r="Z220" i="1"/>
  <c r="BN220" i="1"/>
  <c r="Z266" i="1"/>
  <c r="BN266" i="1"/>
  <c r="Z363" i="1"/>
  <c r="BN363" i="1"/>
  <c r="Z423" i="1"/>
  <c r="BN423" i="1"/>
  <c r="Z455" i="1"/>
  <c r="BN455" i="1"/>
  <c r="Z50" i="1"/>
  <c r="BN50" i="1"/>
  <c r="Z75" i="1"/>
  <c r="BN75" i="1"/>
  <c r="Z106" i="1"/>
  <c r="BN106" i="1"/>
  <c r="Y118" i="1"/>
  <c r="Z130" i="1"/>
  <c r="BN130" i="1"/>
  <c r="Z159" i="1"/>
  <c r="BN159" i="1"/>
  <c r="Z164" i="1"/>
  <c r="BN164" i="1"/>
  <c r="Z206" i="1"/>
  <c r="BN206" i="1"/>
  <c r="Z230" i="1"/>
  <c r="BN230" i="1"/>
  <c r="Z255" i="1"/>
  <c r="BN255" i="1"/>
  <c r="Z281" i="1"/>
  <c r="BN281" i="1"/>
  <c r="Z308" i="1"/>
  <c r="BN308" i="1"/>
  <c r="Z375" i="1"/>
  <c r="BN375" i="1"/>
  <c r="Z402" i="1"/>
  <c r="BN402" i="1"/>
  <c r="Z435" i="1"/>
  <c r="BN435" i="1"/>
  <c r="Y442" i="1"/>
  <c r="Z483" i="1"/>
  <c r="BN483" i="1"/>
  <c r="Z484" i="1"/>
  <c r="BN484" i="1"/>
  <c r="Z485" i="1"/>
  <c r="BN485" i="1"/>
  <c r="Z492" i="1"/>
  <c r="BN492" i="1"/>
  <c r="Z493" i="1"/>
  <c r="BN493" i="1"/>
  <c r="Z500" i="1"/>
  <c r="BN500" i="1"/>
  <c r="Z503" i="1"/>
  <c r="BN503" i="1"/>
  <c r="BP390" i="1"/>
  <c r="BN390" i="1"/>
  <c r="Z390" i="1"/>
  <c r="BP396" i="1"/>
  <c r="BN396" i="1"/>
  <c r="Z396" i="1"/>
  <c r="BP427" i="1"/>
  <c r="BN427" i="1"/>
  <c r="Z427" i="1"/>
  <c r="BP467" i="1"/>
  <c r="BN467" i="1"/>
  <c r="Z467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X668" i="1"/>
  <c r="X671" i="1"/>
  <c r="Z27" i="1"/>
  <c r="BN27" i="1"/>
  <c r="Z32" i="1"/>
  <c r="BN32" i="1"/>
  <c r="C677" i="1"/>
  <c r="Z56" i="1"/>
  <c r="BN56" i="1"/>
  <c r="Y59" i="1"/>
  <c r="D677" i="1"/>
  <c r="Z69" i="1"/>
  <c r="BN69" i="1"/>
  <c r="Y77" i="1"/>
  <c r="Z83" i="1"/>
  <c r="BN83" i="1"/>
  <c r="Z93" i="1"/>
  <c r="BN93" i="1"/>
  <c r="Z114" i="1"/>
  <c r="BN114" i="1"/>
  <c r="Z122" i="1"/>
  <c r="BN122" i="1"/>
  <c r="Z136" i="1"/>
  <c r="BN136" i="1"/>
  <c r="Y143" i="1"/>
  <c r="Z146" i="1"/>
  <c r="BN146" i="1"/>
  <c r="Y149" i="1"/>
  <c r="G677" i="1"/>
  <c r="Z177" i="1"/>
  <c r="BN177" i="1"/>
  <c r="Z197" i="1"/>
  <c r="BN197" i="1"/>
  <c r="Z216" i="1"/>
  <c r="BN216" i="1"/>
  <c r="Z226" i="1"/>
  <c r="BN226" i="1"/>
  <c r="Z234" i="1"/>
  <c r="BN234" i="1"/>
  <c r="Z251" i="1"/>
  <c r="BN251" i="1"/>
  <c r="Z262" i="1"/>
  <c r="BN262" i="1"/>
  <c r="Z270" i="1"/>
  <c r="BN270" i="1"/>
  <c r="Z285" i="1"/>
  <c r="BN285" i="1"/>
  <c r="Z304" i="1"/>
  <c r="BN304" i="1"/>
  <c r="Z347" i="1"/>
  <c r="BN347" i="1"/>
  <c r="Z367" i="1"/>
  <c r="BN367" i="1"/>
  <c r="Z381" i="1"/>
  <c r="BN381" i="1"/>
  <c r="BP389" i="1"/>
  <c r="BN389" i="1"/>
  <c r="Z389" i="1"/>
  <c r="BP395" i="1"/>
  <c r="BN395" i="1"/>
  <c r="Z395" i="1"/>
  <c r="BP415" i="1"/>
  <c r="BN415" i="1"/>
  <c r="Z415" i="1"/>
  <c r="BP451" i="1"/>
  <c r="BN451" i="1"/>
  <c r="Z451" i="1"/>
  <c r="Y531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Y562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BP124" i="1"/>
  <c r="BN124" i="1"/>
  <c r="Z124" i="1"/>
  <c r="BP138" i="1"/>
  <c r="BN138" i="1"/>
  <c r="Z138" i="1"/>
  <c r="BP153" i="1"/>
  <c r="BN153" i="1"/>
  <c r="Z153" i="1"/>
  <c r="BP183" i="1"/>
  <c r="BN183" i="1"/>
  <c r="Z183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06" i="1"/>
  <c r="BN306" i="1"/>
  <c r="Z306" i="1"/>
  <c r="Y353" i="1"/>
  <c r="Y352" i="1"/>
  <c r="BP351" i="1"/>
  <c r="BN351" i="1"/>
  <c r="Z351" i="1"/>
  <c r="Z352" i="1" s="1"/>
  <c r="U677" i="1"/>
  <c r="Y357" i="1"/>
  <c r="BP356" i="1"/>
  <c r="BN356" i="1"/>
  <c r="Z356" i="1"/>
  <c r="Z357" i="1" s="1"/>
  <c r="BP361" i="1"/>
  <c r="BN361" i="1"/>
  <c r="Z361" i="1"/>
  <c r="BP373" i="1"/>
  <c r="BN373" i="1"/>
  <c r="Z373" i="1"/>
  <c r="BP383" i="1"/>
  <c r="BN383" i="1"/>
  <c r="Z383" i="1"/>
  <c r="BP404" i="1"/>
  <c r="BN404" i="1"/>
  <c r="Z404" i="1"/>
  <c r="Y410" i="1"/>
  <c r="BP409" i="1"/>
  <c r="BN409" i="1"/>
  <c r="Z409" i="1"/>
  <c r="Z410" i="1" s="1"/>
  <c r="BP413" i="1"/>
  <c r="BN413" i="1"/>
  <c r="Z413" i="1"/>
  <c r="BP425" i="1"/>
  <c r="BN425" i="1"/>
  <c r="Z425" i="1"/>
  <c r="Y446" i="1"/>
  <c r="Y445" i="1"/>
  <c r="BP444" i="1"/>
  <c r="BN444" i="1"/>
  <c r="Z444" i="1"/>
  <c r="Z445" i="1" s="1"/>
  <c r="BP449" i="1"/>
  <c r="BN449" i="1"/>
  <c r="Z449" i="1"/>
  <c r="BP461" i="1"/>
  <c r="BN461" i="1"/>
  <c r="Z461" i="1"/>
  <c r="BP487" i="1"/>
  <c r="BN487" i="1"/>
  <c r="Z487" i="1"/>
  <c r="BP495" i="1"/>
  <c r="BN495" i="1"/>
  <c r="Z495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B677" i="1"/>
  <c r="X669" i="1"/>
  <c r="X670" i="1" s="1"/>
  <c r="Y35" i="1"/>
  <c r="Z48" i="1"/>
  <c r="BN48" i="1"/>
  <c r="Z52" i="1"/>
  <c r="BN52" i="1"/>
  <c r="Y58" i="1"/>
  <c r="Z63" i="1"/>
  <c r="BN63" i="1"/>
  <c r="Z67" i="1"/>
  <c r="BN67" i="1"/>
  <c r="Z73" i="1"/>
  <c r="BN73" i="1"/>
  <c r="BP73" i="1"/>
  <c r="Y78" i="1"/>
  <c r="Z81" i="1"/>
  <c r="BN81" i="1"/>
  <c r="Z85" i="1"/>
  <c r="BN85" i="1"/>
  <c r="Y95" i="1"/>
  <c r="Z91" i="1"/>
  <c r="BN91" i="1"/>
  <c r="Z99" i="1"/>
  <c r="BN99" i="1"/>
  <c r="E677" i="1"/>
  <c r="Z112" i="1"/>
  <c r="BN112" i="1"/>
  <c r="F677" i="1"/>
  <c r="BP132" i="1"/>
  <c r="BN132" i="1"/>
  <c r="Z132" i="1"/>
  <c r="BP142" i="1"/>
  <c r="BN142" i="1"/>
  <c r="Z142" i="1"/>
  <c r="H677" i="1"/>
  <c r="Y180" i="1"/>
  <c r="BP175" i="1"/>
  <c r="BN175" i="1"/>
  <c r="Z175" i="1"/>
  <c r="Y202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299" i="1"/>
  <c r="BN299" i="1"/>
  <c r="Z299" i="1"/>
  <c r="BP336" i="1"/>
  <c r="BN336" i="1"/>
  <c r="Z336" i="1"/>
  <c r="BP341" i="1"/>
  <c r="BN341" i="1"/>
  <c r="Z341" i="1"/>
  <c r="BP365" i="1"/>
  <c r="BN365" i="1"/>
  <c r="Z365" i="1"/>
  <c r="BP379" i="1"/>
  <c r="BN379" i="1"/>
  <c r="Z379" i="1"/>
  <c r="BP398" i="1"/>
  <c r="BN398" i="1"/>
  <c r="Z398" i="1"/>
  <c r="X677" i="1"/>
  <c r="BP421" i="1"/>
  <c r="BN421" i="1"/>
  <c r="Z421" i="1"/>
  <c r="BP429" i="1"/>
  <c r="BN429" i="1"/>
  <c r="Z429" i="1"/>
  <c r="BP453" i="1"/>
  <c r="BN453" i="1"/>
  <c r="Z453" i="1"/>
  <c r="BP469" i="1"/>
  <c r="BN469" i="1"/>
  <c r="Z469" i="1"/>
  <c r="BP490" i="1"/>
  <c r="BN490" i="1"/>
  <c r="Z490" i="1"/>
  <c r="Y133" i="1"/>
  <c r="Y144" i="1"/>
  <c r="Y148" i="1"/>
  <c r="Y167" i="1"/>
  <c r="Y201" i="1"/>
  <c r="J677" i="1"/>
  <c r="Y213" i="1"/>
  <c r="Y223" i="1"/>
  <c r="Y406" i="1"/>
  <c r="Y405" i="1"/>
  <c r="Y416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Y586" i="1"/>
  <c r="Y585" i="1"/>
  <c r="F9" i="1"/>
  <c r="J9" i="1"/>
  <c r="F10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BN57" i="1"/>
  <c r="BP57" i="1"/>
  <c r="Z62" i="1"/>
  <c r="BN62" i="1"/>
  <c r="BP62" i="1"/>
  <c r="Z64" i="1"/>
  <c r="BN64" i="1"/>
  <c r="Z66" i="1"/>
  <c r="BN66" i="1"/>
  <c r="Z68" i="1"/>
  <c r="BN68" i="1"/>
  <c r="Y71" i="1"/>
  <c r="Z74" i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BN90" i="1"/>
  <c r="BP90" i="1"/>
  <c r="Z92" i="1"/>
  <c r="BN92" i="1"/>
  <c r="Z94" i="1"/>
  <c r="BN94" i="1"/>
  <c r="Z98" i="1"/>
  <c r="BN98" i="1"/>
  <c r="BP98" i="1"/>
  <c r="Z100" i="1"/>
  <c r="BN100" i="1"/>
  <c r="Y101" i="1"/>
  <c r="Z105" i="1"/>
  <c r="BN105" i="1"/>
  <c r="BP105" i="1"/>
  <c r="Z107" i="1"/>
  <c r="BN107" i="1"/>
  <c r="Y108" i="1"/>
  <c r="Z111" i="1"/>
  <c r="BN111" i="1"/>
  <c r="BP111" i="1"/>
  <c r="Z113" i="1"/>
  <c r="BN113" i="1"/>
  <c r="Z115" i="1"/>
  <c r="BN115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Y134" i="1"/>
  <c r="Z137" i="1"/>
  <c r="BN137" i="1"/>
  <c r="BP137" i="1"/>
  <c r="Z139" i="1"/>
  <c r="BN139" i="1"/>
  <c r="Z141" i="1"/>
  <c r="BN141" i="1"/>
  <c r="Z147" i="1"/>
  <c r="BN147" i="1"/>
  <c r="BP147" i="1"/>
  <c r="Z152" i="1"/>
  <c r="BN152" i="1"/>
  <c r="BP152" i="1"/>
  <c r="Z154" i="1"/>
  <c r="BN154" i="1"/>
  <c r="Y155" i="1"/>
  <c r="Z158" i="1"/>
  <c r="BN158" i="1"/>
  <c r="BP158" i="1"/>
  <c r="Y161" i="1"/>
  <c r="Z163" i="1"/>
  <c r="BN163" i="1"/>
  <c r="BP163" i="1"/>
  <c r="Z165" i="1"/>
  <c r="BN165" i="1"/>
  <c r="Y166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7" i="1"/>
  <c r="Y191" i="1"/>
  <c r="Z194" i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Y237" i="1"/>
  <c r="Z227" i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5" i="1"/>
  <c r="BN305" i="1"/>
  <c r="Z305" i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BP397" i="1"/>
  <c r="BN397" i="1"/>
  <c r="Z397" i="1"/>
  <c r="Z399" i="1" s="1"/>
  <c r="Y399" i="1"/>
  <c r="H9" i="1"/>
  <c r="Y24" i="1"/>
  <c r="Y53" i="1"/>
  <c r="Y70" i="1"/>
  <c r="Y109" i="1"/>
  <c r="Y127" i="1"/>
  <c r="Y156" i="1"/>
  <c r="Y172" i="1"/>
  <c r="Y207" i="1"/>
  <c r="Y238" i="1"/>
  <c r="Y246" i="1"/>
  <c r="BP240" i="1"/>
  <c r="BN240" i="1"/>
  <c r="Z240" i="1"/>
  <c r="BP245" i="1"/>
  <c r="BN245" i="1"/>
  <c r="Z245" i="1"/>
  <c r="Y247" i="1"/>
  <c r="K67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Y400" i="1"/>
  <c r="BP403" i="1"/>
  <c r="BN403" i="1"/>
  <c r="Z403" i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BP414" i="1"/>
  <c r="BN414" i="1"/>
  <c r="Z414" i="1"/>
  <c r="BP424" i="1"/>
  <c r="BN424" i="1"/>
  <c r="Z424" i="1"/>
  <c r="BP428" i="1"/>
  <c r="BN428" i="1"/>
  <c r="Z428" i="1"/>
  <c r="Y441" i="1"/>
  <c r="BP439" i="1"/>
  <c r="BN439" i="1"/>
  <c r="Z439" i="1"/>
  <c r="BP452" i="1"/>
  <c r="BN452" i="1"/>
  <c r="Z452" i="1"/>
  <c r="BP456" i="1"/>
  <c r="BN456" i="1"/>
  <c r="Z456" i="1"/>
  <c r="Y458" i="1"/>
  <c r="Y463" i="1"/>
  <c r="BP460" i="1"/>
  <c r="BN460" i="1"/>
  <c r="Z460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Y532" i="1"/>
  <c r="BP526" i="1"/>
  <c r="BN526" i="1"/>
  <c r="Z526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405" i="1" l="1"/>
  <c r="Z160" i="1"/>
  <c r="Z619" i="1"/>
  <c r="Z441" i="1"/>
  <c r="Z416" i="1"/>
  <c r="Z385" i="1"/>
  <c r="Z348" i="1"/>
  <c r="Z288" i="1"/>
  <c r="Z258" i="1"/>
  <c r="Z148" i="1"/>
  <c r="Z95" i="1"/>
  <c r="Z58" i="1"/>
  <c r="Z647" i="1"/>
  <c r="Z629" i="1"/>
  <c r="Z562" i="1"/>
  <c r="Z531" i="1"/>
  <c r="Z556" i="1"/>
  <c r="Z237" i="1"/>
  <c r="Z612" i="1"/>
  <c r="Z522" i="1"/>
  <c r="Z504" i="1"/>
  <c r="Z462" i="1"/>
  <c r="Z431" i="1"/>
  <c r="Z392" i="1"/>
  <c r="Z376" i="1"/>
  <c r="Z271" i="1"/>
  <c r="Z310" i="1"/>
  <c r="Z223" i="1"/>
  <c r="Z201" i="1"/>
  <c r="Z179" i="1"/>
  <c r="Z166" i="1"/>
  <c r="Z155" i="1"/>
  <c r="Z143" i="1"/>
  <c r="Z133" i="1"/>
  <c r="Z126" i="1"/>
  <c r="Z117" i="1"/>
  <c r="Z108" i="1"/>
  <c r="Z101" i="1"/>
  <c r="Z77" i="1"/>
  <c r="Z70" i="1"/>
  <c r="Z590" i="1"/>
  <c r="Z579" i="1"/>
  <c r="Z470" i="1"/>
  <c r="Y669" i="1"/>
  <c r="Z640" i="1"/>
  <c r="Z457" i="1"/>
  <c r="Z246" i="1"/>
  <c r="Y667" i="1"/>
  <c r="Z369" i="1"/>
  <c r="Z86" i="1"/>
  <c r="Z53" i="1"/>
  <c r="Z34" i="1"/>
  <c r="Y671" i="1"/>
  <c r="Y668" i="1"/>
  <c r="Y670" i="1" s="1"/>
  <c r="Z672" i="1" l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<sst xmlns="http://schemas.openxmlformats.org/spreadsheetml/2006/main" count="3167" uniqueCount="1091">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</sst>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73" sqref="AA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1144" t="s">
        <v>0</v>
      </c>
      <c r="E1" s="813"/>
      <c r="F1" s="813"/>
      <c r="G1" s="12" t="s">
        <v>1</v>
      </c>
      <c r="H1" s="114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1154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1069" t="s">
        <v>8</v>
      </c>
      <c r="B5" s="796"/>
      <c r="C5" s="797"/>
      <c r="D5" s="937"/>
      <c r="E5" s="939"/>
      <c r="F5" s="857" t="s">
        <v>9</v>
      </c>
      <c r="G5" s="797"/>
      <c r="H5" s="937" t="s">
        <v>1090</v>
      </c>
      <c r="I5" s="938"/>
      <c r="J5" s="938"/>
      <c r="K5" s="938"/>
      <c r="L5" s="938"/>
      <c r="M5" s="939"/>
      <c r="N5" s="58"/>
      <c r="P5" s="24" t="s">
        <v>10</v>
      </c>
      <c r="Q5" s="828">
        <v>45683</v>
      </c>
      <c r="R5" s="829"/>
      <c r="T5" s="1032" t="s">
        <v>11</v>
      </c>
      <c r="U5" s="885"/>
      <c r="V5" s="1034" t="s">
        <v>12</v>
      </c>
      <c r="W5" s="829"/>
      <c r="AB5" s="51"/>
      <c r="AC5" s="51"/>
      <c r="AD5" s="51"/>
      <c r="AE5" s="51"/>
    </row>
    <row r="6" spans="1:32" s="773" customFormat="1" ht="24" customHeight="1" x14ac:dyDescent="0.2">
      <c r="A6" s="1069" t="s">
        <v>13</v>
      </c>
      <c r="B6" s="796"/>
      <c r="C6" s="797"/>
      <c r="D6" s="944" t="s">
        <v>14</v>
      </c>
      <c r="E6" s="945"/>
      <c r="F6" s="945"/>
      <c r="G6" s="945"/>
      <c r="H6" s="945"/>
      <c r="I6" s="945"/>
      <c r="J6" s="945"/>
      <c r="K6" s="945"/>
      <c r="L6" s="945"/>
      <c r="M6" s="829"/>
      <c r="N6" s="59"/>
      <c r="P6" s="24" t="s">
        <v>15</v>
      </c>
      <c r="Q6" s="843" t="str">
        <f>IF(Q5=0," ",CHOOSE(WEEKDAY(Q5,2),"Понедельник","Вторник","Среда","Четверг","Пятница","Суббота","Воскресенье"))</f>
        <v>Воскресенье</v>
      </c>
      <c r="R6" s="790"/>
      <c r="T6" s="1044" t="s">
        <v>16</v>
      </c>
      <c r="U6" s="885"/>
      <c r="V6" s="901" t="s">
        <v>17</v>
      </c>
      <c r="W6" s="902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1168" t="str">
        <f>IFERROR(VLOOKUP(DeliveryAddress,Table,3,0),1)</f>
        <v>1</v>
      </c>
      <c r="E7" s="1169"/>
      <c r="F7" s="1169"/>
      <c r="G7" s="1169"/>
      <c r="H7" s="1169"/>
      <c r="I7" s="1169"/>
      <c r="J7" s="1169"/>
      <c r="K7" s="1169"/>
      <c r="L7" s="1169"/>
      <c r="M7" s="1042"/>
      <c r="N7" s="60"/>
      <c r="P7" s="24"/>
      <c r="Q7" s="42"/>
      <c r="R7" s="42"/>
      <c r="T7" s="787"/>
      <c r="U7" s="885"/>
      <c r="V7" s="903"/>
      <c r="W7" s="904"/>
      <c r="AB7" s="51"/>
      <c r="AC7" s="51"/>
      <c r="AD7" s="51"/>
      <c r="AE7" s="51"/>
    </row>
    <row r="8" spans="1:32" s="773" customFormat="1" ht="25.5" customHeight="1" x14ac:dyDescent="0.2">
      <c r="A8" s="783" t="s">
        <v>18</v>
      </c>
      <c r="B8" s="784"/>
      <c r="C8" s="785"/>
      <c r="D8" s="1151" t="s">
        <v>19</v>
      </c>
      <c r="E8" s="1152"/>
      <c r="F8" s="1152"/>
      <c r="G8" s="1152"/>
      <c r="H8" s="1152"/>
      <c r="I8" s="1152"/>
      <c r="J8" s="1152"/>
      <c r="K8" s="1152"/>
      <c r="L8" s="1152"/>
      <c r="M8" s="1153"/>
      <c r="N8" s="61"/>
      <c r="P8" s="24" t="s">
        <v>20</v>
      </c>
      <c r="Q8" s="1041">
        <v>0.41666666666666669</v>
      </c>
      <c r="R8" s="1042"/>
      <c r="T8" s="787"/>
      <c r="U8" s="885"/>
      <c r="V8" s="903"/>
      <c r="W8" s="904"/>
      <c r="AB8" s="51"/>
      <c r="AC8" s="51"/>
      <c r="AD8" s="51"/>
      <c r="AE8" s="51"/>
    </row>
    <row r="9" spans="1:32" s="773" customFormat="1" ht="39.950000000000003" customHeight="1" x14ac:dyDescent="0.2">
      <c r="A9" s="7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873"/>
      <c r="E9" s="874"/>
      <c r="F9" s="7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991" t="str">
        <f>IF(AND($A$9="Тип доверенности/получателя при получении в адресе перегруза:",$D$9="Разовая доверенность"),"Введите ФИО","")</f>
        <v/>
      </c>
      <c r="I9" s="874"/>
      <c r="J9" s="9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4"/>
      <c r="L9" s="874"/>
      <c r="M9" s="874"/>
      <c r="N9" s="771"/>
      <c r="P9" s="26" t="s">
        <v>21</v>
      </c>
      <c r="Q9" s="1084"/>
      <c r="R9" s="862"/>
      <c r="T9" s="787"/>
      <c r="U9" s="885"/>
      <c r="V9" s="905"/>
      <c r="W9" s="906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7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873"/>
      <c r="E10" s="874"/>
      <c r="F10" s="7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976" t="str">
        <f>IFERROR(VLOOKUP($D$10,Proxy,2,FALSE),"")</f>
        <v/>
      </c>
      <c r="I10" s="787"/>
      <c r="J10" s="787"/>
      <c r="K10" s="787"/>
      <c r="L10" s="787"/>
      <c r="M10" s="787"/>
      <c r="N10" s="772"/>
      <c r="P10" s="26" t="s">
        <v>22</v>
      </c>
      <c r="Q10" s="1045"/>
      <c r="R10" s="1046"/>
      <c r="U10" s="24" t="s">
        <v>23</v>
      </c>
      <c r="V10" s="1145" t="s">
        <v>24</v>
      </c>
      <c r="W10" s="902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88"/>
      <c r="R11" s="829"/>
      <c r="U11" s="24" t="s">
        <v>27</v>
      </c>
      <c r="V11" s="861" t="s">
        <v>28</v>
      </c>
      <c r="W11" s="86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1002" t="s">
        <v>29</v>
      </c>
      <c r="B12" s="796"/>
      <c r="C12" s="796"/>
      <c r="D12" s="796"/>
      <c r="E12" s="796"/>
      <c r="F12" s="796"/>
      <c r="G12" s="796"/>
      <c r="H12" s="796"/>
      <c r="I12" s="796"/>
      <c r="J12" s="796"/>
      <c r="K12" s="796"/>
      <c r="L12" s="796"/>
      <c r="M12" s="797"/>
      <c r="N12" s="62"/>
      <c r="P12" s="24" t="s">
        <v>30</v>
      </c>
      <c r="Q12" s="1041"/>
      <c r="R12" s="1042"/>
      <c r="S12" s="23"/>
      <c r="U12" s="24"/>
      <c r="V12" s="813"/>
      <c r="W12" s="787"/>
      <c r="AB12" s="51"/>
      <c r="AC12" s="51"/>
      <c r="AD12" s="51"/>
      <c r="AE12" s="51"/>
    </row>
    <row r="13" spans="1:32" s="773" customFormat="1" ht="23.25" customHeight="1" x14ac:dyDescent="0.2">
      <c r="A13" s="1002" t="s">
        <v>31</v>
      </c>
      <c r="B13" s="796"/>
      <c r="C13" s="796"/>
      <c r="D13" s="796"/>
      <c r="E13" s="796"/>
      <c r="F13" s="796"/>
      <c r="G13" s="796"/>
      <c r="H13" s="796"/>
      <c r="I13" s="796"/>
      <c r="J13" s="796"/>
      <c r="K13" s="796"/>
      <c r="L13" s="796"/>
      <c r="M13" s="797"/>
      <c r="N13" s="62"/>
      <c r="O13" s="26"/>
      <c r="P13" s="26" t="s">
        <v>32</v>
      </c>
      <c r="Q13" s="861"/>
      <c r="R13" s="8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1002" t="s">
        <v>33</v>
      </c>
      <c r="B14" s="796"/>
      <c r="C14" s="796"/>
      <c r="D14" s="796"/>
      <c r="E14" s="796"/>
      <c r="F14" s="796"/>
      <c r="G14" s="796"/>
      <c r="H14" s="796"/>
      <c r="I14" s="796"/>
      <c r="J14" s="796"/>
      <c r="K14" s="796"/>
      <c r="L14" s="796"/>
      <c r="M14" s="7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04" t="s">
        <v>34</v>
      </c>
      <c r="B15" s="796"/>
      <c r="C15" s="796"/>
      <c r="D15" s="796"/>
      <c r="E15" s="796"/>
      <c r="F15" s="796"/>
      <c r="G15" s="796"/>
      <c r="H15" s="796"/>
      <c r="I15" s="796"/>
      <c r="J15" s="796"/>
      <c r="K15" s="796"/>
      <c r="L15" s="796"/>
      <c r="M15" s="797"/>
      <c r="N15" s="63"/>
      <c r="P15" s="1090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91"/>
      <c r="Q16" s="1091"/>
      <c r="R16" s="1091"/>
      <c r="S16" s="1091"/>
      <c r="T16" s="10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36</v>
      </c>
      <c r="B17" s="805" t="s">
        <v>37</v>
      </c>
      <c r="C17" s="1072" t="s">
        <v>38</v>
      </c>
      <c r="D17" s="805" t="s">
        <v>39</v>
      </c>
      <c r="E17" s="806"/>
      <c r="F17" s="805" t="s">
        <v>40</v>
      </c>
      <c r="G17" s="805" t="s">
        <v>41</v>
      </c>
      <c r="H17" s="805" t="s">
        <v>42</v>
      </c>
      <c r="I17" s="805" t="s">
        <v>43</v>
      </c>
      <c r="J17" s="805" t="s">
        <v>44</v>
      </c>
      <c r="K17" s="805" t="s">
        <v>45</v>
      </c>
      <c r="L17" s="805" t="s">
        <v>46</v>
      </c>
      <c r="M17" s="805" t="s">
        <v>47</v>
      </c>
      <c r="N17" s="805" t="s">
        <v>48</v>
      </c>
      <c r="O17" s="805" t="s">
        <v>49</v>
      </c>
      <c r="P17" s="805" t="s">
        <v>50</v>
      </c>
      <c r="Q17" s="1156"/>
      <c r="R17" s="1156"/>
      <c r="S17" s="1156"/>
      <c r="T17" s="806"/>
      <c r="U17" s="820" t="s">
        <v>51</v>
      </c>
      <c r="V17" s="797"/>
      <c r="W17" s="805" t="s">
        <v>52</v>
      </c>
      <c r="X17" s="805" t="s">
        <v>53</v>
      </c>
      <c r="Y17" s="821" t="s">
        <v>54</v>
      </c>
      <c r="Z17" s="967" t="s">
        <v>55</v>
      </c>
      <c r="AA17" s="851" t="s">
        <v>56</v>
      </c>
      <c r="AB17" s="851" t="s">
        <v>57</v>
      </c>
      <c r="AC17" s="851" t="s">
        <v>58</v>
      </c>
      <c r="AD17" s="851" t="s">
        <v>59</v>
      </c>
      <c r="AE17" s="852"/>
      <c r="AF17" s="8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07"/>
      <c r="E18" s="808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07"/>
      <c r="Q18" s="1157"/>
      <c r="R18" s="1157"/>
      <c r="S18" s="1157"/>
      <c r="T18" s="808"/>
      <c r="U18" s="67" t="s">
        <v>61</v>
      </c>
      <c r="V18" s="67" t="s">
        <v>62</v>
      </c>
      <c r="W18" s="824"/>
      <c r="X18" s="824"/>
      <c r="Y18" s="822"/>
      <c r="Z18" s="968"/>
      <c r="AA18" s="958"/>
      <c r="AB18" s="958"/>
      <c r="AC18" s="958"/>
      <c r="AD18" s="854"/>
      <c r="AE18" s="855"/>
      <c r="AF18" s="856"/>
      <c r="AG18" s="66"/>
      <c r="BD18" s="65"/>
    </row>
    <row r="19" spans="1:68" ht="27.75" hidden="1" customHeight="1" x14ac:dyDescent="0.2">
      <c r="A19" s="825" t="s">
        <v>63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hidden="1" customHeight="1" x14ac:dyDescent="0.25">
      <c r="A20" s="814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4"/>
      <c r="AB20" s="774"/>
      <c r="AC20" s="774"/>
    </row>
    <row r="21" spans="1:68" ht="14.25" hidden="1" customHeight="1" x14ac:dyDescent="0.25">
      <c r="A21" s="794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1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800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800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4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1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47" t="s">
        <v>86</v>
      </c>
      <c r="Q29" s="792"/>
      <c r="R29" s="792"/>
      <c r="S29" s="792"/>
      <c r="T29" s="793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05" t="s">
        <v>90</v>
      </c>
      <c r="Q30" s="792"/>
      <c r="R30" s="792"/>
      <c r="S30" s="792"/>
      <c r="T30" s="793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89">
        <v>4680115885905</v>
      </c>
      <c r="E32" s="790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89">
        <v>4607091388244</v>
      </c>
      <c r="E33" s="790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6"/>
      <c r="B34" s="787"/>
      <c r="C34" s="787"/>
      <c r="D34" s="787"/>
      <c r="E34" s="787"/>
      <c r="F34" s="787"/>
      <c r="G34" s="787"/>
      <c r="H34" s="787"/>
      <c r="I34" s="787"/>
      <c r="J34" s="787"/>
      <c r="K34" s="787"/>
      <c r="L34" s="787"/>
      <c r="M34" s="787"/>
      <c r="N34" s="787"/>
      <c r="O34" s="788"/>
      <c r="P34" s="800" t="s">
        <v>71</v>
      </c>
      <c r="Q34" s="784"/>
      <c r="R34" s="784"/>
      <c r="S34" s="784"/>
      <c r="T34" s="784"/>
      <c r="U34" s="784"/>
      <c r="V34" s="785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7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800" t="s">
        <v>71</v>
      </c>
      <c r="Q35" s="784"/>
      <c r="R35" s="784"/>
      <c r="S35" s="784"/>
      <c r="T35" s="784"/>
      <c r="U35" s="784"/>
      <c r="V35" s="785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4" t="s">
        <v>102</v>
      </c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7"/>
      <c r="P36" s="787"/>
      <c r="Q36" s="787"/>
      <c r="R36" s="787"/>
      <c r="S36" s="787"/>
      <c r="T36" s="787"/>
      <c r="U36" s="787"/>
      <c r="V36" s="787"/>
      <c r="W36" s="787"/>
      <c r="X36" s="787"/>
      <c r="Y36" s="787"/>
      <c r="Z36" s="787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89">
        <v>4607091388503</v>
      </c>
      <c r="E37" s="790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9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6"/>
      <c r="B38" s="787"/>
      <c r="C38" s="787"/>
      <c r="D38" s="787"/>
      <c r="E38" s="787"/>
      <c r="F38" s="787"/>
      <c r="G38" s="787"/>
      <c r="H38" s="787"/>
      <c r="I38" s="787"/>
      <c r="J38" s="787"/>
      <c r="K38" s="787"/>
      <c r="L38" s="787"/>
      <c r="M38" s="787"/>
      <c r="N38" s="787"/>
      <c r="O38" s="788"/>
      <c r="P38" s="800" t="s">
        <v>71</v>
      </c>
      <c r="Q38" s="784"/>
      <c r="R38" s="784"/>
      <c r="S38" s="784"/>
      <c r="T38" s="784"/>
      <c r="U38" s="784"/>
      <c r="V38" s="785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7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800" t="s">
        <v>71</v>
      </c>
      <c r="Q39" s="784"/>
      <c r="R39" s="784"/>
      <c r="S39" s="784"/>
      <c r="T39" s="784"/>
      <c r="U39" s="784"/>
      <c r="V39" s="785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4" t="s">
        <v>108</v>
      </c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7"/>
      <c r="P40" s="787"/>
      <c r="Q40" s="787"/>
      <c r="R40" s="787"/>
      <c r="S40" s="787"/>
      <c r="T40" s="787"/>
      <c r="U40" s="787"/>
      <c r="V40" s="787"/>
      <c r="W40" s="787"/>
      <c r="X40" s="787"/>
      <c r="Y40" s="787"/>
      <c r="Z40" s="787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89">
        <v>4607091389111</v>
      </c>
      <c r="E41" s="790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9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6"/>
      <c r="B42" s="787"/>
      <c r="C42" s="787"/>
      <c r="D42" s="787"/>
      <c r="E42" s="787"/>
      <c r="F42" s="787"/>
      <c r="G42" s="787"/>
      <c r="H42" s="787"/>
      <c r="I42" s="787"/>
      <c r="J42" s="787"/>
      <c r="K42" s="787"/>
      <c r="L42" s="787"/>
      <c r="M42" s="787"/>
      <c r="N42" s="787"/>
      <c r="O42" s="788"/>
      <c r="P42" s="800" t="s">
        <v>71</v>
      </c>
      <c r="Q42" s="784"/>
      <c r="R42" s="784"/>
      <c r="S42" s="784"/>
      <c r="T42" s="784"/>
      <c r="U42" s="784"/>
      <c r="V42" s="785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7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800" t="s">
        <v>71</v>
      </c>
      <c r="Q43" s="784"/>
      <c r="R43" s="784"/>
      <c r="S43" s="784"/>
      <c r="T43" s="784"/>
      <c r="U43" s="784"/>
      <c r="V43" s="785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825" t="s">
        <v>111</v>
      </c>
      <c r="B44" s="826"/>
      <c r="C44" s="826"/>
      <c r="D44" s="826"/>
      <c r="E44" s="826"/>
      <c r="F44" s="826"/>
      <c r="G44" s="826"/>
      <c r="H44" s="826"/>
      <c r="I44" s="826"/>
      <c r="J44" s="826"/>
      <c r="K44" s="826"/>
      <c r="L44" s="826"/>
      <c r="M44" s="826"/>
      <c r="N44" s="826"/>
      <c r="O44" s="826"/>
      <c r="P44" s="826"/>
      <c r="Q44" s="826"/>
      <c r="R44" s="826"/>
      <c r="S44" s="826"/>
      <c r="T44" s="826"/>
      <c r="U44" s="826"/>
      <c r="V44" s="826"/>
      <c r="W44" s="826"/>
      <c r="X44" s="826"/>
      <c r="Y44" s="826"/>
      <c r="Z44" s="826"/>
      <c r="AA44" s="48"/>
      <c r="AB44" s="48"/>
      <c r="AC44" s="48"/>
    </row>
    <row r="45" spans="1:68" ht="16.5" hidden="1" customHeight="1" x14ac:dyDescent="0.25">
      <c r="A45" s="814" t="s">
        <v>112</v>
      </c>
      <c r="B45" s="787"/>
      <c r="C45" s="787"/>
      <c r="D45" s="787"/>
      <c r="E45" s="787"/>
      <c r="F45" s="787"/>
      <c r="G45" s="787"/>
      <c r="H45" s="787"/>
      <c r="I45" s="787"/>
      <c r="J45" s="787"/>
      <c r="K45" s="787"/>
      <c r="L45" s="787"/>
      <c r="M45" s="787"/>
      <c r="N45" s="787"/>
      <c r="O45" s="787"/>
      <c r="P45" s="787"/>
      <c r="Q45" s="787"/>
      <c r="R45" s="787"/>
      <c r="S45" s="787"/>
      <c r="T45" s="787"/>
      <c r="U45" s="787"/>
      <c r="V45" s="787"/>
      <c r="W45" s="787"/>
      <c r="X45" s="787"/>
      <c r="Y45" s="787"/>
      <c r="Z45" s="787"/>
      <c r="AA45" s="774"/>
      <c r="AB45" s="774"/>
      <c r="AC45" s="774"/>
    </row>
    <row r="46" spans="1:68" ht="14.25" hidden="1" customHeight="1" x14ac:dyDescent="0.25">
      <c r="A46" s="794" t="s">
        <v>113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89">
        <v>4607091385670</v>
      </c>
      <c r="E47" s="790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114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2"/>
      <c r="R47" s="792"/>
      <c r="S47" s="792"/>
      <c r="T47" s="793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789">
        <v>4607091385670</v>
      </c>
      <c r="E48" s="790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9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2"/>
      <c r="R48" s="792"/>
      <c r="S48" s="792"/>
      <c r="T48" s="793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89">
        <v>4680115883956</v>
      </c>
      <c r="E49" s="790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9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89">
        <v>4680115882539</v>
      </c>
      <c r="E50" s="790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11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89">
        <v>4607091385687</v>
      </c>
      <c r="E51" s="790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2"/>
      <c r="R51" s="792"/>
      <c r="S51" s="792"/>
      <c r="T51" s="793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89">
        <v>4680115883949</v>
      </c>
      <c r="E52" s="790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11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86"/>
      <c r="B53" s="787"/>
      <c r="C53" s="787"/>
      <c r="D53" s="787"/>
      <c r="E53" s="787"/>
      <c r="F53" s="787"/>
      <c r="G53" s="787"/>
      <c r="H53" s="787"/>
      <c r="I53" s="787"/>
      <c r="J53" s="787"/>
      <c r="K53" s="787"/>
      <c r="L53" s="787"/>
      <c r="M53" s="787"/>
      <c r="N53" s="787"/>
      <c r="O53" s="788"/>
      <c r="P53" s="800" t="s">
        <v>71</v>
      </c>
      <c r="Q53" s="784"/>
      <c r="R53" s="784"/>
      <c r="S53" s="784"/>
      <c r="T53" s="784"/>
      <c r="U53" s="784"/>
      <c r="V53" s="785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hidden="1" x14ac:dyDescent="0.2">
      <c r="A54" s="787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800" t="s">
        <v>71</v>
      </c>
      <c r="Q54" s="784"/>
      <c r="R54" s="784"/>
      <c r="S54" s="784"/>
      <c r="T54" s="784"/>
      <c r="U54" s="784"/>
      <c r="V54" s="785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hidden="1" customHeight="1" x14ac:dyDescent="0.25">
      <c r="A55" s="794" t="s">
        <v>73</v>
      </c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7"/>
      <c r="P55" s="787"/>
      <c r="Q55" s="787"/>
      <c r="R55" s="787"/>
      <c r="S55" s="787"/>
      <c r="T55" s="787"/>
      <c r="U55" s="787"/>
      <c r="V55" s="787"/>
      <c r="W55" s="787"/>
      <c r="X55" s="787"/>
      <c r="Y55" s="787"/>
      <c r="Z55" s="787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89">
        <v>4680115885233</v>
      </c>
      <c r="E56" s="790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89">
        <v>4680115884915</v>
      </c>
      <c r="E57" s="790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86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6"/>
      <c r="B58" s="787"/>
      <c r="C58" s="787"/>
      <c r="D58" s="787"/>
      <c r="E58" s="787"/>
      <c r="F58" s="787"/>
      <c r="G58" s="787"/>
      <c r="H58" s="787"/>
      <c r="I58" s="787"/>
      <c r="J58" s="787"/>
      <c r="K58" s="787"/>
      <c r="L58" s="787"/>
      <c r="M58" s="787"/>
      <c r="N58" s="787"/>
      <c r="O58" s="788"/>
      <c r="P58" s="800" t="s">
        <v>71</v>
      </c>
      <c r="Q58" s="784"/>
      <c r="R58" s="784"/>
      <c r="S58" s="784"/>
      <c r="T58" s="784"/>
      <c r="U58" s="784"/>
      <c r="V58" s="785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7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800" t="s">
        <v>71</v>
      </c>
      <c r="Q59" s="784"/>
      <c r="R59" s="784"/>
      <c r="S59" s="784"/>
      <c r="T59" s="784"/>
      <c r="U59" s="784"/>
      <c r="V59" s="785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814" t="s">
        <v>139</v>
      </c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7"/>
      <c r="P60" s="787"/>
      <c r="Q60" s="787"/>
      <c r="R60" s="787"/>
      <c r="S60" s="787"/>
      <c r="T60" s="787"/>
      <c r="U60" s="787"/>
      <c r="V60" s="787"/>
      <c r="W60" s="787"/>
      <c r="X60" s="787"/>
      <c r="Y60" s="787"/>
      <c r="Z60" s="787"/>
      <c r="AA60" s="774"/>
      <c r="AB60" s="774"/>
      <c r="AC60" s="774"/>
    </row>
    <row r="61" spans="1:68" ht="14.25" hidden="1" customHeight="1" x14ac:dyDescent="0.25">
      <c r="A61" s="794" t="s">
        <v>113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89">
        <v>4680115885882</v>
      </c>
      <c r="E62" s="790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8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89">
        <v>4680115881426</v>
      </c>
      <c r="E63" s="790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11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89">
        <v>4680115881426</v>
      </c>
      <c r="E64" s="790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8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89">
        <v>4680115880283</v>
      </c>
      <c r="E65" s="790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8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89">
        <v>4680115882720</v>
      </c>
      <c r="E66" s="790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105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89">
        <v>4680115881525</v>
      </c>
      <c r="E67" s="790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85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89">
        <v>4680115885899</v>
      </c>
      <c r="E68" s="790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10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2"/>
      <c r="R68" s="792"/>
      <c r="S68" s="792"/>
      <c r="T68" s="793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89">
        <v>4680115881419</v>
      </c>
      <c r="E69" s="790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6"/>
      <c r="B70" s="787"/>
      <c r="C70" s="787"/>
      <c r="D70" s="787"/>
      <c r="E70" s="787"/>
      <c r="F70" s="787"/>
      <c r="G70" s="787"/>
      <c r="H70" s="787"/>
      <c r="I70" s="787"/>
      <c r="J70" s="787"/>
      <c r="K70" s="787"/>
      <c r="L70" s="787"/>
      <c r="M70" s="787"/>
      <c r="N70" s="787"/>
      <c r="O70" s="788"/>
      <c r="P70" s="800" t="s">
        <v>71</v>
      </c>
      <c r="Q70" s="784"/>
      <c r="R70" s="784"/>
      <c r="S70" s="784"/>
      <c r="T70" s="784"/>
      <c r="U70" s="784"/>
      <c r="V70" s="785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7"/>
      <c r="B71" s="787"/>
      <c r="C71" s="787"/>
      <c r="D71" s="787"/>
      <c r="E71" s="787"/>
      <c r="F71" s="787"/>
      <c r="G71" s="787"/>
      <c r="H71" s="787"/>
      <c r="I71" s="787"/>
      <c r="J71" s="787"/>
      <c r="K71" s="787"/>
      <c r="L71" s="787"/>
      <c r="M71" s="787"/>
      <c r="N71" s="787"/>
      <c r="O71" s="788"/>
      <c r="P71" s="800" t="s">
        <v>71</v>
      </c>
      <c r="Q71" s="784"/>
      <c r="R71" s="784"/>
      <c r="S71" s="784"/>
      <c r="T71" s="784"/>
      <c r="U71" s="784"/>
      <c r="V71" s="785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hidden="1" customHeight="1" x14ac:dyDescent="0.25">
      <c r="A72" s="794" t="s">
        <v>165</v>
      </c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7"/>
      <c r="P72" s="787"/>
      <c r="Q72" s="787"/>
      <c r="R72" s="787"/>
      <c r="S72" s="787"/>
      <c r="T72" s="787"/>
      <c r="U72" s="787"/>
      <c r="V72" s="787"/>
      <c r="W72" s="787"/>
      <c r="X72" s="787"/>
      <c r="Y72" s="787"/>
      <c r="Z72" s="787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9">
        <v>4680115881440</v>
      </c>
      <c r="E73" s="790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12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2"/>
      <c r="R73" s="792"/>
      <c r="S73" s="792"/>
      <c r="T73" s="793"/>
      <c r="U73" s="34"/>
      <c r="V73" s="34"/>
      <c r="W73" s="35" t="s">
        <v>69</v>
      </c>
      <c r="X73" s="779">
        <v>150</v>
      </c>
      <c r="Y73" s="780">
        <f>IFERROR(IF(X73="",0,CEILING((X73/$H73),1)*$H73),"")</f>
        <v>151.20000000000002</v>
      </c>
      <c r="Z73" s="36">
        <f>IFERROR(IF(Y73=0,"",ROUNDUP(Y73/H73,0)*0.01898),"")</f>
        <v>0.26572000000000001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156.04166666666666</v>
      </c>
      <c r="BN73" s="64">
        <f>IFERROR(Y73*I73/H73,"0")</f>
        <v>157.29000000000002</v>
      </c>
      <c r="BO73" s="64">
        <f>IFERROR(1/J73*(X73/H73),"0")</f>
        <v>0.21701388888888887</v>
      </c>
      <c r="BP73" s="64">
        <f>IFERROR(1/J73*(Y73/H73),"0")</f>
        <v>0.21875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89">
        <v>4680115882751</v>
      </c>
      <c r="E74" s="790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104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89">
        <v>4680115885950</v>
      </c>
      <c r="E75" s="790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8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89">
        <v>4680115881433</v>
      </c>
      <c r="E76" s="790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3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86"/>
      <c r="B77" s="787"/>
      <c r="C77" s="787"/>
      <c r="D77" s="787"/>
      <c r="E77" s="787"/>
      <c r="F77" s="787"/>
      <c r="G77" s="787"/>
      <c r="H77" s="787"/>
      <c r="I77" s="787"/>
      <c r="J77" s="787"/>
      <c r="K77" s="787"/>
      <c r="L77" s="787"/>
      <c r="M77" s="787"/>
      <c r="N77" s="787"/>
      <c r="O77" s="788"/>
      <c r="P77" s="800" t="s">
        <v>71</v>
      </c>
      <c r="Q77" s="784"/>
      <c r="R77" s="784"/>
      <c r="S77" s="784"/>
      <c r="T77" s="784"/>
      <c r="U77" s="784"/>
      <c r="V77" s="785"/>
      <c r="W77" s="37" t="s">
        <v>72</v>
      </c>
      <c r="X77" s="781">
        <f>IFERROR(X73/H73,"0")+IFERROR(X74/H74,"0")+IFERROR(X75/H75,"0")+IFERROR(X76/H76,"0")</f>
        <v>13.888888888888888</v>
      </c>
      <c r="Y77" s="781">
        <f>IFERROR(Y73/H73,"0")+IFERROR(Y74/H74,"0")+IFERROR(Y75/H75,"0")+IFERROR(Y76/H76,"0")</f>
        <v>14</v>
      </c>
      <c r="Z77" s="781">
        <f>IFERROR(IF(Z73="",0,Z73),"0")+IFERROR(IF(Z74="",0,Z74),"0")+IFERROR(IF(Z75="",0,Z75),"0")+IFERROR(IF(Z76="",0,Z76),"0")</f>
        <v>0.26572000000000001</v>
      </c>
      <c r="AA77" s="782"/>
      <c r="AB77" s="782"/>
      <c r="AC77" s="782"/>
    </row>
    <row r="78" spans="1:68" x14ac:dyDescent="0.2">
      <c r="A78" s="787"/>
      <c r="B78" s="787"/>
      <c r="C78" s="787"/>
      <c r="D78" s="787"/>
      <c r="E78" s="787"/>
      <c r="F78" s="787"/>
      <c r="G78" s="787"/>
      <c r="H78" s="787"/>
      <c r="I78" s="787"/>
      <c r="J78" s="787"/>
      <c r="K78" s="787"/>
      <c r="L78" s="787"/>
      <c r="M78" s="787"/>
      <c r="N78" s="787"/>
      <c r="O78" s="788"/>
      <c r="P78" s="800" t="s">
        <v>71</v>
      </c>
      <c r="Q78" s="784"/>
      <c r="R78" s="784"/>
      <c r="S78" s="784"/>
      <c r="T78" s="784"/>
      <c r="U78" s="784"/>
      <c r="V78" s="785"/>
      <c r="W78" s="37" t="s">
        <v>69</v>
      </c>
      <c r="X78" s="781">
        <f>IFERROR(SUM(X73:X76),"0")</f>
        <v>150</v>
      </c>
      <c r="Y78" s="781">
        <f>IFERROR(SUM(Y73:Y76),"0")</f>
        <v>151.20000000000002</v>
      </c>
      <c r="Z78" s="37"/>
      <c r="AA78" s="782"/>
      <c r="AB78" s="782"/>
      <c r="AC78" s="782"/>
    </row>
    <row r="79" spans="1:68" ht="14.25" hidden="1" customHeight="1" x14ac:dyDescent="0.25">
      <c r="A79" s="794" t="s">
        <v>64</v>
      </c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7"/>
      <c r="P79" s="787"/>
      <c r="Q79" s="787"/>
      <c r="R79" s="787"/>
      <c r="S79" s="787"/>
      <c r="T79" s="787"/>
      <c r="U79" s="787"/>
      <c r="V79" s="787"/>
      <c r="W79" s="787"/>
      <c r="X79" s="787"/>
      <c r="Y79" s="787"/>
      <c r="Z79" s="787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89">
        <v>4680115885066</v>
      </c>
      <c r="E80" s="790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8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2"/>
      <c r="R80" s="792"/>
      <c r="S80" s="792"/>
      <c r="T80" s="793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89">
        <v>4680115885042</v>
      </c>
      <c r="E81" s="790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06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89">
        <v>4680115885080</v>
      </c>
      <c r="E82" s="790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89">
        <v>4680115885073</v>
      </c>
      <c r="E83" s="790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89">
        <v>4680115885059</v>
      </c>
      <c r="E84" s="790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89">
        <v>4680115885097</v>
      </c>
      <c r="E85" s="790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6"/>
      <c r="B86" s="787"/>
      <c r="C86" s="787"/>
      <c r="D86" s="787"/>
      <c r="E86" s="787"/>
      <c r="F86" s="787"/>
      <c r="G86" s="787"/>
      <c r="H86" s="787"/>
      <c r="I86" s="787"/>
      <c r="J86" s="787"/>
      <c r="K86" s="787"/>
      <c r="L86" s="787"/>
      <c r="M86" s="787"/>
      <c r="N86" s="787"/>
      <c r="O86" s="788"/>
      <c r="P86" s="800" t="s">
        <v>71</v>
      </c>
      <c r="Q86" s="784"/>
      <c r="R86" s="784"/>
      <c r="S86" s="784"/>
      <c r="T86" s="784"/>
      <c r="U86" s="784"/>
      <c r="V86" s="785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7"/>
      <c r="B87" s="787"/>
      <c r="C87" s="787"/>
      <c r="D87" s="787"/>
      <c r="E87" s="787"/>
      <c r="F87" s="787"/>
      <c r="G87" s="787"/>
      <c r="H87" s="787"/>
      <c r="I87" s="787"/>
      <c r="J87" s="787"/>
      <c r="K87" s="787"/>
      <c r="L87" s="787"/>
      <c r="M87" s="787"/>
      <c r="N87" s="787"/>
      <c r="O87" s="788"/>
      <c r="P87" s="800" t="s">
        <v>71</v>
      </c>
      <c r="Q87" s="784"/>
      <c r="R87" s="784"/>
      <c r="S87" s="784"/>
      <c r="T87" s="784"/>
      <c r="U87" s="784"/>
      <c r="V87" s="785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4" t="s">
        <v>73</v>
      </c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7"/>
      <c r="P88" s="787"/>
      <c r="Q88" s="787"/>
      <c r="R88" s="787"/>
      <c r="S88" s="787"/>
      <c r="T88" s="787"/>
      <c r="U88" s="787"/>
      <c r="V88" s="787"/>
      <c r="W88" s="787"/>
      <c r="X88" s="787"/>
      <c r="Y88" s="787"/>
      <c r="Z88" s="787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89">
        <v>4680115881891</v>
      </c>
      <c r="E89" s="790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3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2"/>
      <c r="R89" s="792"/>
      <c r="S89" s="792"/>
      <c r="T89" s="793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89">
        <v>4680115885769</v>
      </c>
      <c r="E90" s="790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9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89">
        <v>4680115884410</v>
      </c>
      <c r="E91" s="790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9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89">
        <v>4680115884311</v>
      </c>
      <c r="E92" s="790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11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89">
        <v>4680115885929</v>
      </c>
      <c r="E93" s="790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9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89">
        <v>4680115884403</v>
      </c>
      <c r="E94" s="790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11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6"/>
      <c r="B95" s="787"/>
      <c r="C95" s="787"/>
      <c r="D95" s="787"/>
      <c r="E95" s="787"/>
      <c r="F95" s="787"/>
      <c r="G95" s="787"/>
      <c r="H95" s="787"/>
      <c r="I95" s="787"/>
      <c r="J95" s="787"/>
      <c r="K95" s="787"/>
      <c r="L95" s="787"/>
      <c r="M95" s="787"/>
      <c r="N95" s="787"/>
      <c r="O95" s="788"/>
      <c r="P95" s="800" t="s">
        <v>71</v>
      </c>
      <c r="Q95" s="784"/>
      <c r="R95" s="784"/>
      <c r="S95" s="784"/>
      <c r="T95" s="784"/>
      <c r="U95" s="784"/>
      <c r="V95" s="785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7"/>
      <c r="B96" s="787"/>
      <c r="C96" s="787"/>
      <c r="D96" s="787"/>
      <c r="E96" s="787"/>
      <c r="F96" s="787"/>
      <c r="G96" s="787"/>
      <c r="H96" s="787"/>
      <c r="I96" s="787"/>
      <c r="J96" s="787"/>
      <c r="K96" s="787"/>
      <c r="L96" s="787"/>
      <c r="M96" s="787"/>
      <c r="N96" s="787"/>
      <c r="O96" s="788"/>
      <c r="P96" s="800" t="s">
        <v>71</v>
      </c>
      <c r="Q96" s="784"/>
      <c r="R96" s="784"/>
      <c r="S96" s="784"/>
      <c r="T96" s="784"/>
      <c r="U96" s="784"/>
      <c r="V96" s="785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4" t="s">
        <v>207</v>
      </c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7"/>
      <c r="P97" s="787"/>
      <c r="Q97" s="787"/>
      <c r="R97" s="787"/>
      <c r="S97" s="787"/>
      <c r="T97" s="787"/>
      <c r="U97" s="787"/>
      <c r="V97" s="787"/>
      <c r="W97" s="787"/>
      <c r="X97" s="787"/>
      <c r="Y97" s="787"/>
      <c r="Z97" s="787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89">
        <v>4680115881532</v>
      </c>
      <c r="E98" s="790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94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2"/>
      <c r="R98" s="792"/>
      <c r="S98" s="792"/>
      <c r="T98" s="793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89">
        <v>4680115881532</v>
      </c>
      <c r="E99" s="790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11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89">
        <v>4680115881464</v>
      </c>
      <c r="E100" s="790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6"/>
      <c r="B101" s="787"/>
      <c r="C101" s="787"/>
      <c r="D101" s="787"/>
      <c r="E101" s="787"/>
      <c r="F101" s="787"/>
      <c r="G101" s="787"/>
      <c r="H101" s="787"/>
      <c r="I101" s="787"/>
      <c r="J101" s="787"/>
      <c r="K101" s="787"/>
      <c r="L101" s="787"/>
      <c r="M101" s="787"/>
      <c r="N101" s="787"/>
      <c r="O101" s="788"/>
      <c r="P101" s="800" t="s">
        <v>71</v>
      </c>
      <c r="Q101" s="784"/>
      <c r="R101" s="784"/>
      <c r="S101" s="784"/>
      <c r="T101" s="784"/>
      <c r="U101" s="784"/>
      <c r="V101" s="785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7"/>
      <c r="B102" s="787"/>
      <c r="C102" s="787"/>
      <c r="D102" s="787"/>
      <c r="E102" s="787"/>
      <c r="F102" s="787"/>
      <c r="G102" s="787"/>
      <c r="H102" s="787"/>
      <c r="I102" s="787"/>
      <c r="J102" s="787"/>
      <c r="K102" s="787"/>
      <c r="L102" s="787"/>
      <c r="M102" s="787"/>
      <c r="N102" s="787"/>
      <c r="O102" s="788"/>
      <c r="P102" s="800" t="s">
        <v>71</v>
      </c>
      <c r="Q102" s="784"/>
      <c r="R102" s="784"/>
      <c r="S102" s="784"/>
      <c r="T102" s="784"/>
      <c r="U102" s="784"/>
      <c r="V102" s="785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814" t="s">
        <v>215</v>
      </c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7"/>
      <c r="P103" s="787"/>
      <c r="Q103" s="787"/>
      <c r="R103" s="787"/>
      <c r="S103" s="787"/>
      <c r="T103" s="787"/>
      <c r="U103" s="787"/>
      <c r="V103" s="787"/>
      <c r="W103" s="787"/>
      <c r="X103" s="787"/>
      <c r="Y103" s="787"/>
      <c r="Z103" s="787"/>
      <c r="AA103" s="774"/>
      <c r="AB103" s="774"/>
      <c r="AC103" s="774"/>
    </row>
    <row r="104" spans="1:68" ht="14.25" hidden="1" customHeight="1" x14ac:dyDescent="0.25">
      <c r="A104" s="794" t="s">
        <v>113</v>
      </c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7"/>
      <c r="P104" s="787"/>
      <c r="Q104" s="787"/>
      <c r="R104" s="787"/>
      <c r="S104" s="787"/>
      <c r="T104" s="787"/>
      <c r="U104" s="787"/>
      <c r="V104" s="787"/>
      <c r="W104" s="787"/>
      <c r="X104" s="787"/>
      <c r="Y104" s="787"/>
      <c r="Z104" s="787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9">
        <v>4680115881327</v>
      </c>
      <c r="E105" s="790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9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2"/>
      <c r="R105" s="792"/>
      <c r="S105" s="792"/>
      <c r="T105" s="793"/>
      <c r="U105" s="34"/>
      <c r="V105" s="34"/>
      <c r="W105" s="35" t="s">
        <v>69</v>
      </c>
      <c r="X105" s="779">
        <v>200</v>
      </c>
      <c r="Y105" s="780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89">
        <v>4680115881518</v>
      </c>
      <c r="E106" s="790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95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89">
        <v>4680115881303</v>
      </c>
      <c r="E107" s="790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86"/>
      <c r="B108" s="787"/>
      <c r="C108" s="787"/>
      <c r="D108" s="787"/>
      <c r="E108" s="787"/>
      <c r="F108" s="787"/>
      <c r="G108" s="787"/>
      <c r="H108" s="787"/>
      <c r="I108" s="787"/>
      <c r="J108" s="787"/>
      <c r="K108" s="787"/>
      <c r="L108" s="787"/>
      <c r="M108" s="787"/>
      <c r="N108" s="787"/>
      <c r="O108" s="788"/>
      <c r="P108" s="800" t="s">
        <v>71</v>
      </c>
      <c r="Q108" s="784"/>
      <c r="R108" s="784"/>
      <c r="S108" s="784"/>
      <c r="T108" s="784"/>
      <c r="U108" s="784"/>
      <c r="V108" s="785"/>
      <c r="W108" s="37" t="s">
        <v>72</v>
      </c>
      <c r="X108" s="781">
        <f>IFERROR(X105/H105,"0")+IFERROR(X106/H106,"0")+IFERROR(X107/H107,"0")</f>
        <v>18.518518518518519</v>
      </c>
      <c r="Y108" s="781">
        <f>IFERROR(Y105/H105,"0")+IFERROR(Y106/H106,"0")+IFERROR(Y107/H107,"0")</f>
        <v>19</v>
      </c>
      <c r="Z108" s="781">
        <f>IFERROR(IF(Z105="",0,Z105),"0")+IFERROR(IF(Z106="",0,Z106),"0")+IFERROR(IF(Z107="",0,Z107),"0")</f>
        <v>0.36062</v>
      </c>
      <c r="AA108" s="782"/>
      <c r="AB108" s="782"/>
      <c r="AC108" s="782"/>
    </row>
    <row r="109" spans="1:68" x14ac:dyDescent="0.2">
      <c r="A109" s="787"/>
      <c r="B109" s="787"/>
      <c r="C109" s="787"/>
      <c r="D109" s="787"/>
      <c r="E109" s="787"/>
      <c r="F109" s="787"/>
      <c r="G109" s="787"/>
      <c r="H109" s="787"/>
      <c r="I109" s="787"/>
      <c r="J109" s="787"/>
      <c r="K109" s="787"/>
      <c r="L109" s="787"/>
      <c r="M109" s="787"/>
      <c r="N109" s="787"/>
      <c r="O109" s="788"/>
      <c r="P109" s="800" t="s">
        <v>71</v>
      </c>
      <c r="Q109" s="784"/>
      <c r="R109" s="784"/>
      <c r="S109" s="784"/>
      <c r="T109" s="784"/>
      <c r="U109" s="784"/>
      <c r="V109" s="785"/>
      <c r="W109" s="37" t="s">
        <v>69</v>
      </c>
      <c r="X109" s="781">
        <f>IFERROR(SUM(X105:X107),"0")</f>
        <v>200</v>
      </c>
      <c r="Y109" s="781">
        <f>IFERROR(SUM(Y105:Y107),"0")</f>
        <v>205.20000000000002</v>
      </c>
      <c r="Z109" s="37"/>
      <c r="AA109" s="782"/>
      <c r="AB109" s="782"/>
      <c r="AC109" s="782"/>
    </row>
    <row r="110" spans="1:68" ht="14.25" hidden="1" customHeight="1" x14ac:dyDescent="0.25">
      <c r="A110" s="794" t="s">
        <v>73</v>
      </c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7"/>
      <c r="P110" s="787"/>
      <c r="Q110" s="787"/>
      <c r="R110" s="787"/>
      <c r="S110" s="787"/>
      <c r="T110" s="787"/>
      <c r="U110" s="787"/>
      <c r="V110" s="787"/>
      <c r="W110" s="787"/>
      <c r="X110" s="787"/>
      <c r="Y110" s="787"/>
      <c r="Z110" s="787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9">
        <v>4607091386967</v>
      </c>
      <c r="E111" s="790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9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2"/>
      <c r="R111" s="792"/>
      <c r="S111" s="792"/>
      <c r="T111" s="793"/>
      <c r="U111" s="34"/>
      <c r="V111" s="34"/>
      <c r="W111" s="35" t="s">
        <v>69</v>
      </c>
      <c r="X111" s="779">
        <v>500</v>
      </c>
      <c r="Y111" s="780">
        <f t="shared" ref="Y111:Y116" si="26">IFERROR(IF(X111="",0,CEILING((X111/$H111),1)*$H111),"")</f>
        <v>502.2</v>
      </c>
      <c r="Z111" s="36">
        <f>IFERROR(IF(Y111=0,"",ROUNDUP(Y111/H111,0)*0.01898),"")</f>
        <v>1.17676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532.03703703703707</v>
      </c>
      <c r="BN111" s="64">
        <f t="shared" ref="BN111:BN116" si="28">IFERROR(Y111*I111/H111,"0")</f>
        <v>534.37800000000004</v>
      </c>
      <c r="BO111" s="64">
        <f t="shared" ref="BO111:BO116" si="29">IFERROR(1/J111*(X111/H111),"0")</f>
        <v>0.96450617283950624</v>
      </c>
      <c r="BP111" s="64">
        <f t="shared" ref="BP111:BP116" si="30">IFERROR(1/J111*(Y111/H111),"0")</f>
        <v>0.96875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789">
        <v>4607091386967</v>
      </c>
      <c r="E112" s="790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90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9">
        <v>4607091385731</v>
      </c>
      <c r="E113" s="790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112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79">
        <v>421.2</v>
      </c>
      <c r="Y113" s="780">
        <f t="shared" si="26"/>
        <v>421.20000000000005</v>
      </c>
      <c r="Z113" s="36">
        <f>IFERROR(IF(Y113=0,"",ROUNDUP(Y113/H113,0)*0.00651),"")</f>
        <v>1.01556</v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460.51199999999994</v>
      </c>
      <c r="BN113" s="64">
        <f t="shared" si="28"/>
        <v>460.51200000000006</v>
      </c>
      <c r="BO113" s="64">
        <f t="shared" si="29"/>
        <v>0.8571428571428571</v>
      </c>
      <c r="BP113" s="64">
        <f t="shared" si="30"/>
        <v>0.85714285714285721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9">
        <v>4680115880894</v>
      </c>
      <c r="E114" s="790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2"/>
      <c r="R114" s="792"/>
      <c r="S114" s="792"/>
      <c r="T114" s="793"/>
      <c r="U114" s="34"/>
      <c r="V114" s="34"/>
      <c r="W114" s="35" t="s">
        <v>69</v>
      </c>
      <c r="X114" s="779">
        <v>50</v>
      </c>
      <c r="Y114" s="780">
        <f t="shared" si="26"/>
        <v>51.48</v>
      </c>
      <c r="Z114" s="36">
        <f>IFERROR(IF(Y114=0,"",ROUNDUP(Y114/H114,0)*0.00651),"")</f>
        <v>0.16925999999999999</v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56.515151515151516</v>
      </c>
      <c r="BN114" s="64">
        <f t="shared" si="28"/>
        <v>58.187999999999995</v>
      </c>
      <c r="BO114" s="64">
        <f t="shared" si="29"/>
        <v>0.13875013875013875</v>
      </c>
      <c r="BP114" s="64">
        <f t="shared" si="30"/>
        <v>0.14285714285714288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89">
        <v>4680115880214</v>
      </c>
      <c r="E115" s="790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89">
        <v>4680115880214</v>
      </c>
      <c r="E116" s="790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1134" t="s">
        <v>236</v>
      </c>
      <c r="Q116" s="792"/>
      <c r="R116" s="792"/>
      <c r="S116" s="792"/>
      <c r="T116" s="793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86"/>
      <c r="B117" s="787"/>
      <c r="C117" s="787"/>
      <c r="D117" s="787"/>
      <c r="E117" s="787"/>
      <c r="F117" s="787"/>
      <c r="G117" s="787"/>
      <c r="H117" s="787"/>
      <c r="I117" s="787"/>
      <c r="J117" s="787"/>
      <c r="K117" s="787"/>
      <c r="L117" s="787"/>
      <c r="M117" s="787"/>
      <c r="N117" s="787"/>
      <c r="O117" s="788"/>
      <c r="P117" s="800" t="s">
        <v>71</v>
      </c>
      <c r="Q117" s="784"/>
      <c r="R117" s="784"/>
      <c r="S117" s="784"/>
      <c r="T117" s="784"/>
      <c r="U117" s="784"/>
      <c r="V117" s="785"/>
      <c r="W117" s="37" t="s">
        <v>72</v>
      </c>
      <c r="X117" s="781">
        <f>IFERROR(X111/H111,"0")+IFERROR(X112/H112,"0")+IFERROR(X113/H113,"0")+IFERROR(X114/H114,"0")+IFERROR(X115/H115,"0")+IFERROR(X116/H116,"0")</f>
        <v>242.98092031425364</v>
      </c>
      <c r="Y117" s="781">
        <f>IFERROR(Y111/H111,"0")+IFERROR(Y112/H112,"0")+IFERROR(Y113/H113,"0")+IFERROR(Y114/H114,"0")+IFERROR(Y115/H115,"0")+IFERROR(Y116/H116,"0")</f>
        <v>244</v>
      </c>
      <c r="Z117" s="781">
        <f>IFERROR(IF(Z111="",0,Z111),"0")+IFERROR(IF(Z112="",0,Z112),"0")+IFERROR(IF(Z113="",0,Z113),"0")+IFERROR(IF(Z114="",0,Z114),"0")+IFERROR(IF(Z115="",0,Z115),"0")+IFERROR(IF(Z116="",0,Z116),"0")</f>
        <v>2.36158</v>
      </c>
      <c r="AA117" s="782"/>
      <c r="AB117" s="782"/>
      <c r="AC117" s="782"/>
    </row>
    <row r="118" spans="1:68" x14ac:dyDescent="0.2">
      <c r="A118" s="787"/>
      <c r="B118" s="787"/>
      <c r="C118" s="787"/>
      <c r="D118" s="787"/>
      <c r="E118" s="787"/>
      <c r="F118" s="787"/>
      <c r="G118" s="787"/>
      <c r="H118" s="787"/>
      <c r="I118" s="787"/>
      <c r="J118" s="787"/>
      <c r="K118" s="787"/>
      <c r="L118" s="787"/>
      <c r="M118" s="787"/>
      <c r="N118" s="787"/>
      <c r="O118" s="788"/>
      <c r="P118" s="800" t="s">
        <v>71</v>
      </c>
      <c r="Q118" s="784"/>
      <c r="R118" s="784"/>
      <c r="S118" s="784"/>
      <c r="T118" s="784"/>
      <c r="U118" s="784"/>
      <c r="V118" s="785"/>
      <c r="W118" s="37" t="s">
        <v>69</v>
      </c>
      <c r="X118" s="781">
        <f>IFERROR(SUM(X111:X116),"0")</f>
        <v>971.2</v>
      </c>
      <c r="Y118" s="781">
        <f>IFERROR(SUM(Y111:Y116),"0")</f>
        <v>974.88000000000011</v>
      </c>
      <c r="Z118" s="37"/>
      <c r="AA118" s="782"/>
      <c r="AB118" s="782"/>
      <c r="AC118" s="782"/>
    </row>
    <row r="119" spans="1:68" ht="16.5" hidden="1" customHeight="1" x14ac:dyDescent="0.25">
      <c r="A119" s="814" t="s">
        <v>237</v>
      </c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7"/>
      <c r="P119" s="787"/>
      <c r="Q119" s="787"/>
      <c r="R119" s="787"/>
      <c r="S119" s="787"/>
      <c r="T119" s="787"/>
      <c r="U119" s="787"/>
      <c r="V119" s="787"/>
      <c r="W119" s="787"/>
      <c r="X119" s="787"/>
      <c r="Y119" s="787"/>
      <c r="Z119" s="787"/>
      <c r="AA119" s="774"/>
      <c r="AB119" s="774"/>
      <c r="AC119" s="774"/>
    </row>
    <row r="120" spans="1:68" ht="14.25" hidden="1" customHeight="1" x14ac:dyDescent="0.25">
      <c r="A120" s="794" t="s">
        <v>113</v>
      </c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7"/>
      <c r="P120" s="787"/>
      <c r="Q120" s="787"/>
      <c r="R120" s="787"/>
      <c r="S120" s="787"/>
      <c r="T120" s="787"/>
      <c r="U120" s="787"/>
      <c r="V120" s="787"/>
      <c r="W120" s="787"/>
      <c r="X120" s="787"/>
      <c r="Y120" s="787"/>
      <c r="Z120" s="787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89">
        <v>4680115882133</v>
      </c>
      <c r="E121" s="790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8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2"/>
      <c r="R121" s="792"/>
      <c r="S121" s="792"/>
      <c r="T121" s="793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89">
        <v>4680115882133</v>
      </c>
      <c r="E122" s="790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110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89">
        <v>4680115880269</v>
      </c>
      <c r="E123" s="790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8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2"/>
      <c r="R123" s="792"/>
      <c r="S123" s="792"/>
      <c r="T123" s="793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89">
        <v>4680115880429</v>
      </c>
      <c r="E124" s="790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8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89">
        <v>4680115881457</v>
      </c>
      <c r="E125" s="790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89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86"/>
      <c r="B126" s="787"/>
      <c r="C126" s="787"/>
      <c r="D126" s="787"/>
      <c r="E126" s="787"/>
      <c r="F126" s="787"/>
      <c r="G126" s="787"/>
      <c r="H126" s="787"/>
      <c r="I126" s="787"/>
      <c r="J126" s="787"/>
      <c r="K126" s="787"/>
      <c r="L126" s="787"/>
      <c r="M126" s="787"/>
      <c r="N126" s="787"/>
      <c r="O126" s="788"/>
      <c r="P126" s="800" t="s">
        <v>71</v>
      </c>
      <c r="Q126" s="784"/>
      <c r="R126" s="784"/>
      <c r="S126" s="784"/>
      <c r="T126" s="784"/>
      <c r="U126" s="784"/>
      <c r="V126" s="785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87"/>
      <c r="B127" s="787"/>
      <c r="C127" s="787"/>
      <c r="D127" s="787"/>
      <c r="E127" s="787"/>
      <c r="F127" s="787"/>
      <c r="G127" s="787"/>
      <c r="H127" s="787"/>
      <c r="I127" s="787"/>
      <c r="J127" s="787"/>
      <c r="K127" s="787"/>
      <c r="L127" s="787"/>
      <c r="M127" s="787"/>
      <c r="N127" s="787"/>
      <c r="O127" s="788"/>
      <c r="P127" s="800" t="s">
        <v>71</v>
      </c>
      <c r="Q127" s="784"/>
      <c r="R127" s="784"/>
      <c r="S127" s="784"/>
      <c r="T127" s="784"/>
      <c r="U127" s="784"/>
      <c r="V127" s="785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hidden="1" customHeight="1" x14ac:dyDescent="0.25">
      <c r="A128" s="794" t="s">
        <v>165</v>
      </c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7"/>
      <c r="P128" s="787"/>
      <c r="Q128" s="787"/>
      <c r="R128" s="787"/>
      <c r="S128" s="787"/>
      <c r="T128" s="787"/>
      <c r="U128" s="787"/>
      <c r="V128" s="787"/>
      <c r="W128" s="787"/>
      <c r="X128" s="787"/>
      <c r="Y128" s="787"/>
      <c r="Z128" s="787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89">
        <v>4680115881488</v>
      </c>
      <c r="E129" s="790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112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2"/>
      <c r="R129" s="792"/>
      <c r="S129" s="792"/>
      <c r="T129" s="793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89">
        <v>4680115882775</v>
      </c>
      <c r="E130" s="790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92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89">
        <v>4680115882775</v>
      </c>
      <c r="E131" s="790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89">
        <v>4680115880658</v>
      </c>
      <c r="E132" s="790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106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6"/>
      <c r="B133" s="787"/>
      <c r="C133" s="787"/>
      <c r="D133" s="787"/>
      <c r="E133" s="787"/>
      <c r="F133" s="787"/>
      <c r="G133" s="787"/>
      <c r="H133" s="787"/>
      <c r="I133" s="787"/>
      <c r="J133" s="787"/>
      <c r="K133" s="787"/>
      <c r="L133" s="787"/>
      <c r="M133" s="787"/>
      <c r="N133" s="787"/>
      <c r="O133" s="788"/>
      <c r="P133" s="800" t="s">
        <v>71</v>
      </c>
      <c r="Q133" s="784"/>
      <c r="R133" s="784"/>
      <c r="S133" s="784"/>
      <c r="T133" s="784"/>
      <c r="U133" s="784"/>
      <c r="V133" s="785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7"/>
      <c r="B134" s="787"/>
      <c r="C134" s="787"/>
      <c r="D134" s="787"/>
      <c r="E134" s="787"/>
      <c r="F134" s="787"/>
      <c r="G134" s="787"/>
      <c r="H134" s="787"/>
      <c r="I134" s="787"/>
      <c r="J134" s="787"/>
      <c r="K134" s="787"/>
      <c r="L134" s="787"/>
      <c r="M134" s="787"/>
      <c r="N134" s="787"/>
      <c r="O134" s="788"/>
      <c r="P134" s="800" t="s">
        <v>71</v>
      </c>
      <c r="Q134" s="784"/>
      <c r="R134" s="784"/>
      <c r="S134" s="784"/>
      <c r="T134" s="784"/>
      <c r="U134" s="784"/>
      <c r="V134" s="785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4" t="s">
        <v>73</v>
      </c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7"/>
      <c r="P135" s="787"/>
      <c r="Q135" s="787"/>
      <c r="R135" s="787"/>
      <c r="S135" s="787"/>
      <c r="T135" s="787"/>
      <c r="U135" s="787"/>
      <c r="V135" s="787"/>
      <c r="W135" s="787"/>
      <c r="X135" s="787"/>
      <c r="Y135" s="787"/>
      <c r="Z135" s="787"/>
      <c r="AA135" s="775"/>
      <c r="AB135" s="775"/>
      <c r="AC135" s="775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789">
        <v>4607091385168</v>
      </c>
      <c r="E136" s="790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83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2"/>
      <c r="R136" s="792"/>
      <c r="S136" s="792"/>
      <c r="T136" s="793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9">
        <v>4607091385168</v>
      </c>
      <c r="E137" s="790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105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79">
        <v>1500</v>
      </c>
      <c r="Y137" s="780">
        <f t="shared" si="31"/>
        <v>1506.6</v>
      </c>
      <c r="Z137" s="36">
        <f>IFERROR(IF(Y137=0,"",ROUNDUP(Y137/H137,0)*0.01898),"")</f>
        <v>3.5302799999999999</v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1595</v>
      </c>
      <c r="BN137" s="64">
        <f t="shared" si="33"/>
        <v>1602.018</v>
      </c>
      <c r="BO137" s="64">
        <f t="shared" si="34"/>
        <v>2.8935185185185186</v>
      </c>
      <c r="BP137" s="64">
        <f t="shared" si="35"/>
        <v>2.90625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89">
        <v>4680115884540</v>
      </c>
      <c r="E138" s="790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105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89">
        <v>4607091383256</v>
      </c>
      <c r="E139" s="790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91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9">
        <v>4607091385748</v>
      </c>
      <c r="E140" s="790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10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2"/>
      <c r="R140" s="792"/>
      <c r="S140" s="792"/>
      <c r="T140" s="793"/>
      <c r="U140" s="34"/>
      <c r="V140" s="34"/>
      <c r="W140" s="35" t="s">
        <v>69</v>
      </c>
      <c r="X140" s="779">
        <v>842.4</v>
      </c>
      <c r="Y140" s="780">
        <f t="shared" si="31"/>
        <v>842.40000000000009</v>
      </c>
      <c r="Z140" s="36">
        <f>IFERROR(IF(Y140=0,"",ROUNDUP(Y140/H140,0)*0.00651),"")</f>
        <v>2.03112</v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921.02399999999989</v>
      </c>
      <c r="BN140" s="64">
        <f t="shared" si="33"/>
        <v>921.02400000000011</v>
      </c>
      <c r="BO140" s="64">
        <f t="shared" si="34"/>
        <v>1.7142857142857142</v>
      </c>
      <c r="BP140" s="64">
        <f t="shared" si="35"/>
        <v>1.7142857142857144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89">
        <v>4680115884533</v>
      </c>
      <c r="E141" s="790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99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2"/>
      <c r="R141" s="792"/>
      <c r="S141" s="792"/>
      <c r="T141" s="793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89">
        <v>4680115882645</v>
      </c>
      <c r="E142" s="790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10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6"/>
      <c r="B143" s="787"/>
      <c r="C143" s="787"/>
      <c r="D143" s="787"/>
      <c r="E143" s="787"/>
      <c r="F143" s="787"/>
      <c r="G143" s="787"/>
      <c r="H143" s="787"/>
      <c r="I143" s="787"/>
      <c r="J143" s="787"/>
      <c r="K143" s="787"/>
      <c r="L143" s="787"/>
      <c r="M143" s="787"/>
      <c r="N143" s="787"/>
      <c r="O143" s="788"/>
      <c r="P143" s="800" t="s">
        <v>71</v>
      </c>
      <c r="Q143" s="784"/>
      <c r="R143" s="784"/>
      <c r="S143" s="784"/>
      <c r="T143" s="784"/>
      <c r="U143" s="784"/>
      <c r="V143" s="785"/>
      <c r="W143" s="37" t="s">
        <v>72</v>
      </c>
      <c r="X143" s="781">
        <f>IFERROR(X136/H136,"0")+IFERROR(X137/H137,"0")+IFERROR(X138/H138,"0")+IFERROR(X139/H139,"0")+IFERROR(X140/H140,"0")+IFERROR(X141/H141,"0")+IFERROR(X142/H142,"0")</f>
        <v>497.18518518518511</v>
      </c>
      <c r="Y143" s="781">
        <f>IFERROR(Y136/H136,"0")+IFERROR(Y137/H137,"0")+IFERROR(Y138/H138,"0")+IFERROR(Y139/H139,"0")+IFERROR(Y140/H140,"0")+IFERROR(Y141/H141,"0")+IFERROR(Y142/H142,"0")</f>
        <v>498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5.5613999999999999</v>
      </c>
      <c r="AA143" s="782"/>
      <c r="AB143" s="782"/>
      <c r="AC143" s="782"/>
    </row>
    <row r="144" spans="1:68" x14ac:dyDescent="0.2">
      <c r="A144" s="787"/>
      <c r="B144" s="787"/>
      <c r="C144" s="787"/>
      <c r="D144" s="787"/>
      <c r="E144" s="787"/>
      <c r="F144" s="787"/>
      <c r="G144" s="787"/>
      <c r="H144" s="787"/>
      <c r="I144" s="787"/>
      <c r="J144" s="787"/>
      <c r="K144" s="787"/>
      <c r="L144" s="787"/>
      <c r="M144" s="787"/>
      <c r="N144" s="787"/>
      <c r="O144" s="788"/>
      <c r="P144" s="800" t="s">
        <v>71</v>
      </c>
      <c r="Q144" s="784"/>
      <c r="R144" s="784"/>
      <c r="S144" s="784"/>
      <c r="T144" s="784"/>
      <c r="U144" s="784"/>
      <c r="V144" s="785"/>
      <c r="W144" s="37" t="s">
        <v>69</v>
      </c>
      <c r="X144" s="781">
        <f>IFERROR(SUM(X136:X142),"0")</f>
        <v>2342.4</v>
      </c>
      <c r="Y144" s="781">
        <f>IFERROR(SUM(Y136:Y142),"0")</f>
        <v>2349</v>
      </c>
      <c r="Z144" s="37"/>
      <c r="AA144" s="782"/>
      <c r="AB144" s="782"/>
      <c r="AC144" s="782"/>
    </row>
    <row r="145" spans="1:68" ht="14.25" hidden="1" customHeight="1" x14ac:dyDescent="0.25">
      <c r="A145" s="794" t="s">
        <v>207</v>
      </c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7"/>
      <c r="P145" s="787"/>
      <c r="Q145" s="787"/>
      <c r="R145" s="787"/>
      <c r="S145" s="787"/>
      <c r="T145" s="787"/>
      <c r="U145" s="787"/>
      <c r="V145" s="787"/>
      <c r="W145" s="787"/>
      <c r="X145" s="787"/>
      <c r="Y145" s="787"/>
      <c r="Z145" s="787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89">
        <v>4680115882652</v>
      </c>
      <c r="E146" s="790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87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2"/>
      <c r="R146" s="792"/>
      <c r="S146" s="792"/>
      <c r="T146" s="793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89">
        <v>4680115880238</v>
      </c>
      <c r="E147" s="790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17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6"/>
      <c r="B148" s="787"/>
      <c r="C148" s="787"/>
      <c r="D148" s="787"/>
      <c r="E148" s="787"/>
      <c r="F148" s="787"/>
      <c r="G148" s="787"/>
      <c r="H148" s="787"/>
      <c r="I148" s="787"/>
      <c r="J148" s="787"/>
      <c r="K148" s="787"/>
      <c r="L148" s="787"/>
      <c r="M148" s="787"/>
      <c r="N148" s="787"/>
      <c r="O148" s="788"/>
      <c r="P148" s="800" t="s">
        <v>71</v>
      </c>
      <c r="Q148" s="784"/>
      <c r="R148" s="784"/>
      <c r="S148" s="784"/>
      <c r="T148" s="784"/>
      <c r="U148" s="784"/>
      <c r="V148" s="785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7"/>
      <c r="B149" s="787"/>
      <c r="C149" s="787"/>
      <c r="D149" s="787"/>
      <c r="E149" s="787"/>
      <c r="F149" s="787"/>
      <c r="G149" s="787"/>
      <c r="H149" s="787"/>
      <c r="I149" s="787"/>
      <c r="J149" s="787"/>
      <c r="K149" s="787"/>
      <c r="L149" s="787"/>
      <c r="M149" s="787"/>
      <c r="N149" s="787"/>
      <c r="O149" s="788"/>
      <c r="P149" s="800" t="s">
        <v>71</v>
      </c>
      <c r="Q149" s="784"/>
      <c r="R149" s="784"/>
      <c r="S149" s="784"/>
      <c r="T149" s="784"/>
      <c r="U149" s="784"/>
      <c r="V149" s="785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814" t="s">
        <v>281</v>
      </c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7"/>
      <c r="P150" s="787"/>
      <c r="Q150" s="787"/>
      <c r="R150" s="787"/>
      <c r="S150" s="787"/>
      <c r="T150" s="787"/>
      <c r="U150" s="787"/>
      <c r="V150" s="787"/>
      <c r="W150" s="787"/>
      <c r="X150" s="787"/>
      <c r="Y150" s="787"/>
      <c r="Z150" s="787"/>
      <c r="AA150" s="774"/>
      <c r="AB150" s="774"/>
      <c r="AC150" s="774"/>
    </row>
    <row r="151" spans="1:68" ht="14.25" hidden="1" customHeight="1" x14ac:dyDescent="0.25">
      <c r="A151" s="794" t="s">
        <v>113</v>
      </c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7"/>
      <c r="P151" s="787"/>
      <c r="Q151" s="787"/>
      <c r="R151" s="787"/>
      <c r="S151" s="787"/>
      <c r="T151" s="787"/>
      <c r="U151" s="787"/>
      <c r="V151" s="787"/>
      <c r="W151" s="787"/>
      <c r="X151" s="787"/>
      <c r="Y151" s="787"/>
      <c r="Z151" s="787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89">
        <v>4680115885561</v>
      </c>
      <c r="E152" s="790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1204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2"/>
      <c r="R152" s="792"/>
      <c r="S152" s="792"/>
      <c r="T152" s="793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89">
        <v>4680115882577</v>
      </c>
      <c r="E153" s="790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2"/>
      <c r="R153" s="792"/>
      <c r="S153" s="792"/>
      <c r="T153" s="793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89">
        <v>4680115882577</v>
      </c>
      <c r="E154" s="790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2"/>
      <c r="R154" s="792"/>
      <c r="S154" s="792"/>
      <c r="T154" s="793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6"/>
      <c r="B155" s="787"/>
      <c r="C155" s="787"/>
      <c r="D155" s="787"/>
      <c r="E155" s="787"/>
      <c r="F155" s="787"/>
      <c r="G155" s="787"/>
      <c r="H155" s="787"/>
      <c r="I155" s="787"/>
      <c r="J155" s="787"/>
      <c r="K155" s="787"/>
      <c r="L155" s="787"/>
      <c r="M155" s="787"/>
      <c r="N155" s="787"/>
      <c r="O155" s="788"/>
      <c r="P155" s="800" t="s">
        <v>71</v>
      </c>
      <c r="Q155" s="784"/>
      <c r="R155" s="784"/>
      <c r="S155" s="784"/>
      <c r="T155" s="784"/>
      <c r="U155" s="784"/>
      <c r="V155" s="785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7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800" t="s">
        <v>71</v>
      </c>
      <c r="Q156" s="784"/>
      <c r="R156" s="784"/>
      <c r="S156" s="784"/>
      <c r="T156" s="784"/>
      <c r="U156" s="784"/>
      <c r="V156" s="785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4" t="s">
        <v>64</v>
      </c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7"/>
      <c r="P157" s="787"/>
      <c r="Q157" s="787"/>
      <c r="R157" s="787"/>
      <c r="S157" s="787"/>
      <c r="T157" s="787"/>
      <c r="U157" s="787"/>
      <c r="V157" s="787"/>
      <c r="W157" s="787"/>
      <c r="X157" s="787"/>
      <c r="Y157" s="787"/>
      <c r="Z157" s="787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89">
        <v>4680115883444</v>
      </c>
      <c r="E158" s="790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117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2"/>
      <c r="R158" s="792"/>
      <c r="S158" s="792"/>
      <c r="T158" s="793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89">
        <v>4680115883444</v>
      </c>
      <c r="E159" s="790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98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6"/>
      <c r="B160" s="787"/>
      <c r="C160" s="787"/>
      <c r="D160" s="787"/>
      <c r="E160" s="787"/>
      <c r="F160" s="787"/>
      <c r="G160" s="787"/>
      <c r="H160" s="787"/>
      <c r="I160" s="787"/>
      <c r="J160" s="787"/>
      <c r="K160" s="787"/>
      <c r="L160" s="787"/>
      <c r="M160" s="787"/>
      <c r="N160" s="787"/>
      <c r="O160" s="788"/>
      <c r="P160" s="800" t="s">
        <v>71</v>
      </c>
      <c r="Q160" s="784"/>
      <c r="R160" s="784"/>
      <c r="S160" s="784"/>
      <c r="T160" s="784"/>
      <c r="U160" s="784"/>
      <c r="V160" s="785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7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800" t="s">
        <v>71</v>
      </c>
      <c r="Q161" s="784"/>
      <c r="R161" s="784"/>
      <c r="S161" s="784"/>
      <c r="T161" s="784"/>
      <c r="U161" s="784"/>
      <c r="V161" s="785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4" t="s">
        <v>73</v>
      </c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7"/>
      <c r="P162" s="787"/>
      <c r="Q162" s="787"/>
      <c r="R162" s="787"/>
      <c r="S162" s="787"/>
      <c r="T162" s="787"/>
      <c r="U162" s="787"/>
      <c r="V162" s="787"/>
      <c r="W162" s="787"/>
      <c r="X162" s="787"/>
      <c r="Y162" s="787"/>
      <c r="Z162" s="787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89">
        <v>4680115885585</v>
      </c>
      <c r="E163" s="790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52" t="s">
        <v>296</v>
      </c>
      <c r="Q163" s="792"/>
      <c r="R163" s="792"/>
      <c r="S163" s="792"/>
      <c r="T163" s="793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89">
        <v>4680115882584</v>
      </c>
      <c r="E164" s="790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9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89">
        <v>4680115882584</v>
      </c>
      <c r="E165" s="790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800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800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814" t="s">
        <v>111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4"/>
      <c r="AB168" s="774"/>
      <c r="AC168" s="774"/>
    </row>
    <row r="169" spans="1:68" ht="14.25" hidden="1" customHeight="1" x14ac:dyDescent="0.25">
      <c r="A169" s="794" t="s">
        <v>113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89">
        <v>4607091384604</v>
      </c>
      <c r="E170" s="790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119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800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800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4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89">
        <v>4607091387667</v>
      </c>
      <c r="E174" s="790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8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89">
        <v>4607091387636</v>
      </c>
      <c r="E175" s="790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89">
        <v>4607091382426</v>
      </c>
      <c r="E176" s="790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89">
        <v>4607091386547</v>
      </c>
      <c r="E177" s="790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89">
        <v>4607091382464</v>
      </c>
      <c r="E178" s="790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800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800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4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89">
        <v>4607091386264</v>
      </c>
      <c r="E182" s="790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10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89">
        <v>4607091385427</v>
      </c>
      <c r="E183" s="790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8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800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800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825" t="s">
        <v>322</v>
      </c>
      <c r="B186" s="826"/>
      <c r="C186" s="826"/>
      <c r="D186" s="826"/>
      <c r="E186" s="826"/>
      <c r="F186" s="826"/>
      <c r="G186" s="826"/>
      <c r="H186" s="826"/>
      <c r="I186" s="826"/>
      <c r="J186" s="826"/>
      <c r="K186" s="826"/>
      <c r="L186" s="826"/>
      <c r="M186" s="826"/>
      <c r="N186" s="826"/>
      <c r="O186" s="826"/>
      <c r="P186" s="826"/>
      <c r="Q186" s="826"/>
      <c r="R186" s="826"/>
      <c r="S186" s="826"/>
      <c r="T186" s="826"/>
      <c r="U186" s="826"/>
      <c r="V186" s="826"/>
      <c r="W186" s="826"/>
      <c r="X186" s="826"/>
      <c r="Y186" s="826"/>
      <c r="Z186" s="826"/>
      <c r="AA186" s="48"/>
      <c r="AB186" s="48"/>
      <c r="AC186" s="48"/>
    </row>
    <row r="187" spans="1:68" ht="16.5" hidden="1" customHeight="1" x14ac:dyDescent="0.25">
      <c r="A187" s="814" t="s">
        <v>323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4"/>
      <c r="AB187" s="774"/>
      <c r="AC187" s="774"/>
    </row>
    <row r="188" spans="1:68" ht="14.25" hidden="1" customHeight="1" x14ac:dyDescent="0.25">
      <c r="A188" s="794" t="s">
        <v>165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89">
        <v>4680115886223</v>
      </c>
      <c r="E189" s="790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0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800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800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4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89">
        <v>4680115880993</v>
      </c>
      <c r="E193" s="790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9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89">
        <v>4680115881761</v>
      </c>
      <c r="E194" s="790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9">
        <v>4680115881563</v>
      </c>
      <c r="E195" s="790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0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79">
        <v>200</v>
      </c>
      <c r="Y195" s="780">
        <f t="shared" si="36"/>
        <v>201.60000000000002</v>
      </c>
      <c r="Z195" s="36">
        <f>IFERROR(IF(Y195=0,"",ROUNDUP(Y195/H195,0)*0.00902),"")</f>
        <v>0.43296000000000001</v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210</v>
      </c>
      <c r="BN195" s="64">
        <f t="shared" si="38"/>
        <v>211.68000000000004</v>
      </c>
      <c r="BO195" s="64">
        <f t="shared" si="39"/>
        <v>0.36075036075036077</v>
      </c>
      <c r="BP195" s="64">
        <f t="shared" si="40"/>
        <v>0.36363636363636365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89">
        <v>4680115880986</v>
      </c>
      <c r="E196" s="790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89">
        <v>4680115881785</v>
      </c>
      <c r="E197" s="790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89">
        <v>4680115881679</v>
      </c>
      <c r="E198" s="790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89">
        <v>4680115880191</v>
      </c>
      <c r="E199" s="790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89">
        <v>4680115883963</v>
      </c>
      <c r="E200" s="790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800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47.61904761904762</v>
      </c>
      <c r="Y201" s="781">
        <f>IFERROR(Y193/H193,"0")+IFERROR(Y194/H194,"0")+IFERROR(Y195/H195,"0")+IFERROR(Y196/H196,"0")+IFERROR(Y197/H197,"0")+IFERROR(Y198/H198,"0")+IFERROR(Y199/H199,"0")+IFERROR(Y200/H200,"0")</f>
        <v>48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0.43296000000000001</v>
      </c>
      <c r="AA201" s="782"/>
      <c r="AB201" s="782"/>
      <c r="AC201" s="782"/>
    </row>
    <row r="202" spans="1:68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800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81">
        <f>IFERROR(SUM(X193:X200),"0")</f>
        <v>200</v>
      </c>
      <c r="Y202" s="781">
        <f>IFERROR(SUM(Y193:Y200),"0")</f>
        <v>201.60000000000002</v>
      </c>
      <c r="Z202" s="37"/>
      <c r="AA202" s="782"/>
      <c r="AB202" s="782"/>
      <c r="AC202" s="782"/>
    </row>
    <row r="203" spans="1:68" ht="16.5" hidden="1" customHeight="1" x14ac:dyDescent="0.25">
      <c r="A203" s="814" t="s">
        <v>347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4"/>
      <c r="AB203" s="774"/>
      <c r="AC203" s="774"/>
    </row>
    <row r="204" spans="1:68" ht="14.25" hidden="1" customHeight="1" x14ac:dyDescent="0.25">
      <c r="A204" s="794" t="s">
        <v>113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89">
        <v>4680115881402</v>
      </c>
      <c r="E205" s="790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10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89">
        <v>4680115881396</v>
      </c>
      <c r="E206" s="790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9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800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800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4" t="s">
        <v>165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89">
        <v>4680115882935</v>
      </c>
      <c r="E210" s="790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10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89">
        <v>4680115880764</v>
      </c>
      <c r="E211" s="790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800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800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4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9">
        <v>4680115882683</v>
      </c>
      <c r="E215" s="790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2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79">
        <v>300</v>
      </c>
      <c r="Y215" s="780">
        <f t="shared" ref="Y215:Y222" si="41">IFERROR(IF(X215="",0,CEILING((X215/$H215),1)*$H215),"")</f>
        <v>302.40000000000003</v>
      </c>
      <c r="Z215" s="36">
        <f>IFERROR(IF(Y215=0,"",ROUNDUP(Y215/H215,0)*0.00902),"")</f>
        <v>0.50512000000000001</v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311.66666666666663</v>
      </c>
      <c r="BN215" s="64">
        <f t="shared" ref="BN215:BN222" si="43">IFERROR(Y215*I215/H215,"0")</f>
        <v>314.16000000000003</v>
      </c>
      <c r="BO215" s="64">
        <f t="shared" ref="BO215:BO222" si="44">IFERROR(1/J215*(X215/H215),"0")</f>
        <v>0.42087542087542085</v>
      </c>
      <c r="BP215" s="64">
        <f t="shared" ref="BP215:BP222" si="45">IFERROR(1/J215*(Y215/H215),"0")</f>
        <v>0.42424242424242425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9">
        <v>4680115882690</v>
      </c>
      <c r="E216" s="790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79">
        <v>200</v>
      </c>
      <c r="Y216" s="780">
        <f t="shared" si="41"/>
        <v>205.20000000000002</v>
      </c>
      <c r="Z216" s="36">
        <f>IFERROR(IF(Y216=0,"",ROUNDUP(Y216/H216,0)*0.00902),"")</f>
        <v>0.34276000000000001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207.77777777777777</v>
      </c>
      <c r="BN216" s="64">
        <f t="shared" si="43"/>
        <v>213.18000000000004</v>
      </c>
      <c r="BO216" s="64">
        <f t="shared" si="44"/>
        <v>0.28058361391694725</v>
      </c>
      <c r="BP216" s="64">
        <f t="shared" si="45"/>
        <v>0.2878787878787879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9">
        <v>4680115882669</v>
      </c>
      <c r="E217" s="790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9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79">
        <v>300</v>
      </c>
      <c r="Y217" s="780">
        <f t="shared" si="41"/>
        <v>302.40000000000003</v>
      </c>
      <c r="Z217" s="36">
        <f>IFERROR(IF(Y217=0,"",ROUNDUP(Y217/H217,0)*0.00902),"")</f>
        <v>0.50512000000000001</v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311.66666666666663</v>
      </c>
      <c r="BN217" s="64">
        <f t="shared" si="43"/>
        <v>314.16000000000003</v>
      </c>
      <c r="BO217" s="64">
        <f t="shared" si="44"/>
        <v>0.42087542087542085</v>
      </c>
      <c r="BP217" s="64">
        <f t="shared" si="45"/>
        <v>0.42424242424242425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9">
        <v>4680115882676</v>
      </c>
      <c r="E218" s="790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7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79">
        <v>200</v>
      </c>
      <c r="Y218" s="780">
        <f t="shared" si="41"/>
        <v>205.20000000000002</v>
      </c>
      <c r="Z218" s="36">
        <f>IFERROR(IF(Y218=0,"",ROUNDUP(Y218/H218,0)*0.00902),"")</f>
        <v>0.34276000000000001</v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207.77777777777777</v>
      </c>
      <c r="BN218" s="64">
        <f t="shared" si="43"/>
        <v>213.18000000000004</v>
      </c>
      <c r="BO218" s="64">
        <f t="shared" si="44"/>
        <v>0.28058361391694725</v>
      </c>
      <c r="BP218" s="64">
        <f t="shared" si="45"/>
        <v>0.2878787878787879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89">
        <v>4680115884014</v>
      </c>
      <c r="E219" s="790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89">
        <v>4680115884007</v>
      </c>
      <c r="E220" s="790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89">
        <v>4680115884038</v>
      </c>
      <c r="E221" s="790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89">
        <v>4680115884021</v>
      </c>
      <c r="E222" s="790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800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185.18518518518516</v>
      </c>
      <c r="Y223" s="781">
        <f>IFERROR(Y215/H215,"0")+IFERROR(Y216/H216,"0")+IFERROR(Y217/H217,"0")+IFERROR(Y218/H218,"0")+IFERROR(Y219/H219,"0")+IFERROR(Y220/H220,"0")+IFERROR(Y221/H221,"0")+IFERROR(Y222/H222,"0")</f>
        <v>188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1.6957599999999999</v>
      </c>
      <c r="AA223" s="782"/>
      <c r="AB223" s="782"/>
      <c r="AC223" s="782"/>
    </row>
    <row r="224" spans="1:68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800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81">
        <f>IFERROR(SUM(X215:X222),"0")</f>
        <v>1000</v>
      </c>
      <c r="Y224" s="781">
        <f>IFERROR(SUM(Y215:Y222),"0")</f>
        <v>1015.2</v>
      </c>
      <c r="Z224" s="37"/>
      <c r="AA224" s="782"/>
      <c r="AB224" s="782"/>
      <c r="AC224" s="782"/>
    </row>
    <row r="225" spans="1:68" ht="14.25" hidden="1" customHeight="1" x14ac:dyDescent="0.25">
      <c r="A225" s="794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9">
        <v>4680115881594</v>
      </c>
      <c r="E226" s="790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9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79">
        <v>200</v>
      </c>
      <c r="Y226" s="780">
        <f t="shared" ref="Y226:Y236" si="46">IFERROR(IF(X226="",0,CEILING((X226/$H226),1)*$H226),"")</f>
        <v>202.5</v>
      </c>
      <c r="Z226" s="36">
        <f>IFERROR(IF(Y226=0,"",ROUNDUP(Y226/H226,0)*0.01898),"")</f>
        <v>0.47450000000000003</v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212.81481481481481</v>
      </c>
      <c r="BN226" s="64">
        <f t="shared" ref="BN226:BN236" si="48">IFERROR(Y226*I226/H226,"0")</f>
        <v>215.47499999999999</v>
      </c>
      <c r="BO226" s="64">
        <f t="shared" ref="BO226:BO236" si="49">IFERROR(1/J226*(X226/H226),"0")</f>
        <v>0.38580246913580246</v>
      </c>
      <c r="BP226" s="64">
        <f t="shared" ref="BP226:BP236" si="50">IFERROR(1/J226*(Y226/H226),"0")</f>
        <v>0.390625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9">
        <v>4680115880962</v>
      </c>
      <c r="E227" s="790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5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79">
        <v>200</v>
      </c>
      <c r="Y227" s="780">
        <f t="shared" si="46"/>
        <v>202.79999999999998</v>
      </c>
      <c r="Z227" s="36">
        <f>IFERROR(IF(Y227=0,"",ROUNDUP(Y227/H227,0)*0.02175),"")</f>
        <v>0.5655</v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214.46153846153848</v>
      </c>
      <c r="BN227" s="64">
        <f t="shared" si="48"/>
        <v>217.464</v>
      </c>
      <c r="BO227" s="64">
        <f t="shared" si="49"/>
        <v>0.45787545787545786</v>
      </c>
      <c r="BP227" s="64">
        <f t="shared" si="50"/>
        <v>0.46428571428571425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9">
        <v>4680115881617</v>
      </c>
      <c r="E228" s="790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8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79">
        <v>100</v>
      </c>
      <c r="Y228" s="780">
        <f t="shared" si="46"/>
        <v>105.3</v>
      </c>
      <c r="Z228" s="36">
        <f>IFERROR(IF(Y228=0,"",ROUNDUP(Y228/H228,0)*0.01898),"")</f>
        <v>0.24674000000000001</v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106.1851851851852</v>
      </c>
      <c r="BN228" s="64">
        <f t="shared" si="48"/>
        <v>111.81300000000002</v>
      </c>
      <c r="BO228" s="64">
        <f t="shared" si="49"/>
        <v>0.19290123456790123</v>
      </c>
      <c r="BP228" s="64">
        <f t="shared" si="50"/>
        <v>0.203125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9">
        <v>4680115880573</v>
      </c>
      <c r="E229" s="790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79">
        <v>500</v>
      </c>
      <c r="Y229" s="780">
        <f t="shared" si="46"/>
        <v>504.59999999999997</v>
      </c>
      <c r="Z229" s="36">
        <f>IFERROR(IF(Y229=0,"",ROUNDUP(Y229/H229,0)*0.02175),"")</f>
        <v>1.2614999999999998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532.41379310344837</v>
      </c>
      <c r="BN229" s="64">
        <f t="shared" si="48"/>
        <v>537.31200000000001</v>
      </c>
      <c r="BO229" s="64">
        <f t="shared" si="49"/>
        <v>1.0262725779967159</v>
      </c>
      <c r="BP229" s="64">
        <f t="shared" si="50"/>
        <v>1.0357142857142856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9">
        <v>4680115882195</v>
      </c>
      <c r="E230" s="790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11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79">
        <v>200</v>
      </c>
      <c r="Y230" s="780">
        <f t="shared" si="46"/>
        <v>201.6</v>
      </c>
      <c r="Z230" s="36">
        <f t="shared" ref="Z230:Z236" si="51">IFERROR(IF(Y230=0,"",ROUNDUP(Y230/H230,0)*0.00651),"")</f>
        <v>0.54683999999999999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222.5</v>
      </c>
      <c r="BN230" s="64">
        <f t="shared" si="48"/>
        <v>224.27999999999997</v>
      </c>
      <c r="BO230" s="64">
        <f t="shared" si="49"/>
        <v>0.45787545787545797</v>
      </c>
      <c r="BP230" s="64">
        <f t="shared" si="50"/>
        <v>0.46153846153846156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89">
        <v>4680115882607</v>
      </c>
      <c r="E231" s="790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11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9">
        <v>4680115880092</v>
      </c>
      <c r="E232" s="790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9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79">
        <v>500</v>
      </c>
      <c r="Y232" s="780">
        <f t="shared" si="46"/>
        <v>501.59999999999997</v>
      </c>
      <c r="Z232" s="36">
        <f t="shared" si="51"/>
        <v>1.36059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552.5</v>
      </c>
      <c r="BN232" s="64">
        <f t="shared" si="48"/>
        <v>554.26800000000003</v>
      </c>
      <c r="BO232" s="64">
        <f t="shared" si="49"/>
        <v>1.1446886446886448</v>
      </c>
      <c r="BP232" s="64">
        <f t="shared" si="50"/>
        <v>1.1483516483516485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9">
        <v>4680115880221</v>
      </c>
      <c r="E233" s="790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9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79">
        <v>500</v>
      </c>
      <c r="Y233" s="780">
        <f t="shared" si="46"/>
        <v>501.59999999999997</v>
      </c>
      <c r="Z233" s="36">
        <f t="shared" si="51"/>
        <v>1.36059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552.5</v>
      </c>
      <c r="BN233" s="64">
        <f t="shared" si="48"/>
        <v>554.26800000000003</v>
      </c>
      <c r="BO233" s="64">
        <f t="shared" si="49"/>
        <v>1.1446886446886448</v>
      </c>
      <c r="BP233" s="64">
        <f t="shared" si="50"/>
        <v>1.1483516483516485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89">
        <v>4680115882942</v>
      </c>
      <c r="E234" s="790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2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9">
        <v>4680115880504</v>
      </c>
      <c r="E235" s="790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79">
        <v>100</v>
      </c>
      <c r="Y235" s="780">
        <f t="shared" si="46"/>
        <v>100.8</v>
      </c>
      <c r="Z235" s="36">
        <f t="shared" si="51"/>
        <v>0.27342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110.5</v>
      </c>
      <c r="BN235" s="64">
        <f t="shared" si="48"/>
        <v>111.384</v>
      </c>
      <c r="BO235" s="64">
        <f t="shared" si="49"/>
        <v>0.22893772893772898</v>
      </c>
      <c r="BP235" s="64">
        <f t="shared" si="50"/>
        <v>0.23076923076923078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9">
        <v>4680115882164</v>
      </c>
      <c r="E236" s="790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11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79">
        <v>100</v>
      </c>
      <c r="Y236" s="780">
        <f t="shared" si="46"/>
        <v>100.8</v>
      </c>
      <c r="Z236" s="36">
        <f t="shared" si="51"/>
        <v>0.27342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110.75000000000001</v>
      </c>
      <c r="BN236" s="64">
        <f t="shared" si="48"/>
        <v>111.63600000000001</v>
      </c>
      <c r="BO236" s="64">
        <f t="shared" si="49"/>
        <v>0.22893772893772898</v>
      </c>
      <c r="BP236" s="64">
        <f t="shared" si="50"/>
        <v>0.23076923076923078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800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703.48266037921212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708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6.3630999999999993</v>
      </c>
      <c r="AA237" s="782"/>
      <c r="AB237" s="782"/>
      <c r="AC237" s="782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800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81">
        <f>IFERROR(SUM(X226:X236),"0")</f>
        <v>2400</v>
      </c>
      <c r="Y238" s="781">
        <f>IFERROR(SUM(Y226:Y236),"0")</f>
        <v>2421.6000000000004</v>
      </c>
      <c r="Z238" s="37"/>
      <c r="AA238" s="782"/>
      <c r="AB238" s="782"/>
      <c r="AC238" s="782"/>
    </row>
    <row r="239" spans="1:68" ht="14.25" hidden="1" customHeight="1" x14ac:dyDescent="0.25">
      <c r="A239" s="794" t="s">
        <v>207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89">
        <v>4680115882874</v>
      </c>
      <c r="E240" s="790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119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89">
        <v>4680115882874</v>
      </c>
      <c r="E241" s="790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9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89">
        <v>4680115882874</v>
      </c>
      <c r="E242" s="790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1163" t="s">
        <v>414</v>
      </c>
      <c r="Q242" s="792"/>
      <c r="R242" s="792"/>
      <c r="S242" s="792"/>
      <c r="T242" s="793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89">
        <v>4680115884434</v>
      </c>
      <c r="E243" s="790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8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89">
        <v>4680115880818</v>
      </c>
      <c r="E244" s="790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89">
        <v>4680115880801</v>
      </c>
      <c r="E245" s="790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800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800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814" t="s">
        <v>425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4"/>
      <c r="AB248" s="774"/>
      <c r="AC248" s="774"/>
    </row>
    <row r="249" spans="1:68" ht="14.25" hidden="1" customHeight="1" x14ac:dyDescent="0.25">
      <c r="A249" s="794" t="s">
        <v>113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89">
        <v>4680115884274</v>
      </c>
      <c r="E250" s="790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112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89">
        <v>4680115884274</v>
      </c>
      <c r="E251" s="790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9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89">
        <v>4680115884298</v>
      </c>
      <c r="E252" s="790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12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9">
        <v>4680115884250</v>
      </c>
      <c r="E253" s="790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8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79">
        <v>50</v>
      </c>
      <c r="Y253" s="780">
        <f t="shared" si="57"/>
        <v>58</v>
      </c>
      <c r="Z253" s="36">
        <f>IFERROR(IF(Y253=0,"",ROUNDUP(Y253/H253,0)*0.02039),"")</f>
        <v>0.10194999999999999</v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52.068965517241381</v>
      </c>
      <c r="BN253" s="64">
        <f t="shared" si="59"/>
        <v>60.4</v>
      </c>
      <c r="BO253" s="64">
        <f t="shared" si="60"/>
        <v>8.9798850574712652E-2</v>
      </c>
      <c r="BP253" s="64">
        <f t="shared" si="61"/>
        <v>0.10416666666666666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89">
        <v>4680115884250</v>
      </c>
      <c r="E254" s="790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9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89">
        <v>4680115884281</v>
      </c>
      <c r="E255" s="790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11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89">
        <v>4680115884199</v>
      </c>
      <c r="E256" s="790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9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89">
        <v>4680115884267</v>
      </c>
      <c r="E257" s="790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8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800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4.3103448275862073</v>
      </c>
      <c r="Y258" s="781">
        <f>IFERROR(Y250/H250,"0")+IFERROR(Y251/H251,"0")+IFERROR(Y252/H252,"0")+IFERROR(Y253/H253,"0")+IFERROR(Y254/H254,"0")+IFERROR(Y255/H255,"0")+IFERROR(Y256/H256,"0")+IFERROR(Y257/H257,"0")</f>
        <v>5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0.10194999999999999</v>
      </c>
      <c r="AA258" s="782"/>
      <c r="AB258" s="782"/>
      <c r="AC258" s="782"/>
    </row>
    <row r="259" spans="1:68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800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81">
        <f>IFERROR(SUM(X250:X257),"0")</f>
        <v>50</v>
      </c>
      <c r="Y259" s="781">
        <f>IFERROR(SUM(Y250:Y257),"0")</f>
        <v>58</v>
      </c>
      <c r="Z259" s="37"/>
      <c r="AA259" s="782"/>
      <c r="AB259" s="782"/>
      <c r="AC259" s="782"/>
    </row>
    <row r="260" spans="1:68" ht="16.5" hidden="1" customHeight="1" x14ac:dyDescent="0.25">
      <c r="A260" s="814" t="s">
        <v>444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4"/>
      <c r="AB260" s="774"/>
      <c r="AC260" s="774"/>
    </row>
    <row r="261" spans="1:68" ht="14.25" hidden="1" customHeight="1" x14ac:dyDescent="0.25">
      <c r="A261" s="794" t="s">
        <v>113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89">
        <v>4680115884137</v>
      </c>
      <c r="E262" s="790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84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89">
        <v>4680115884137</v>
      </c>
      <c r="E263" s="790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8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89">
        <v>4680115884236</v>
      </c>
      <c r="E264" s="790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10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89">
        <v>4680115884175</v>
      </c>
      <c r="E265" s="790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11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89">
        <v>4680115884175</v>
      </c>
      <c r="E266" s="790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89">
        <v>4680115884144</v>
      </c>
      <c r="E267" s="790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4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89">
        <v>4680115885288</v>
      </c>
      <c r="E268" s="790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113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89">
        <v>4680115884182</v>
      </c>
      <c r="E269" s="790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9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89">
        <v>4680115884205</v>
      </c>
      <c r="E270" s="790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800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800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4" t="s">
        <v>165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89">
        <v>4680115885721</v>
      </c>
      <c r="E274" s="790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90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800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800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814" t="s">
        <v>468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4"/>
      <c r="AB277" s="774"/>
      <c r="AC277" s="774"/>
    </row>
    <row r="278" spans="1:68" ht="14.25" hidden="1" customHeight="1" x14ac:dyDescent="0.25">
      <c r="A278" s="794" t="s">
        <v>113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89">
        <v>4680115885837</v>
      </c>
      <c r="E279" s="790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96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2"/>
      <c r="R279" s="792"/>
      <c r="S279" s="792"/>
      <c r="T279" s="793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89">
        <v>4680115885806</v>
      </c>
      <c r="E280" s="790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108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9">
        <v>4680115885806</v>
      </c>
      <c r="E281" s="790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10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79">
        <v>100</v>
      </c>
      <c r="Y281" s="780">
        <f t="shared" si="67"/>
        <v>108</v>
      </c>
      <c r="Z281" s="36">
        <f>IFERROR(IF(Y281=0,"",ROUNDUP(Y281/H281,0)*0.01898),"")</f>
        <v>0.1898</v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104.02777777777777</v>
      </c>
      <c r="BN281" s="64">
        <f t="shared" si="69"/>
        <v>112.34999999999998</v>
      </c>
      <c r="BO281" s="64">
        <f t="shared" si="70"/>
        <v>0.14467592592592593</v>
      </c>
      <c r="BP281" s="64">
        <f t="shared" si="71"/>
        <v>0.15625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89">
        <v>4680115885851</v>
      </c>
      <c r="E282" s="790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9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89">
        <v>4607091385984</v>
      </c>
      <c r="E283" s="790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11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89">
        <v>4680115885844</v>
      </c>
      <c r="E284" s="790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11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89">
        <v>4607091387469</v>
      </c>
      <c r="E285" s="790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1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89">
        <v>4680115885820</v>
      </c>
      <c r="E286" s="790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8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89">
        <v>4607091387438</v>
      </c>
      <c r="E287" s="790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11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86"/>
      <c r="B288" s="787"/>
      <c r="C288" s="787"/>
      <c r="D288" s="787"/>
      <c r="E288" s="787"/>
      <c r="F288" s="787"/>
      <c r="G288" s="787"/>
      <c r="H288" s="787"/>
      <c r="I288" s="787"/>
      <c r="J288" s="787"/>
      <c r="K288" s="787"/>
      <c r="L288" s="787"/>
      <c r="M288" s="787"/>
      <c r="N288" s="787"/>
      <c r="O288" s="788"/>
      <c r="P288" s="800" t="s">
        <v>71</v>
      </c>
      <c r="Q288" s="784"/>
      <c r="R288" s="784"/>
      <c r="S288" s="784"/>
      <c r="T288" s="784"/>
      <c r="U288" s="784"/>
      <c r="V288" s="785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9.2592592592592595</v>
      </c>
      <c r="Y288" s="781">
        <f>IFERROR(Y279/H279,"0")+IFERROR(Y280/H280,"0")+IFERROR(Y281/H281,"0")+IFERROR(Y282/H282,"0")+IFERROR(Y283/H283,"0")+IFERROR(Y284/H284,"0")+IFERROR(Y285/H285,"0")+IFERROR(Y286/H286,"0")+IFERROR(Y287/H287,"0")</f>
        <v>10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0.1898</v>
      </c>
      <c r="AA288" s="782"/>
      <c r="AB288" s="782"/>
      <c r="AC288" s="782"/>
    </row>
    <row r="289" spans="1:68" x14ac:dyDescent="0.2">
      <c r="A289" s="787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800" t="s">
        <v>71</v>
      </c>
      <c r="Q289" s="784"/>
      <c r="R289" s="784"/>
      <c r="S289" s="784"/>
      <c r="T289" s="784"/>
      <c r="U289" s="784"/>
      <c r="V289" s="785"/>
      <c r="W289" s="37" t="s">
        <v>69</v>
      </c>
      <c r="X289" s="781">
        <f>IFERROR(SUM(X279:X287),"0")</f>
        <v>100</v>
      </c>
      <c r="Y289" s="781">
        <f>IFERROR(SUM(Y279:Y287),"0")</f>
        <v>108</v>
      </c>
      <c r="Z289" s="37"/>
      <c r="AA289" s="782"/>
      <c r="AB289" s="782"/>
      <c r="AC289" s="782"/>
    </row>
    <row r="290" spans="1:68" ht="16.5" hidden="1" customHeight="1" x14ac:dyDescent="0.25">
      <c r="A290" s="814" t="s">
        <v>495</v>
      </c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7"/>
      <c r="P290" s="787"/>
      <c r="Q290" s="787"/>
      <c r="R290" s="787"/>
      <c r="S290" s="787"/>
      <c r="T290" s="787"/>
      <c r="U290" s="787"/>
      <c r="V290" s="787"/>
      <c r="W290" s="787"/>
      <c r="X290" s="787"/>
      <c r="Y290" s="787"/>
      <c r="Z290" s="787"/>
      <c r="AA290" s="774"/>
      <c r="AB290" s="774"/>
      <c r="AC290" s="774"/>
    </row>
    <row r="291" spans="1:68" ht="14.25" hidden="1" customHeight="1" x14ac:dyDescent="0.25">
      <c r="A291" s="794" t="s">
        <v>113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89">
        <v>4680115885707</v>
      </c>
      <c r="E292" s="790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8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2"/>
      <c r="R292" s="792"/>
      <c r="S292" s="792"/>
      <c r="T292" s="793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6"/>
      <c r="B293" s="787"/>
      <c r="C293" s="787"/>
      <c r="D293" s="787"/>
      <c r="E293" s="787"/>
      <c r="F293" s="787"/>
      <c r="G293" s="787"/>
      <c r="H293" s="787"/>
      <c r="I293" s="787"/>
      <c r="J293" s="787"/>
      <c r="K293" s="787"/>
      <c r="L293" s="787"/>
      <c r="M293" s="787"/>
      <c r="N293" s="787"/>
      <c r="O293" s="788"/>
      <c r="P293" s="800" t="s">
        <v>71</v>
      </c>
      <c r="Q293" s="784"/>
      <c r="R293" s="784"/>
      <c r="S293" s="784"/>
      <c r="T293" s="784"/>
      <c r="U293" s="784"/>
      <c r="V293" s="785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7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800" t="s">
        <v>71</v>
      </c>
      <c r="Q294" s="784"/>
      <c r="R294" s="784"/>
      <c r="S294" s="784"/>
      <c r="T294" s="784"/>
      <c r="U294" s="784"/>
      <c r="V294" s="785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814" t="s">
        <v>498</v>
      </c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7"/>
      <c r="P295" s="787"/>
      <c r="Q295" s="787"/>
      <c r="R295" s="787"/>
      <c r="S295" s="787"/>
      <c r="T295" s="787"/>
      <c r="U295" s="787"/>
      <c r="V295" s="787"/>
      <c r="W295" s="787"/>
      <c r="X295" s="787"/>
      <c r="Y295" s="787"/>
      <c r="Z295" s="787"/>
      <c r="AA295" s="774"/>
      <c r="AB295" s="774"/>
      <c r="AC295" s="774"/>
    </row>
    <row r="296" spans="1:68" ht="14.25" hidden="1" customHeight="1" x14ac:dyDescent="0.25">
      <c r="A296" s="794" t="s">
        <v>113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89">
        <v>4607091383423</v>
      </c>
      <c r="E297" s="790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8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2"/>
      <c r="R297" s="792"/>
      <c r="S297" s="792"/>
      <c r="T297" s="793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89">
        <v>4680115885691</v>
      </c>
      <c r="E298" s="790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8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2"/>
      <c r="R298" s="792"/>
      <c r="S298" s="792"/>
      <c r="T298" s="793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89">
        <v>4680115885660</v>
      </c>
      <c r="E299" s="790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0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6"/>
      <c r="B300" s="787"/>
      <c r="C300" s="787"/>
      <c r="D300" s="787"/>
      <c r="E300" s="787"/>
      <c r="F300" s="787"/>
      <c r="G300" s="787"/>
      <c r="H300" s="787"/>
      <c r="I300" s="787"/>
      <c r="J300" s="787"/>
      <c r="K300" s="787"/>
      <c r="L300" s="787"/>
      <c r="M300" s="787"/>
      <c r="N300" s="787"/>
      <c r="O300" s="788"/>
      <c r="P300" s="800" t="s">
        <v>71</v>
      </c>
      <c r="Q300" s="784"/>
      <c r="R300" s="784"/>
      <c r="S300" s="784"/>
      <c r="T300" s="784"/>
      <c r="U300" s="784"/>
      <c r="V300" s="785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7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800" t="s">
        <v>71</v>
      </c>
      <c r="Q301" s="784"/>
      <c r="R301" s="784"/>
      <c r="S301" s="784"/>
      <c r="T301" s="784"/>
      <c r="U301" s="784"/>
      <c r="V301" s="785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814" t="s">
        <v>507</v>
      </c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7"/>
      <c r="P302" s="787"/>
      <c r="Q302" s="787"/>
      <c r="R302" s="787"/>
      <c r="S302" s="787"/>
      <c r="T302" s="787"/>
      <c r="U302" s="787"/>
      <c r="V302" s="787"/>
      <c r="W302" s="787"/>
      <c r="X302" s="787"/>
      <c r="Y302" s="787"/>
      <c r="Z302" s="787"/>
      <c r="AA302" s="774"/>
      <c r="AB302" s="774"/>
      <c r="AC302" s="774"/>
    </row>
    <row r="303" spans="1:68" ht="14.25" hidden="1" customHeight="1" x14ac:dyDescent="0.25">
      <c r="A303" s="794" t="s">
        <v>73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89">
        <v>4680115881556</v>
      </c>
      <c r="E304" s="790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99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2"/>
      <c r="R304" s="792"/>
      <c r="S304" s="792"/>
      <c r="T304" s="793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89">
        <v>4680115881037</v>
      </c>
      <c r="E305" s="790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10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2"/>
      <c r="R305" s="792"/>
      <c r="S305" s="792"/>
      <c r="T305" s="793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89">
        <v>4680115886186</v>
      </c>
      <c r="E306" s="790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9">
        <v>4680115881228</v>
      </c>
      <c r="E307" s="790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81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79">
        <v>100</v>
      </c>
      <c r="Y307" s="780">
        <f t="shared" si="72"/>
        <v>100.8</v>
      </c>
      <c r="Z307" s="36">
        <f>IFERROR(IF(Y307=0,"",ROUNDUP(Y307/H307,0)*0.00651),"")</f>
        <v>0.27342</v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110.5</v>
      </c>
      <c r="BN307" s="64">
        <f t="shared" si="74"/>
        <v>111.384</v>
      </c>
      <c r="BO307" s="64">
        <f t="shared" si="75"/>
        <v>0.22893772893772898</v>
      </c>
      <c r="BP307" s="64">
        <f t="shared" si="76"/>
        <v>0.23076923076923078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89">
        <v>4680115881211</v>
      </c>
      <c r="E308" s="790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10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2"/>
      <c r="R308" s="792"/>
      <c r="S308" s="792"/>
      <c r="T308" s="793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89">
        <v>4680115881020</v>
      </c>
      <c r="E309" s="790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1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86"/>
      <c r="B310" s="787"/>
      <c r="C310" s="787"/>
      <c r="D310" s="787"/>
      <c r="E310" s="787"/>
      <c r="F310" s="787"/>
      <c r="G310" s="787"/>
      <c r="H310" s="787"/>
      <c r="I310" s="787"/>
      <c r="J310" s="787"/>
      <c r="K310" s="787"/>
      <c r="L310" s="787"/>
      <c r="M310" s="787"/>
      <c r="N310" s="787"/>
      <c r="O310" s="788"/>
      <c r="P310" s="800" t="s">
        <v>71</v>
      </c>
      <c r="Q310" s="784"/>
      <c r="R310" s="784"/>
      <c r="S310" s="784"/>
      <c r="T310" s="784"/>
      <c r="U310" s="784"/>
      <c r="V310" s="785"/>
      <c r="W310" s="37" t="s">
        <v>72</v>
      </c>
      <c r="X310" s="781">
        <f>IFERROR(X304/H304,"0")+IFERROR(X305/H305,"0")+IFERROR(X306/H306,"0")+IFERROR(X307/H307,"0")+IFERROR(X308/H308,"0")+IFERROR(X309/H309,"0")</f>
        <v>41.666666666666671</v>
      </c>
      <c r="Y310" s="781">
        <f>IFERROR(Y304/H304,"0")+IFERROR(Y305/H305,"0")+IFERROR(Y306/H306,"0")+IFERROR(Y307/H307,"0")+IFERROR(Y308/H308,"0")+IFERROR(Y309/H309,"0")</f>
        <v>42</v>
      </c>
      <c r="Z310" s="781">
        <f>IFERROR(IF(Z304="",0,Z304),"0")+IFERROR(IF(Z305="",0,Z305),"0")+IFERROR(IF(Z306="",0,Z306),"0")+IFERROR(IF(Z307="",0,Z307),"0")+IFERROR(IF(Z308="",0,Z308),"0")+IFERROR(IF(Z309="",0,Z309),"0")</f>
        <v>0.27342</v>
      </c>
      <c r="AA310" s="782"/>
      <c r="AB310" s="782"/>
      <c r="AC310" s="782"/>
    </row>
    <row r="311" spans="1:68" x14ac:dyDescent="0.2">
      <c r="A311" s="787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800" t="s">
        <v>71</v>
      </c>
      <c r="Q311" s="784"/>
      <c r="R311" s="784"/>
      <c r="S311" s="784"/>
      <c r="T311" s="784"/>
      <c r="U311" s="784"/>
      <c r="V311" s="785"/>
      <c r="W311" s="37" t="s">
        <v>69</v>
      </c>
      <c r="X311" s="781">
        <f>IFERROR(SUM(X304:X309),"0")</f>
        <v>100</v>
      </c>
      <c r="Y311" s="781">
        <f>IFERROR(SUM(Y304:Y309),"0")</f>
        <v>100.8</v>
      </c>
      <c r="Z311" s="37"/>
      <c r="AA311" s="782"/>
      <c r="AB311" s="782"/>
      <c r="AC311" s="782"/>
    </row>
    <row r="312" spans="1:68" ht="16.5" hidden="1" customHeight="1" x14ac:dyDescent="0.25">
      <c r="A312" s="814" t="s">
        <v>523</v>
      </c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7"/>
      <c r="P312" s="787"/>
      <c r="Q312" s="787"/>
      <c r="R312" s="787"/>
      <c r="S312" s="787"/>
      <c r="T312" s="787"/>
      <c r="U312" s="787"/>
      <c r="V312" s="787"/>
      <c r="W312" s="787"/>
      <c r="X312" s="787"/>
      <c r="Y312" s="787"/>
      <c r="Z312" s="787"/>
      <c r="AA312" s="774"/>
      <c r="AB312" s="774"/>
      <c r="AC312" s="774"/>
    </row>
    <row r="313" spans="1:68" ht="14.25" hidden="1" customHeight="1" x14ac:dyDescent="0.25">
      <c r="A313" s="794" t="s">
        <v>113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89">
        <v>4607091389296</v>
      </c>
      <c r="E314" s="790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8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2"/>
      <c r="R314" s="792"/>
      <c r="S314" s="792"/>
      <c r="T314" s="793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6"/>
      <c r="B315" s="787"/>
      <c r="C315" s="787"/>
      <c r="D315" s="787"/>
      <c r="E315" s="787"/>
      <c r="F315" s="787"/>
      <c r="G315" s="787"/>
      <c r="H315" s="787"/>
      <c r="I315" s="787"/>
      <c r="J315" s="787"/>
      <c r="K315" s="787"/>
      <c r="L315" s="787"/>
      <c r="M315" s="787"/>
      <c r="N315" s="787"/>
      <c r="O315" s="788"/>
      <c r="P315" s="800" t="s">
        <v>71</v>
      </c>
      <c r="Q315" s="784"/>
      <c r="R315" s="784"/>
      <c r="S315" s="784"/>
      <c r="T315" s="784"/>
      <c r="U315" s="784"/>
      <c r="V315" s="785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7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800" t="s">
        <v>71</v>
      </c>
      <c r="Q316" s="784"/>
      <c r="R316" s="784"/>
      <c r="S316" s="784"/>
      <c r="T316" s="784"/>
      <c r="U316" s="784"/>
      <c r="V316" s="785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4" t="s">
        <v>64</v>
      </c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7"/>
      <c r="P317" s="787"/>
      <c r="Q317" s="787"/>
      <c r="R317" s="787"/>
      <c r="S317" s="787"/>
      <c r="T317" s="787"/>
      <c r="U317" s="787"/>
      <c r="V317" s="787"/>
      <c r="W317" s="787"/>
      <c r="X317" s="787"/>
      <c r="Y317" s="787"/>
      <c r="Z317" s="787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89">
        <v>4680115880344</v>
      </c>
      <c r="E318" s="790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2"/>
      <c r="R318" s="792"/>
      <c r="S318" s="792"/>
      <c r="T318" s="793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6"/>
      <c r="B319" s="787"/>
      <c r="C319" s="787"/>
      <c r="D319" s="787"/>
      <c r="E319" s="787"/>
      <c r="F319" s="787"/>
      <c r="G319" s="787"/>
      <c r="H319" s="787"/>
      <c r="I319" s="787"/>
      <c r="J319" s="787"/>
      <c r="K319" s="787"/>
      <c r="L319" s="787"/>
      <c r="M319" s="787"/>
      <c r="N319" s="787"/>
      <c r="O319" s="788"/>
      <c r="P319" s="800" t="s">
        <v>71</v>
      </c>
      <c r="Q319" s="784"/>
      <c r="R319" s="784"/>
      <c r="S319" s="784"/>
      <c r="T319" s="784"/>
      <c r="U319" s="784"/>
      <c r="V319" s="785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7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800" t="s">
        <v>71</v>
      </c>
      <c r="Q320" s="784"/>
      <c r="R320" s="784"/>
      <c r="S320" s="784"/>
      <c r="T320" s="784"/>
      <c r="U320" s="784"/>
      <c r="V320" s="785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4" t="s">
        <v>73</v>
      </c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7"/>
      <c r="P321" s="787"/>
      <c r="Q321" s="787"/>
      <c r="R321" s="787"/>
      <c r="S321" s="787"/>
      <c r="T321" s="787"/>
      <c r="U321" s="787"/>
      <c r="V321" s="787"/>
      <c r="W321" s="787"/>
      <c r="X321" s="787"/>
      <c r="Y321" s="787"/>
      <c r="Z321" s="787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89">
        <v>4680115884618</v>
      </c>
      <c r="E322" s="790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2"/>
      <c r="R322" s="792"/>
      <c r="S322" s="792"/>
      <c r="T322" s="793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6"/>
      <c r="B323" s="787"/>
      <c r="C323" s="787"/>
      <c r="D323" s="787"/>
      <c r="E323" s="787"/>
      <c r="F323" s="787"/>
      <c r="G323" s="787"/>
      <c r="H323" s="787"/>
      <c r="I323" s="787"/>
      <c r="J323" s="787"/>
      <c r="K323" s="787"/>
      <c r="L323" s="787"/>
      <c r="M323" s="787"/>
      <c r="N323" s="787"/>
      <c r="O323" s="788"/>
      <c r="P323" s="800" t="s">
        <v>71</v>
      </c>
      <c r="Q323" s="784"/>
      <c r="R323" s="784"/>
      <c r="S323" s="784"/>
      <c r="T323" s="784"/>
      <c r="U323" s="784"/>
      <c r="V323" s="785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7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800" t="s">
        <v>71</v>
      </c>
      <c r="Q324" s="784"/>
      <c r="R324" s="784"/>
      <c r="S324" s="784"/>
      <c r="T324" s="784"/>
      <c r="U324" s="784"/>
      <c r="V324" s="785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814" t="s">
        <v>533</v>
      </c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7"/>
      <c r="P325" s="787"/>
      <c r="Q325" s="787"/>
      <c r="R325" s="787"/>
      <c r="S325" s="787"/>
      <c r="T325" s="787"/>
      <c r="U325" s="787"/>
      <c r="V325" s="787"/>
      <c r="W325" s="787"/>
      <c r="X325" s="787"/>
      <c r="Y325" s="787"/>
      <c r="Z325" s="787"/>
      <c r="AA325" s="774"/>
      <c r="AB325" s="774"/>
      <c r="AC325" s="774"/>
    </row>
    <row r="326" spans="1:68" ht="14.25" hidden="1" customHeight="1" x14ac:dyDescent="0.25">
      <c r="A326" s="794" t="s">
        <v>113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89">
        <v>4607091389807</v>
      </c>
      <c r="E327" s="790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97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2"/>
      <c r="R327" s="792"/>
      <c r="S327" s="792"/>
      <c r="T327" s="793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6"/>
      <c r="B328" s="787"/>
      <c r="C328" s="787"/>
      <c r="D328" s="787"/>
      <c r="E328" s="787"/>
      <c r="F328" s="787"/>
      <c r="G328" s="787"/>
      <c r="H328" s="787"/>
      <c r="I328" s="787"/>
      <c r="J328" s="787"/>
      <c r="K328" s="787"/>
      <c r="L328" s="787"/>
      <c r="M328" s="787"/>
      <c r="N328" s="787"/>
      <c r="O328" s="788"/>
      <c r="P328" s="800" t="s">
        <v>71</v>
      </c>
      <c r="Q328" s="784"/>
      <c r="R328" s="784"/>
      <c r="S328" s="784"/>
      <c r="T328" s="784"/>
      <c r="U328" s="784"/>
      <c r="V328" s="785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7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800" t="s">
        <v>71</v>
      </c>
      <c r="Q329" s="784"/>
      <c r="R329" s="784"/>
      <c r="S329" s="784"/>
      <c r="T329" s="784"/>
      <c r="U329" s="784"/>
      <c r="V329" s="785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4" t="s">
        <v>64</v>
      </c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7"/>
      <c r="P330" s="787"/>
      <c r="Q330" s="787"/>
      <c r="R330" s="787"/>
      <c r="S330" s="787"/>
      <c r="T330" s="787"/>
      <c r="U330" s="787"/>
      <c r="V330" s="787"/>
      <c r="W330" s="787"/>
      <c r="X330" s="787"/>
      <c r="Y330" s="787"/>
      <c r="Z330" s="787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89">
        <v>4680115880481</v>
      </c>
      <c r="E331" s="790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118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2"/>
      <c r="R331" s="792"/>
      <c r="S331" s="792"/>
      <c r="T331" s="793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6"/>
      <c r="B332" s="787"/>
      <c r="C332" s="787"/>
      <c r="D332" s="787"/>
      <c r="E332" s="787"/>
      <c r="F332" s="787"/>
      <c r="G332" s="787"/>
      <c r="H332" s="787"/>
      <c r="I332" s="787"/>
      <c r="J332" s="787"/>
      <c r="K332" s="787"/>
      <c r="L332" s="787"/>
      <c r="M332" s="787"/>
      <c r="N332" s="787"/>
      <c r="O332" s="788"/>
      <c r="P332" s="800" t="s">
        <v>71</v>
      </c>
      <c r="Q332" s="784"/>
      <c r="R332" s="784"/>
      <c r="S332" s="784"/>
      <c r="T332" s="784"/>
      <c r="U332" s="784"/>
      <c r="V332" s="785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7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800" t="s">
        <v>71</v>
      </c>
      <c r="Q333" s="784"/>
      <c r="R333" s="784"/>
      <c r="S333" s="784"/>
      <c r="T333" s="784"/>
      <c r="U333" s="784"/>
      <c r="V333" s="785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4" t="s">
        <v>73</v>
      </c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7"/>
      <c r="P334" s="787"/>
      <c r="Q334" s="787"/>
      <c r="R334" s="787"/>
      <c r="S334" s="787"/>
      <c r="T334" s="787"/>
      <c r="U334" s="787"/>
      <c r="V334" s="787"/>
      <c r="W334" s="787"/>
      <c r="X334" s="787"/>
      <c r="Y334" s="787"/>
      <c r="Z334" s="787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89">
        <v>4680115880412</v>
      </c>
      <c r="E335" s="790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95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2"/>
      <c r="R335" s="792"/>
      <c r="S335" s="792"/>
      <c r="T335" s="793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89">
        <v>4680115880511</v>
      </c>
      <c r="E336" s="790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82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2"/>
      <c r="R336" s="792"/>
      <c r="S336" s="792"/>
      <c r="T336" s="793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6"/>
      <c r="B337" s="787"/>
      <c r="C337" s="787"/>
      <c r="D337" s="787"/>
      <c r="E337" s="787"/>
      <c r="F337" s="787"/>
      <c r="G337" s="787"/>
      <c r="H337" s="787"/>
      <c r="I337" s="787"/>
      <c r="J337" s="787"/>
      <c r="K337" s="787"/>
      <c r="L337" s="787"/>
      <c r="M337" s="787"/>
      <c r="N337" s="787"/>
      <c r="O337" s="788"/>
      <c r="P337" s="800" t="s">
        <v>71</v>
      </c>
      <c r="Q337" s="784"/>
      <c r="R337" s="784"/>
      <c r="S337" s="784"/>
      <c r="T337" s="784"/>
      <c r="U337" s="784"/>
      <c r="V337" s="785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7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800" t="s">
        <v>71</v>
      </c>
      <c r="Q338" s="784"/>
      <c r="R338" s="784"/>
      <c r="S338" s="784"/>
      <c r="T338" s="784"/>
      <c r="U338" s="784"/>
      <c r="V338" s="785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814" t="s">
        <v>546</v>
      </c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7"/>
      <c r="P339" s="787"/>
      <c r="Q339" s="787"/>
      <c r="R339" s="787"/>
      <c r="S339" s="787"/>
      <c r="T339" s="787"/>
      <c r="U339" s="787"/>
      <c r="V339" s="787"/>
      <c r="W339" s="787"/>
      <c r="X339" s="787"/>
      <c r="Y339" s="787"/>
      <c r="Z339" s="787"/>
      <c r="AA339" s="774"/>
      <c r="AB339" s="774"/>
      <c r="AC339" s="774"/>
    </row>
    <row r="340" spans="1:68" ht="14.25" hidden="1" customHeight="1" x14ac:dyDescent="0.25">
      <c r="A340" s="794" t="s">
        <v>113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89">
        <v>4680115882973</v>
      </c>
      <c r="E341" s="790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91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2"/>
      <c r="R341" s="792"/>
      <c r="S341" s="792"/>
      <c r="T341" s="793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89">
        <v>4680115883413</v>
      </c>
      <c r="E342" s="790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86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800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800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4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89">
        <v>4607091389845</v>
      </c>
      <c r="E346" s="790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89">
        <v>4680115882881</v>
      </c>
      <c r="E347" s="790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6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800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800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4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89">
        <v>4680115883390</v>
      </c>
      <c r="E351" s="790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0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800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800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814" t="s">
        <v>559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4"/>
      <c r="AB354" s="774"/>
      <c r="AC354" s="774"/>
    </row>
    <row r="355" spans="1:68" ht="14.25" hidden="1" customHeight="1" x14ac:dyDescent="0.25">
      <c r="A355" s="794" t="s">
        <v>113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89">
        <v>4680115885141</v>
      </c>
      <c r="E356" s="790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4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6"/>
      <c r="B357" s="787"/>
      <c r="C357" s="787"/>
      <c r="D357" s="787"/>
      <c r="E357" s="787"/>
      <c r="F357" s="787"/>
      <c r="G357" s="787"/>
      <c r="H357" s="787"/>
      <c r="I357" s="787"/>
      <c r="J357" s="787"/>
      <c r="K357" s="787"/>
      <c r="L357" s="787"/>
      <c r="M357" s="787"/>
      <c r="N357" s="787"/>
      <c r="O357" s="788"/>
      <c r="P357" s="800" t="s">
        <v>71</v>
      </c>
      <c r="Q357" s="784"/>
      <c r="R357" s="784"/>
      <c r="S357" s="784"/>
      <c r="T357" s="784"/>
      <c r="U357" s="784"/>
      <c r="V357" s="785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7"/>
      <c r="B358" s="787"/>
      <c r="C358" s="787"/>
      <c r="D358" s="787"/>
      <c r="E358" s="787"/>
      <c r="F358" s="787"/>
      <c r="G358" s="787"/>
      <c r="H358" s="787"/>
      <c r="I358" s="787"/>
      <c r="J358" s="787"/>
      <c r="K358" s="787"/>
      <c r="L358" s="787"/>
      <c r="M358" s="787"/>
      <c r="N358" s="787"/>
      <c r="O358" s="788"/>
      <c r="P358" s="800" t="s">
        <v>71</v>
      </c>
      <c r="Q358" s="784"/>
      <c r="R358" s="784"/>
      <c r="S358" s="784"/>
      <c r="T358" s="784"/>
      <c r="U358" s="784"/>
      <c r="V358" s="785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814" t="s">
        <v>563</v>
      </c>
      <c r="B359" s="787"/>
      <c r="C359" s="787"/>
      <c r="D359" s="787"/>
      <c r="E359" s="787"/>
      <c r="F359" s="787"/>
      <c r="G359" s="787"/>
      <c r="H359" s="787"/>
      <c r="I359" s="787"/>
      <c r="J359" s="787"/>
      <c r="K359" s="787"/>
      <c r="L359" s="787"/>
      <c r="M359" s="787"/>
      <c r="N359" s="787"/>
      <c r="O359" s="787"/>
      <c r="P359" s="787"/>
      <c r="Q359" s="787"/>
      <c r="R359" s="787"/>
      <c r="S359" s="787"/>
      <c r="T359" s="787"/>
      <c r="U359" s="787"/>
      <c r="V359" s="787"/>
      <c r="W359" s="787"/>
      <c r="X359" s="787"/>
      <c r="Y359" s="787"/>
      <c r="Z359" s="787"/>
      <c r="AA359" s="774"/>
      <c r="AB359" s="774"/>
      <c r="AC359" s="774"/>
    </row>
    <row r="360" spans="1:68" ht="14.25" hidden="1" customHeight="1" x14ac:dyDescent="0.25">
      <c r="A360" s="794" t="s">
        <v>113</v>
      </c>
      <c r="B360" s="787"/>
      <c r="C360" s="787"/>
      <c r="D360" s="787"/>
      <c r="E360" s="787"/>
      <c r="F360" s="787"/>
      <c r="G360" s="787"/>
      <c r="H360" s="787"/>
      <c r="I360" s="787"/>
      <c r="J360" s="787"/>
      <c r="K360" s="787"/>
      <c r="L360" s="787"/>
      <c r="M360" s="787"/>
      <c r="N360" s="787"/>
      <c r="O360" s="787"/>
      <c r="P360" s="787"/>
      <c r="Q360" s="787"/>
      <c r="R360" s="787"/>
      <c r="S360" s="787"/>
      <c r="T360" s="787"/>
      <c r="U360" s="787"/>
      <c r="V360" s="787"/>
      <c r="W360" s="787"/>
      <c r="X360" s="787"/>
      <c r="Y360" s="787"/>
      <c r="Z360" s="787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89">
        <v>4680115885615</v>
      </c>
      <c r="E361" s="790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89">
        <v>4680115885554</v>
      </c>
      <c r="E362" s="790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89">
        <v>4680115885554</v>
      </c>
      <c r="E363" s="790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8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89">
        <v>4680115885646</v>
      </c>
      <c r="E364" s="790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87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2"/>
      <c r="R364" s="792"/>
      <c r="S364" s="792"/>
      <c r="T364" s="793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89">
        <v>4680115885622</v>
      </c>
      <c r="E365" s="790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2"/>
      <c r="R365" s="792"/>
      <c r="S365" s="792"/>
      <c r="T365" s="793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89">
        <v>4680115881938</v>
      </c>
      <c r="E366" s="790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12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2"/>
      <c r="R366" s="792"/>
      <c r="S366" s="792"/>
      <c r="T366" s="793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89">
        <v>4680115885608</v>
      </c>
      <c r="E367" s="790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2"/>
      <c r="R367" s="792"/>
      <c r="S367" s="792"/>
      <c r="T367" s="793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89">
        <v>4607091386011</v>
      </c>
      <c r="E368" s="790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81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6"/>
      <c r="B369" s="787"/>
      <c r="C369" s="787"/>
      <c r="D369" s="787"/>
      <c r="E369" s="787"/>
      <c r="F369" s="787"/>
      <c r="G369" s="787"/>
      <c r="H369" s="787"/>
      <c r="I369" s="787"/>
      <c r="J369" s="787"/>
      <c r="K369" s="787"/>
      <c r="L369" s="787"/>
      <c r="M369" s="787"/>
      <c r="N369" s="787"/>
      <c r="O369" s="788"/>
      <c r="P369" s="800" t="s">
        <v>71</v>
      </c>
      <c r="Q369" s="784"/>
      <c r="R369" s="784"/>
      <c r="S369" s="784"/>
      <c r="T369" s="784"/>
      <c r="U369" s="784"/>
      <c r="V369" s="785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7"/>
      <c r="B370" s="787"/>
      <c r="C370" s="787"/>
      <c r="D370" s="787"/>
      <c r="E370" s="787"/>
      <c r="F370" s="787"/>
      <c r="G370" s="787"/>
      <c r="H370" s="787"/>
      <c r="I370" s="787"/>
      <c r="J370" s="787"/>
      <c r="K370" s="787"/>
      <c r="L370" s="787"/>
      <c r="M370" s="787"/>
      <c r="N370" s="787"/>
      <c r="O370" s="788"/>
      <c r="P370" s="800" t="s">
        <v>71</v>
      </c>
      <c r="Q370" s="784"/>
      <c r="R370" s="784"/>
      <c r="S370" s="784"/>
      <c r="T370" s="784"/>
      <c r="U370" s="784"/>
      <c r="V370" s="785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4" t="s">
        <v>64</v>
      </c>
      <c r="B371" s="787"/>
      <c r="C371" s="787"/>
      <c r="D371" s="787"/>
      <c r="E371" s="787"/>
      <c r="F371" s="787"/>
      <c r="G371" s="787"/>
      <c r="H371" s="787"/>
      <c r="I371" s="787"/>
      <c r="J371" s="787"/>
      <c r="K371" s="787"/>
      <c r="L371" s="787"/>
      <c r="M371" s="787"/>
      <c r="N371" s="787"/>
      <c r="O371" s="787"/>
      <c r="P371" s="787"/>
      <c r="Q371" s="787"/>
      <c r="R371" s="787"/>
      <c r="S371" s="787"/>
      <c r="T371" s="787"/>
      <c r="U371" s="787"/>
      <c r="V371" s="787"/>
      <c r="W371" s="787"/>
      <c r="X371" s="787"/>
      <c r="Y371" s="787"/>
      <c r="Z371" s="787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89">
        <v>4607091387193</v>
      </c>
      <c r="E372" s="790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10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89">
        <v>4607091387230</v>
      </c>
      <c r="E373" s="790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8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89">
        <v>4607091387292</v>
      </c>
      <c r="E374" s="790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10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2"/>
      <c r="R374" s="792"/>
      <c r="S374" s="792"/>
      <c r="T374" s="793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89">
        <v>4607091387285</v>
      </c>
      <c r="E375" s="790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6"/>
      <c r="B376" s="787"/>
      <c r="C376" s="787"/>
      <c r="D376" s="787"/>
      <c r="E376" s="787"/>
      <c r="F376" s="787"/>
      <c r="G376" s="787"/>
      <c r="H376" s="787"/>
      <c r="I376" s="787"/>
      <c r="J376" s="787"/>
      <c r="K376" s="787"/>
      <c r="L376" s="787"/>
      <c r="M376" s="787"/>
      <c r="N376" s="787"/>
      <c r="O376" s="788"/>
      <c r="P376" s="800" t="s">
        <v>71</v>
      </c>
      <c r="Q376" s="784"/>
      <c r="R376" s="784"/>
      <c r="S376" s="784"/>
      <c r="T376" s="784"/>
      <c r="U376" s="784"/>
      <c r="V376" s="785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7"/>
      <c r="B377" s="787"/>
      <c r="C377" s="787"/>
      <c r="D377" s="787"/>
      <c r="E377" s="787"/>
      <c r="F377" s="787"/>
      <c r="G377" s="787"/>
      <c r="H377" s="787"/>
      <c r="I377" s="787"/>
      <c r="J377" s="787"/>
      <c r="K377" s="787"/>
      <c r="L377" s="787"/>
      <c r="M377" s="787"/>
      <c r="N377" s="787"/>
      <c r="O377" s="788"/>
      <c r="P377" s="800" t="s">
        <v>71</v>
      </c>
      <c r="Q377" s="784"/>
      <c r="R377" s="784"/>
      <c r="S377" s="784"/>
      <c r="T377" s="784"/>
      <c r="U377" s="784"/>
      <c r="V377" s="785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4" t="s">
        <v>73</v>
      </c>
      <c r="B378" s="787"/>
      <c r="C378" s="787"/>
      <c r="D378" s="787"/>
      <c r="E378" s="787"/>
      <c r="F378" s="787"/>
      <c r="G378" s="787"/>
      <c r="H378" s="787"/>
      <c r="I378" s="787"/>
      <c r="J378" s="787"/>
      <c r="K378" s="787"/>
      <c r="L378" s="787"/>
      <c r="M378" s="787"/>
      <c r="N378" s="787"/>
      <c r="O378" s="787"/>
      <c r="P378" s="787"/>
      <c r="Q378" s="787"/>
      <c r="R378" s="787"/>
      <c r="S378" s="787"/>
      <c r="T378" s="787"/>
      <c r="U378" s="787"/>
      <c r="V378" s="787"/>
      <c r="W378" s="787"/>
      <c r="X378" s="787"/>
      <c r="Y378" s="787"/>
      <c r="Z378" s="787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9">
        <v>4607091387766</v>
      </c>
      <c r="E379" s="790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11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2"/>
      <c r="R379" s="792"/>
      <c r="S379" s="792"/>
      <c r="T379" s="793"/>
      <c r="U379" s="34"/>
      <c r="V379" s="34"/>
      <c r="W379" s="35" t="s">
        <v>69</v>
      </c>
      <c r="X379" s="779">
        <v>200</v>
      </c>
      <c r="Y379" s="780">
        <f t="shared" ref="Y379:Y384" si="82">IFERROR(IF(X379="",0,CEILING((X379/$H379),1)*$H379),"")</f>
        <v>202.79999999999998</v>
      </c>
      <c r="Z379" s="36">
        <f>IFERROR(IF(Y379=0,"",ROUNDUP(Y379/H379,0)*0.01898),"")</f>
        <v>0.49348000000000003</v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213.15384615384619</v>
      </c>
      <c r="BN379" s="64">
        <f t="shared" ref="BN379:BN384" si="84">IFERROR(Y379*I379/H379,"0")</f>
        <v>216.13799999999998</v>
      </c>
      <c r="BO379" s="64">
        <f t="shared" ref="BO379:BO384" si="85">IFERROR(1/J379*(X379/H379),"0")</f>
        <v>0.40064102564102566</v>
      </c>
      <c r="BP379" s="64">
        <f t="shared" ref="BP379:BP384" si="86">IFERROR(1/J379*(Y379/H379),"0")</f>
        <v>0.40625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89">
        <v>4607091387957</v>
      </c>
      <c r="E380" s="790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2"/>
      <c r="R380" s="792"/>
      <c r="S380" s="792"/>
      <c r="T380" s="793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89">
        <v>4607091387964</v>
      </c>
      <c r="E381" s="790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11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89">
        <v>4680115884588</v>
      </c>
      <c r="E382" s="790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11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2"/>
      <c r="R382" s="792"/>
      <c r="S382" s="792"/>
      <c r="T382" s="793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89">
        <v>4607091387537</v>
      </c>
      <c r="E383" s="790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8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2"/>
      <c r="R383" s="792"/>
      <c r="S383" s="792"/>
      <c r="T383" s="793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89">
        <v>4607091387513</v>
      </c>
      <c r="E384" s="790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12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2"/>
      <c r="R384" s="792"/>
      <c r="S384" s="792"/>
      <c r="T384" s="793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86"/>
      <c r="B385" s="787"/>
      <c r="C385" s="787"/>
      <c r="D385" s="787"/>
      <c r="E385" s="787"/>
      <c r="F385" s="787"/>
      <c r="G385" s="787"/>
      <c r="H385" s="787"/>
      <c r="I385" s="787"/>
      <c r="J385" s="787"/>
      <c r="K385" s="787"/>
      <c r="L385" s="787"/>
      <c r="M385" s="787"/>
      <c r="N385" s="787"/>
      <c r="O385" s="788"/>
      <c r="P385" s="800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81">
        <f>IFERROR(X379/H379,"0")+IFERROR(X380/H380,"0")+IFERROR(X381/H381,"0")+IFERROR(X382/H382,"0")+IFERROR(X383/H383,"0")+IFERROR(X384/H384,"0")</f>
        <v>25.641025641025642</v>
      </c>
      <c r="Y385" s="781">
        <f>IFERROR(Y379/H379,"0")+IFERROR(Y380/H380,"0")+IFERROR(Y381/H381,"0")+IFERROR(Y382/H382,"0")+IFERROR(Y383/H383,"0")+IFERROR(Y384/H384,"0")</f>
        <v>26</v>
      </c>
      <c r="Z385" s="781">
        <f>IFERROR(IF(Z379="",0,Z379),"0")+IFERROR(IF(Z380="",0,Z380),"0")+IFERROR(IF(Z381="",0,Z381),"0")+IFERROR(IF(Z382="",0,Z382),"0")+IFERROR(IF(Z383="",0,Z383),"0")+IFERROR(IF(Z384="",0,Z384),"0")</f>
        <v>0.49348000000000003</v>
      </c>
      <c r="AA385" s="782"/>
      <c r="AB385" s="782"/>
      <c r="AC385" s="782"/>
    </row>
    <row r="386" spans="1:68" x14ac:dyDescent="0.2">
      <c r="A386" s="787"/>
      <c r="B386" s="787"/>
      <c r="C386" s="787"/>
      <c r="D386" s="787"/>
      <c r="E386" s="787"/>
      <c r="F386" s="787"/>
      <c r="G386" s="787"/>
      <c r="H386" s="787"/>
      <c r="I386" s="787"/>
      <c r="J386" s="787"/>
      <c r="K386" s="787"/>
      <c r="L386" s="787"/>
      <c r="M386" s="787"/>
      <c r="N386" s="787"/>
      <c r="O386" s="788"/>
      <c r="P386" s="800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81">
        <f>IFERROR(SUM(X379:X384),"0")</f>
        <v>200</v>
      </c>
      <c r="Y386" s="781">
        <f>IFERROR(SUM(Y379:Y384),"0")</f>
        <v>202.79999999999998</v>
      </c>
      <c r="Z386" s="37"/>
      <c r="AA386" s="782"/>
      <c r="AB386" s="782"/>
      <c r="AC386" s="782"/>
    </row>
    <row r="387" spans="1:68" ht="14.25" hidden="1" customHeight="1" x14ac:dyDescent="0.25">
      <c r="A387" s="794" t="s">
        <v>207</v>
      </c>
      <c r="B387" s="787"/>
      <c r="C387" s="787"/>
      <c r="D387" s="787"/>
      <c r="E387" s="787"/>
      <c r="F387" s="787"/>
      <c r="G387" s="787"/>
      <c r="H387" s="787"/>
      <c r="I387" s="787"/>
      <c r="J387" s="787"/>
      <c r="K387" s="787"/>
      <c r="L387" s="787"/>
      <c r="M387" s="787"/>
      <c r="N387" s="787"/>
      <c r="O387" s="787"/>
      <c r="P387" s="787"/>
      <c r="Q387" s="787"/>
      <c r="R387" s="787"/>
      <c r="S387" s="787"/>
      <c r="T387" s="787"/>
      <c r="U387" s="787"/>
      <c r="V387" s="787"/>
      <c r="W387" s="787"/>
      <c r="X387" s="787"/>
      <c r="Y387" s="787"/>
      <c r="Z387" s="787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89">
        <v>4607091380880</v>
      </c>
      <c r="E388" s="790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9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2"/>
      <c r="R388" s="792"/>
      <c r="S388" s="792"/>
      <c r="T388" s="793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9">
        <v>4607091384482</v>
      </c>
      <c r="E389" s="790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12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2"/>
      <c r="R389" s="792"/>
      <c r="S389" s="792"/>
      <c r="T389" s="793"/>
      <c r="U389" s="34"/>
      <c r="V389" s="34"/>
      <c r="W389" s="35" t="s">
        <v>69</v>
      </c>
      <c r="X389" s="779">
        <v>1000</v>
      </c>
      <c r="Y389" s="780">
        <f>IFERROR(IF(X389="",0,CEILING((X389/$H389),1)*$H389),"")</f>
        <v>1006.1999999999999</v>
      </c>
      <c r="Z389" s="36">
        <f>IFERROR(IF(Y389=0,"",ROUNDUP(Y389/H389,0)*0.02175),"")</f>
        <v>2.8057499999999997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1072.3076923076924</v>
      </c>
      <c r="BN389" s="64">
        <f>IFERROR(Y389*I389/H389,"0")</f>
        <v>1078.9559999999999</v>
      </c>
      <c r="BO389" s="64">
        <f>IFERROR(1/J389*(X389/H389),"0")</f>
        <v>2.2893772893772892</v>
      </c>
      <c r="BP389" s="64">
        <f>IFERROR(1/J389*(Y389/H389),"0")</f>
        <v>2.3035714285714284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89">
        <v>4607091380897</v>
      </c>
      <c r="E390" s="790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18" t="s">
        <v>623</v>
      </c>
      <c r="Q390" s="792"/>
      <c r="R390" s="792"/>
      <c r="S390" s="792"/>
      <c r="T390" s="793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89">
        <v>4607091380897</v>
      </c>
      <c r="E391" s="790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12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2"/>
      <c r="R391" s="792"/>
      <c r="S391" s="792"/>
      <c r="T391" s="793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86"/>
      <c r="B392" s="787"/>
      <c r="C392" s="787"/>
      <c r="D392" s="787"/>
      <c r="E392" s="787"/>
      <c r="F392" s="787"/>
      <c r="G392" s="787"/>
      <c r="H392" s="787"/>
      <c r="I392" s="787"/>
      <c r="J392" s="787"/>
      <c r="K392" s="787"/>
      <c r="L392" s="787"/>
      <c r="M392" s="787"/>
      <c r="N392" s="787"/>
      <c r="O392" s="788"/>
      <c r="P392" s="800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81">
        <f>IFERROR(X388/H388,"0")+IFERROR(X389/H389,"0")+IFERROR(X390/H390,"0")+IFERROR(X391/H391,"0")</f>
        <v>128.2051282051282</v>
      </c>
      <c r="Y392" s="781">
        <f>IFERROR(Y388/H388,"0")+IFERROR(Y389/H389,"0")+IFERROR(Y390/H390,"0")+IFERROR(Y391/H391,"0")</f>
        <v>129</v>
      </c>
      <c r="Z392" s="781">
        <f>IFERROR(IF(Z388="",0,Z388),"0")+IFERROR(IF(Z389="",0,Z389),"0")+IFERROR(IF(Z390="",0,Z390),"0")+IFERROR(IF(Z391="",0,Z391),"0")</f>
        <v>2.8057499999999997</v>
      </c>
      <c r="AA392" s="782"/>
      <c r="AB392" s="782"/>
      <c r="AC392" s="782"/>
    </row>
    <row r="393" spans="1:68" x14ac:dyDescent="0.2">
      <c r="A393" s="787"/>
      <c r="B393" s="787"/>
      <c r="C393" s="787"/>
      <c r="D393" s="787"/>
      <c r="E393" s="787"/>
      <c r="F393" s="787"/>
      <c r="G393" s="787"/>
      <c r="H393" s="787"/>
      <c r="I393" s="787"/>
      <c r="J393" s="787"/>
      <c r="K393" s="787"/>
      <c r="L393" s="787"/>
      <c r="M393" s="787"/>
      <c r="N393" s="787"/>
      <c r="O393" s="788"/>
      <c r="P393" s="800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81">
        <f>IFERROR(SUM(X388:X391),"0")</f>
        <v>1000</v>
      </c>
      <c r="Y393" s="781">
        <f>IFERROR(SUM(Y388:Y391),"0")</f>
        <v>1006.1999999999999</v>
      </c>
      <c r="Z393" s="37"/>
      <c r="AA393" s="782"/>
      <c r="AB393" s="782"/>
      <c r="AC393" s="782"/>
    </row>
    <row r="394" spans="1:68" ht="14.25" hidden="1" customHeight="1" x14ac:dyDescent="0.25">
      <c r="A394" s="794" t="s">
        <v>102</v>
      </c>
      <c r="B394" s="787"/>
      <c r="C394" s="787"/>
      <c r="D394" s="787"/>
      <c r="E394" s="787"/>
      <c r="F394" s="787"/>
      <c r="G394" s="787"/>
      <c r="H394" s="787"/>
      <c r="I394" s="787"/>
      <c r="J394" s="787"/>
      <c r="K394" s="787"/>
      <c r="L394" s="787"/>
      <c r="M394" s="787"/>
      <c r="N394" s="787"/>
      <c r="O394" s="787"/>
      <c r="P394" s="787"/>
      <c r="Q394" s="787"/>
      <c r="R394" s="787"/>
      <c r="S394" s="787"/>
      <c r="T394" s="787"/>
      <c r="U394" s="787"/>
      <c r="V394" s="787"/>
      <c r="W394" s="787"/>
      <c r="X394" s="787"/>
      <c r="Y394" s="787"/>
      <c r="Z394" s="787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89">
        <v>4607091388374</v>
      </c>
      <c r="E395" s="790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983" t="s">
        <v>629</v>
      </c>
      <c r="Q395" s="792"/>
      <c r="R395" s="792"/>
      <c r="S395" s="792"/>
      <c r="T395" s="793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89">
        <v>4607091388381</v>
      </c>
      <c r="E396" s="790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942" t="s">
        <v>633</v>
      </c>
      <c r="Q396" s="792"/>
      <c r="R396" s="792"/>
      <c r="S396" s="792"/>
      <c r="T396" s="793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89">
        <v>4607091383102</v>
      </c>
      <c r="E397" s="790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2"/>
      <c r="R397" s="792"/>
      <c r="S397" s="792"/>
      <c r="T397" s="793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9">
        <v>4607091388404</v>
      </c>
      <c r="E398" s="790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9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2"/>
      <c r="R398" s="792"/>
      <c r="S398" s="792"/>
      <c r="T398" s="793"/>
      <c r="U398" s="34"/>
      <c r="V398" s="34"/>
      <c r="W398" s="35" t="s">
        <v>69</v>
      </c>
      <c r="X398" s="779">
        <v>100</v>
      </c>
      <c r="Y398" s="780">
        <f>IFERROR(IF(X398="",0,CEILING((X398/$H398),1)*$H398),"")</f>
        <v>102</v>
      </c>
      <c r="Z398" s="36">
        <f>IFERROR(IF(Y398=0,"",ROUNDUP(Y398/H398,0)*0.00651),"")</f>
        <v>0.26040000000000002</v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112.94117647058825</v>
      </c>
      <c r="BN398" s="64">
        <f>IFERROR(Y398*I398/H398,"0")</f>
        <v>115.2</v>
      </c>
      <c r="BO398" s="64">
        <f>IFERROR(1/J398*(X398/H398),"0")</f>
        <v>0.21547080370609786</v>
      </c>
      <c r="BP398" s="64">
        <f>IFERROR(1/J398*(Y398/H398),"0")</f>
        <v>0.2197802197802198</v>
      </c>
    </row>
    <row r="399" spans="1:68" x14ac:dyDescent="0.2">
      <c r="A399" s="786"/>
      <c r="B399" s="787"/>
      <c r="C399" s="787"/>
      <c r="D399" s="787"/>
      <c r="E399" s="787"/>
      <c r="F399" s="787"/>
      <c r="G399" s="787"/>
      <c r="H399" s="787"/>
      <c r="I399" s="787"/>
      <c r="J399" s="787"/>
      <c r="K399" s="787"/>
      <c r="L399" s="787"/>
      <c r="M399" s="787"/>
      <c r="N399" s="787"/>
      <c r="O399" s="788"/>
      <c r="P399" s="800" t="s">
        <v>71</v>
      </c>
      <c r="Q399" s="784"/>
      <c r="R399" s="784"/>
      <c r="S399" s="784"/>
      <c r="T399" s="784"/>
      <c r="U399" s="784"/>
      <c r="V399" s="785"/>
      <c r="W399" s="37" t="s">
        <v>72</v>
      </c>
      <c r="X399" s="781">
        <f>IFERROR(X395/H395,"0")+IFERROR(X396/H396,"0")+IFERROR(X397/H397,"0")+IFERROR(X398/H398,"0")</f>
        <v>39.215686274509807</v>
      </c>
      <c r="Y399" s="781">
        <f>IFERROR(Y395/H395,"0")+IFERROR(Y396/H396,"0")+IFERROR(Y397/H397,"0")+IFERROR(Y398/H398,"0")</f>
        <v>40</v>
      </c>
      <c r="Z399" s="781">
        <f>IFERROR(IF(Z395="",0,Z395),"0")+IFERROR(IF(Z396="",0,Z396),"0")+IFERROR(IF(Z397="",0,Z397),"0")+IFERROR(IF(Z398="",0,Z398),"0")</f>
        <v>0.26040000000000002</v>
      </c>
      <c r="AA399" s="782"/>
      <c r="AB399" s="782"/>
      <c r="AC399" s="782"/>
    </row>
    <row r="400" spans="1:68" x14ac:dyDescent="0.2">
      <c r="A400" s="787"/>
      <c r="B400" s="787"/>
      <c r="C400" s="787"/>
      <c r="D400" s="787"/>
      <c r="E400" s="787"/>
      <c r="F400" s="787"/>
      <c r="G400" s="787"/>
      <c r="H400" s="787"/>
      <c r="I400" s="787"/>
      <c r="J400" s="787"/>
      <c r="K400" s="787"/>
      <c r="L400" s="787"/>
      <c r="M400" s="787"/>
      <c r="N400" s="787"/>
      <c r="O400" s="788"/>
      <c r="P400" s="800" t="s">
        <v>71</v>
      </c>
      <c r="Q400" s="784"/>
      <c r="R400" s="784"/>
      <c r="S400" s="784"/>
      <c r="T400" s="784"/>
      <c r="U400" s="784"/>
      <c r="V400" s="785"/>
      <c r="W400" s="37" t="s">
        <v>69</v>
      </c>
      <c r="X400" s="781">
        <f>IFERROR(SUM(X395:X398),"0")</f>
        <v>100</v>
      </c>
      <c r="Y400" s="781">
        <f>IFERROR(SUM(Y395:Y398),"0")</f>
        <v>102</v>
      </c>
      <c r="Z400" s="37"/>
      <c r="AA400" s="782"/>
      <c r="AB400" s="782"/>
      <c r="AC400" s="782"/>
    </row>
    <row r="401" spans="1:68" ht="14.25" hidden="1" customHeight="1" x14ac:dyDescent="0.25">
      <c r="A401" s="794" t="s">
        <v>639</v>
      </c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7"/>
      <c r="P401" s="787"/>
      <c r="Q401" s="787"/>
      <c r="R401" s="787"/>
      <c r="S401" s="787"/>
      <c r="T401" s="787"/>
      <c r="U401" s="787"/>
      <c r="V401" s="787"/>
      <c r="W401" s="787"/>
      <c r="X401" s="787"/>
      <c r="Y401" s="787"/>
      <c r="Z401" s="787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89">
        <v>4680115881808</v>
      </c>
      <c r="E402" s="790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11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2"/>
      <c r="R402" s="792"/>
      <c r="S402" s="792"/>
      <c r="T402" s="793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89">
        <v>4680115881822</v>
      </c>
      <c r="E403" s="790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10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2"/>
      <c r="R403" s="792"/>
      <c r="S403" s="792"/>
      <c r="T403" s="793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89">
        <v>4680115880016</v>
      </c>
      <c r="E404" s="790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12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6"/>
      <c r="B405" s="787"/>
      <c r="C405" s="787"/>
      <c r="D405" s="787"/>
      <c r="E405" s="787"/>
      <c r="F405" s="787"/>
      <c r="G405" s="787"/>
      <c r="H405" s="787"/>
      <c r="I405" s="787"/>
      <c r="J405" s="787"/>
      <c r="K405" s="787"/>
      <c r="L405" s="787"/>
      <c r="M405" s="787"/>
      <c r="N405" s="787"/>
      <c r="O405" s="788"/>
      <c r="P405" s="800" t="s">
        <v>71</v>
      </c>
      <c r="Q405" s="784"/>
      <c r="R405" s="784"/>
      <c r="S405" s="784"/>
      <c r="T405" s="784"/>
      <c r="U405" s="784"/>
      <c r="V405" s="785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7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800" t="s">
        <v>71</v>
      </c>
      <c r="Q406" s="784"/>
      <c r="R406" s="784"/>
      <c r="S406" s="784"/>
      <c r="T406" s="784"/>
      <c r="U406" s="784"/>
      <c r="V406" s="785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814" t="s">
        <v>648</v>
      </c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7"/>
      <c r="P407" s="787"/>
      <c r="Q407" s="787"/>
      <c r="R407" s="787"/>
      <c r="S407" s="787"/>
      <c r="T407" s="787"/>
      <c r="U407" s="787"/>
      <c r="V407" s="787"/>
      <c r="W407" s="787"/>
      <c r="X407" s="787"/>
      <c r="Y407" s="787"/>
      <c r="Z407" s="787"/>
      <c r="AA407" s="774"/>
      <c r="AB407" s="774"/>
      <c r="AC407" s="774"/>
    </row>
    <row r="408" spans="1:68" ht="14.25" hidden="1" customHeight="1" x14ac:dyDescent="0.25">
      <c r="A408" s="794" t="s">
        <v>64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89">
        <v>4607091383836</v>
      </c>
      <c r="E409" s="790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9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2"/>
      <c r="R409" s="792"/>
      <c r="S409" s="792"/>
      <c r="T409" s="793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6"/>
      <c r="B410" s="787"/>
      <c r="C410" s="787"/>
      <c r="D410" s="787"/>
      <c r="E410" s="787"/>
      <c r="F410" s="787"/>
      <c r="G410" s="787"/>
      <c r="H410" s="787"/>
      <c r="I410" s="787"/>
      <c r="J410" s="787"/>
      <c r="K410" s="787"/>
      <c r="L410" s="787"/>
      <c r="M410" s="787"/>
      <c r="N410" s="787"/>
      <c r="O410" s="788"/>
      <c r="P410" s="800" t="s">
        <v>71</v>
      </c>
      <c r="Q410" s="784"/>
      <c r="R410" s="784"/>
      <c r="S410" s="784"/>
      <c r="T410" s="784"/>
      <c r="U410" s="784"/>
      <c r="V410" s="785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7"/>
      <c r="B411" s="787"/>
      <c r="C411" s="787"/>
      <c r="D411" s="787"/>
      <c r="E411" s="787"/>
      <c r="F411" s="787"/>
      <c r="G411" s="787"/>
      <c r="H411" s="787"/>
      <c r="I411" s="787"/>
      <c r="J411" s="787"/>
      <c r="K411" s="787"/>
      <c r="L411" s="787"/>
      <c r="M411" s="787"/>
      <c r="N411" s="787"/>
      <c r="O411" s="788"/>
      <c r="P411" s="800" t="s">
        <v>71</v>
      </c>
      <c r="Q411" s="784"/>
      <c r="R411" s="784"/>
      <c r="S411" s="784"/>
      <c r="T411" s="784"/>
      <c r="U411" s="784"/>
      <c r="V411" s="785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4" t="s">
        <v>73</v>
      </c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7"/>
      <c r="P412" s="787"/>
      <c r="Q412" s="787"/>
      <c r="R412" s="787"/>
      <c r="S412" s="787"/>
      <c r="T412" s="787"/>
      <c r="U412" s="787"/>
      <c r="V412" s="787"/>
      <c r="W412" s="787"/>
      <c r="X412" s="787"/>
      <c r="Y412" s="787"/>
      <c r="Z412" s="787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89">
        <v>4607091387919</v>
      </c>
      <c r="E413" s="790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11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2"/>
      <c r="R413" s="792"/>
      <c r="S413" s="792"/>
      <c r="T413" s="793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9">
        <v>4680115883604</v>
      </c>
      <c r="E414" s="790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11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2"/>
      <c r="R414" s="792"/>
      <c r="S414" s="792"/>
      <c r="T414" s="793"/>
      <c r="U414" s="34"/>
      <c r="V414" s="34"/>
      <c r="W414" s="35" t="s">
        <v>69</v>
      </c>
      <c r="X414" s="779">
        <v>350</v>
      </c>
      <c r="Y414" s="780">
        <f>IFERROR(IF(X414="",0,CEILING((X414/$H414),1)*$H414),"")</f>
        <v>350.7</v>
      </c>
      <c r="Z414" s="36">
        <f>IFERROR(IF(Y414=0,"",ROUNDUP(Y414/H414,0)*0.00651),"")</f>
        <v>1.08717</v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391.99999999999994</v>
      </c>
      <c r="BN414" s="64">
        <f>IFERROR(Y414*I414/H414,"0")</f>
        <v>392.78399999999993</v>
      </c>
      <c r="BO414" s="64">
        <f>IFERROR(1/J414*(X414/H414),"0")</f>
        <v>0.91575091575091572</v>
      </c>
      <c r="BP414" s="64">
        <f>IFERROR(1/J414*(Y414/H414),"0")</f>
        <v>0.91758241758241765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89">
        <v>4680115883567</v>
      </c>
      <c r="E415" s="790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2"/>
      <c r="R415" s="792"/>
      <c r="S415" s="792"/>
      <c r="T415" s="793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86"/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8"/>
      <c r="P416" s="800" t="s">
        <v>71</v>
      </c>
      <c r="Q416" s="784"/>
      <c r="R416" s="784"/>
      <c r="S416" s="784"/>
      <c r="T416" s="784"/>
      <c r="U416" s="784"/>
      <c r="V416" s="785"/>
      <c r="W416" s="37" t="s">
        <v>72</v>
      </c>
      <c r="X416" s="781">
        <f>IFERROR(X413/H413,"0")+IFERROR(X414/H414,"0")+IFERROR(X415/H415,"0")</f>
        <v>166.66666666666666</v>
      </c>
      <c r="Y416" s="781">
        <f>IFERROR(Y413/H413,"0")+IFERROR(Y414/H414,"0")+IFERROR(Y415/H415,"0")</f>
        <v>167</v>
      </c>
      <c r="Z416" s="781">
        <f>IFERROR(IF(Z413="",0,Z413),"0")+IFERROR(IF(Z414="",0,Z414),"0")+IFERROR(IF(Z415="",0,Z415),"0")</f>
        <v>1.08717</v>
      </c>
      <c r="AA416" s="782"/>
      <c r="AB416" s="782"/>
      <c r="AC416" s="782"/>
    </row>
    <row r="417" spans="1:68" x14ac:dyDescent="0.2">
      <c r="A417" s="787"/>
      <c r="B417" s="787"/>
      <c r="C417" s="787"/>
      <c r="D417" s="787"/>
      <c r="E417" s="787"/>
      <c r="F417" s="787"/>
      <c r="G417" s="787"/>
      <c r="H417" s="787"/>
      <c r="I417" s="787"/>
      <c r="J417" s="787"/>
      <c r="K417" s="787"/>
      <c r="L417" s="787"/>
      <c r="M417" s="787"/>
      <c r="N417" s="787"/>
      <c r="O417" s="788"/>
      <c r="P417" s="800" t="s">
        <v>71</v>
      </c>
      <c r="Q417" s="784"/>
      <c r="R417" s="784"/>
      <c r="S417" s="784"/>
      <c r="T417" s="784"/>
      <c r="U417" s="784"/>
      <c r="V417" s="785"/>
      <c r="W417" s="37" t="s">
        <v>69</v>
      </c>
      <c r="X417" s="781">
        <f>IFERROR(SUM(X413:X415),"0")</f>
        <v>350</v>
      </c>
      <c r="Y417" s="781">
        <f>IFERROR(SUM(Y413:Y415),"0")</f>
        <v>350.7</v>
      </c>
      <c r="Z417" s="37"/>
      <c r="AA417" s="782"/>
      <c r="AB417" s="782"/>
      <c r="AC417" s="782"/>
    </row>
    <row r="418" spans="1:68" ht="27.75" hidden="1" customHeight="1" x14ac:dyDescent="0.2">
      <c r="A418" s="825" t="s">
        <v>661</v>
      </c>
      <c r="B418" s="826"/>
      <c r="C418" s="826"/>
      <c r="D418" s="826"/>
      <c r="E418" s="826"/>
      <c r="F418" s="826"/>
      <c r="G418" s="826"/>
      <c r="H418" s="826"/>
      <c r="I418" s="826"/>
      <c r="J418" s="826"/>
      <c r="K418" s="826"/>
      <c r="L418" s="826"/>
      <c r="M418" s="826"/>
      <c r="N418" s="826"/>
      <c r="O418" s="826"/>
      <c r="P418" s="826"/>
      <c r="Q418" s="826"/>
      <c r="R418" s="826"/>
      <c r="S418" s="826"/>
      <c r="T418" s="826"/>
      <c r="U418" s="826"/>
      <c r="V418" s="826"/>
      <c r="W418" s="826"/>
      <c r="X418" s="826"/>
      <c r="Y418" s="826"/>
      <c r="Z418" s="826"/>
      <c r="AA418" s="48"/>
      <c r="AB418" s="48"/>
      <c r="AC418" s="48"/>
    </row>
    <row r="419" spans="1:68" ht="16.5" hidden="1" customHeight="1" x14ac:dyDescent="0.25">
      <c r="A419" s="814" t="s">
        <v>662</v>
      </c>
      <c r="B419" s="787"/>
      <c r="C419" s="787"/>
      <c r="D419" s="787"/>
      <c r="E419" s="787"/>
      <c r="F419" s="787"/>
      <c r="G419" s="787"/>
      <c r="H419" s="787"/>
      <c r="I419" s="787"/>
      <c r="J419" s="787"/>
      <c r="K419" s="787"/>
      <c r="L419" s="787"/>
      <c r="M419" s="787"/>
      <c r="N419" s="787"/>
      <c r="O419" s="787"/>
      <c r="P419" s="787"/>
      <c r="Q419" s="787"/>
      <c r="R419" s="787"/>
      <c r="S419" s="787"/>
      <c r="T419" s="787"/>
      <c r="U419" s="787"/>
      <c r="V419" s="787"/>
      <c r="W419" s="787"/>
      <c r="X419" s="787"/>
      <c r="Y419" s="787"/>
      <c r="Z419" s="787"/>
      <c r="AA419" s="774"/>
      <c r="AB419" s="774"/>
      <c r="AC419" s="774"/>
    </row>
    <row r="420" spans="1:68" ht="14.25" hidden="1" customHeight="1" x14ac:dyDescent="0.25">
      <c r="A420" s="794" t="s">
        <v>113</v>
      </c>
      <c r="B420" s="787"/>
      <c r="C420" s="787"/>
      <c r="D420" s="787"/>
      <c r="E420" s="787"/>
      <c r="F420" s="787"/>
      <c r="G420" s="787"/>
      <c r="H420" s="787"/>
      <c r="I420" s="787"/>
      <c r="J420" s="787"/>
      <c r="K420" s="787"/>
      <c r="L420" s="787"/>
      <c r="M420" s="787"/>
      <c r="N420" s="787"/>
      <c r="O420" s="787"/>
      <c r="P420" s="787"/>
      <c r="Q420" s="787"/>
      <c r="R420" s="787"/>
      <c r="S420" s="787"/>
      <c r="T420" s="787"/>
      <c r="U420" s="787"/>
      <c r="V420" s="787"/>
      <c r="W420" s="787"/>
      <c r="X420" s="787"/>
      <c r="Y420" s="787"/>
      <c r="Z420" s="787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89">
        <v>4680115884847</v>
      </c>
      <c r="E421" s="790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8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hidden="1" customHeight="1" x14ac:dyDescent="0.25">
      <c r="A422" s="54" t="s">
        <v>663</v>
      </c>
      <c r="B422" s="54" t="s">
        <v>666</v>
      </c>
      <c r="C422" s="31">
        <v>4301011869</v>
      </c>
      <c r="D422" s="789">
        <v>4680115884847</v>
      </c>
      <c r="E422" s="790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10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2"/>
      <c r="R422" s="792"/>
      <c r="S422" s="792"/>
      <c r="T422" s="793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89">
        <v>4680115884854</v>
      </c>
      <c r="E423" s="790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11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2"/>
      <c r="R423" s="792"/>
      <c r="S423" s="792"/>
      <c r="T423" s="793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668</v>
      </c>
      <c r="B424" s="54" t="s">
        <v>670</v>
      </c>
      <c r="C424" s="31">
        <v>4301011870</v>
      </c>
      <c r="D424" s="789">
        <v>4680115884854</v>
      </c>
      <c r="E424" s="790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10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2"/>
      <c r="R424" s="792"/>
      <c r="S424" s="792"/>
      <c r="T424" s="793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89">
        <v>4680115884830</v>
      </c>
      <c r="E425" s="790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2"/>
      <c r="R425" s="792"/>
      <c r="S425" s="792"/>
      <c r="T425" s="793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hidden="1" customHeight="1" x14ac:dyDescent="0.25">
      <c r="A426" s="54" t="s">
        <v>672</v>
      </c>
      <c r="B426" s="54" t="s">
        <v>674</v>
      </c>
      <c r="C426" s="31">
        <v>4301011867</v>
      </c>
      <c r="D426" s="789">
        <v>4680115884830</v>
      </c>
      <c r="E426" s="790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11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2"/>
      <c r="R426" s="792"/>
      <c r="S426" s="792"/>
      <c r="T426" s="793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89">
        <v>4607091383997</v>
      </c>
      <c r="E427" s="790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11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2"/>
      <c r="R427" s="792"/>
      <c r="S427" s="792"/>
      <c r="T427" s="793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89">
        <v>4680115882638</v>
      </c>
      <c r="E428" s="790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11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89">
        <v>4680115884922</v>
      </c>
      <c r="E429" s="790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11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89">
        <v>4680115884861</v>
      </c>
      <c r="E430" s="790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8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2"/>
      <c r="R430" s="792"/>
      <c r="S430" s="792"/>
      <c r="T430" s="793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hidden="1" x14ac:dyDescent="0.2">
      <c r="A431" s="786"/>
      <c r="B431" s="787"/>
      <c r="C431" s="787"/>
      <c r="D431" s="787"/>
      <c r="E431" s="787"/>
      <c r="F431" s="787"/>
      <c r="G431" s="787"/>
      <c r="H431" s="787"/>
      <c r="I431" s="787"/>
      <c r="J431" s="787"/>
      <c r="K431" s="787"/>
      <c r="L431" s="787"/>
      <c r="M431" s="787"/>
      <c r="N431" s="787"/>
      <c r="O431" s="788"/>
      <c r="P431" s="800" t="s">
        <v>71</v>
      </c>
      <c r="Q431" s="784"/>
      <c r="R431" s="784"/>
      <c r="S431" s="784"/>
      <c r="T431" s="784"/>
      <c r="U431" s="784"/>
      <c r="V431" s="785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782"/>
      <c r="AB431" s="782"/>
      <c r="AC431" s="782"/>
    </row>
    <row r="432" spans="1:68" hidden="1" x14ac:dyDescent="0.2">
      <c r="A432" s="787"/>
      <c r="B432" s="787"/>
      <c r="C432" s="787"/>
      <c r="D432" s="787"/>
      <c r="E432" s="787"/>
      <c r="F432" s="787"/>
      <c r="G432" s="787"/>
      <c r="H432" s="787"/>
      <c r="I432" s="787"/>
      <c r="J432" s="787"/>
      <c r="K432" s="787"/>
      <c r="L432" s="787"/>
      <c r="M432" s="787"/>
      <c r="N432" s="787"/>
      <c r="O432" s="788"/>
      <c r="P432" s="800" t="s">
        <v>71</v>
      </c>
      <c r="Q432" s="784"/>
      <c r="R432" s="784"/>
      <c r="S432" s="784"/>
      <c r="T432" s="784"/>
      <c r="U432" s="784"/>
      <c r="V432" s="785"/>
      <c r="W432" s="37" t="s">
        <v>69</v>
      </c>
      <c r="X432" s="781">
        <f>IFERROR(SUM(X421:X430),"0")</f>
        <v>0</v>
      </c>
      <c r="Y432" s="781">
        <f>IFERROR(SUM(Y421:Y430),"0")</f>
        <v>0</v>
      </c>
      <c r="Z432" s="37"/>
      <c r="AA432" s="782"/>
      <c r="AB432" s="782"/>
      <c r="AC432" s="782"/>
    </row>
    <row r="433" spans="1:68" ht="14.25" hidden="1" customHeight="1" x14ac:dyDescent="0.25">
      <c r="A433" s="794" t="s">
        <v>165</v>
      </c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7"/>
      <c r="P433" s="787"/>
      <c r="Q433" s="787"/>
      <c r="R433" s="787"/>
      <c r="S433" s="787"/>
      <c r="T433" s="787"/>
      <c r="U433" s="787"/>
      <c r="V433" s="787"/>
      <c r="W433" s="787"/>
      <c r="X433" s="787"/>
      <c r="Y433" s="787"/>
      <c r="Z433" s="787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9">
        <v>4607091383980</v>
      </c>
      <c r="E434" s="790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8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2"/>
      <c r="R434" s="792"/>
      <c r="S434" s="792"/>
      <c r="T434" s="793"/>
      <c r="U434" s="34"/>
      <c r="V434" s="34"/>
      <c r="W434" s="35" t="s">
        <v>69</v>
      </c>
      <c r="X434" s="779">
        <v>720</v>
      </c>
      <c r="Y434" s="780">
        <f>IFERROR(IF(X434="",0,CEILING((X434/$H434),1)*$H434),"")</f>
        <v>720</v>
      </c>
      <c r="Z434" s="36">
        <f>IFERROR(IF(Y434=0,"",ROUNDUP(Y434/H434,0)*0.02175),"")</f>
        <v>1.044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743.04000000000008</v>
      </c>
      <c r="BN434" s="64">
        <f>IFERROR(Y434*I434/H434,"0")</f>
        <v>743.04000000000008</v>
      </c>
      <c r="BO434" s="64">
        <f>IFERROR(1/J434*(X434/H434),"0")</f>
        <v>1</v>
      </c>
      <c r="BP434" s="64">
        <f>IFERROR(1/J434*(Y434/H434),"0")</f>
        <v>1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89">
        <v>4607091384178</v>
      </c>
      <c r="E435" s="790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8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2"/>
      <c r="R435" s="792"/>
      <c r="S435" s="792"/>
      <c r="T435" s="793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86"/>
      <c r="B436" s="787"/>
      <c r="C436" s="787"/>
      <c r="D436" s="787"/>
      <c r="E436" s="787"/>
      <c r="F436" s="787"/>
      <c r="G436" s="787"/>
      <c r="H436" s="787"/>
      <c r="I436" s="787"/>
      <c r="J436" s="787"/>
      <c r="K436" s="787"/>
      <c r="L436" s="787"/>
      <c r="M436" s="787"/>
      <c r="N436" s="787"/>
      <c r="O436" s="788"/>
      <c r="P436" s="800" t="s">
        <v>71</v>
      </c>
      <c r="Q436" s="784"/>
      <c r="R436" s="784"/>
      <c r="S436" s="784"/>
      <c r="T436" s="784"/>
      <c r="U436" s="784"/>
      <c r="V436" s="785"/>
      <c r="W436" s="37" t="s">
        <v>72</v>
      </c>
      <c r="X436" s="781">
        <f>IFERROR(X434/H434,"0")+IFERROR(X435/H435,"0")</f>
        <v>48</v>
      </c>
      <c r="Y436" s="781">
        <f>IFERROR(Y434/H434,"0")+IFERROR(Y435/H435,"0")</f>
        <v>48</v>
      </c>
      <c r="Z436" s="781">
        <f>IFERROR(IF(Z434="",0,Z434),"0")+IFERROR(IF(Z435="",0,Z435),"0")</f>
        <v>1.044</v>
      </c>
      <c r="AA436" s="782"/>
      <c r="AB436" s="782"/>
      <c r="AC436" s="782"/>
    </row>
    <row r="437" spans="1:68" x14ac:dyDescent="0.2">
      <c r="A437" s="787"/>
      <c r="B437" s="787"/>
      <c r="C437" s="787"/>
      <c r="D437" s="787"/>
      <c r="E437" s="787"/>
      <c r="F437" s="787"/>
      <c r="G437" s="787"/>
      <c r="H437" s="787"/>
      <c r="I437" s="787"/>
      <c r="J437" s="787"/>
      <c r="K437" s="787"/>
      <c r="L437" s="787"/>
      <c r="M437" s="787"/>
      <c r="N437" s="787"/>
      <c r="O437" s="788"/>
      <c r="P437" s="800" t="s">
        <v>71</v>
      </c>
      <c r="Q437" s="784"/>
      <c r="R437" s="784"/>
      <c r="S437" s="784"/>
      <c r="T437" s="784"/>
      <c r="U437" s="784"/>
      <c r="V437" s="785"/>
      <c r="W437" s="37" t="s">
        <v>69</v>
      </c>
      <c r="X437" s="781">
        <f>IFERROR(SUM(X434:X435),"0")</f>
        <v>720</v>
      </c>
      <c r="Y437" s="781">
        <f>IFERROR(SUM(Y434:Y435),"0")</f>
        <v>720</v>
      </c>
      <c r="Z437" s="37"/>
      <c r="AA437" s="782"/>
      <c r="AB437" s="782"/>
      <c r="AC437" s="782"/>
    </row>
    <row r="438" spans="1:68" ht="14.25" hidden="1" customHeight="1" x14ac:dyDescent="0.25">
      <c r="A438" s="794" t="s">
        <v>73</v>
      </c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7"/>
      <c r="P438" s="787"/>
      <c r="Q438" s="787"/>
      <c r="R438" s="787"/>
      <c r="S438" s="787"/>
      <c r="T438" s="787"/>
      <c r="U438" s="787"/>
      <c r="V438" s="787"/>
      <c r="W438" s="787"/>
      <c r="X438" s="787"/>
      <c r="Y438" s="787"/>
      <c r="Z438" s="787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89">
        <v>4607091383928</v>
      </c>
      <c r="E439" s="790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845" t="s">
        <v>693</v>
      </c>
      <c r="Q439" s="792"/>
      <c r="R439" s="792"/>
      <c r="S439" s="792"/>
      <c r="T439" s="793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89">
        <v>4607091384260</v>
      </c>
      <c r="E440" s="790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993" t="s">
        <v>697</v>
      </c>
      <c r="Q440" s="792"/>
      <c r="R440" s="792"/>
      <c r="S440" s="792"/>
      <c r="T440" s="793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6"/>
      <c r="B441" s="787"/>
      <c r="C441" s="787"/>
      <c r="D441" s="787"/>
      <c r="E441" s="787"/>
      <c r="F441" s="787"/>
      <c r="G441" s="787"/>
      <c r="H441" s="787"/>
      <c r="I441" s="787"/>
      <c r="J441" s="787"/>
      <c r="K441" s="787"/>
      <c r="L441" s="787"/>
      <c r="M441" s="787"/>
      <c r="N441" s="787"/>
      <c r="O441" s="788"/>
      <c r="P441" s="800" t="s">
        <v>71</v>
      </c>
      <c r="Q441" s="784"/>
      <c r="R441" s="784"/>
      <c r="S441" s="784"/>
      <c r="T441" s="784"/>
      <c r="U441" s="784"/>
      <c r="V441" s="785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7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800" t="s">
        <v>71</v>
      </c>
      <c r="Q442" s="784"/>
      <c r="R442" s="784"/>
      <c r="S442" s="784"/>
      <c r="T442" s="784"/>
      <c r="U442" s="784"/>
      <c r="V442" s="785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4" t="s">
        <v>207</v>
      </c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7"/>
      <c r="P443" s="787"/>
      <c r="Q443" s="787"/>
      <c r="R443" s="787"/>
      <c r="S443" s="787"/>
      <c r="T443" s="787"/>
      <c r="U443" s="787"/>
      <c r="V443" s="787"/>
      <c r="W443" s="787"/>
      <c r="X443" s="787"/>
      <c r="Y443" s="787"/>
      <c r="Z443" s="787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89">
        <v>4607091384673</v>
      </c>
      <c r="E444" s="790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812" t="s">
        <v>701</v>
      </c>
      <c r="Q444" s="792"/>
      <c r="R444" s="792"/>
      <c r="S444" s="792"/>
      <c r="T444" s="793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6"/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8"/>
      <c r="P445" s="800" t="s">
        <v>71</v>
      </c>
      <c r="Q445" s="784"/>
      <c r="R445" s="784"/>
      <c r="S445" s="784"/>
      <c r="T445" s="784"/>
      <c r="U445" s="784"/>
      <c r="V445" s="785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7"/>
      <c r="B446" s="787"/>
      <c r="C446" s="787"/>
      <c r="D446" s="787"/>
      <c r="E446" s="787"/>
      <c r="F446" s="787"/>
      <c r="G446" s="787"/>
      <c r="H446" s="787"/>
      <c r="I446" s="787"/>
      <c r="J446" s="787"/>
      <c r="K446" s="787"/>
      <c r="L446" s="787"/>
      <c r="M446" s="787"/>
      <c r="N446" s="787"/>
      <c r="O446" s="788"/>
      <c r="P446" s="800" t="s">
        <v>71</v>
      </c>
      <c r="Q446" s="784"/>
      <c r="R446" s="784"/>
      <c r="S446" s="784"/>
      <c r="T446" s="784"/>
      <c r="U446" s="784"/>
      <c r="V446" s="785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814" t="s">
        <v>703</v>
      </c>
      <c r="B447" s="787"/>
      <c r="C447" s="787"/>
      <c r="D447" s="787"/>
      <c r="E447" s="787"/>
      <c r="F447" s="787"/>
      <c r="G447" s="787"/>
      <c r="H447" s="787"/>
      <c r="I447" s="787"/>
      <c r="J447" s="787"/>
      <c r="K447" s="787"/>
      <c r="L447" s="787"/>
      <c r="M447" s="787"/>
      <c r="N447" s="787"/>
      <c r="O447" s="787"/>
      <c r="P447" s="787"/>
      <c r="Q447" s="787"/>
      <c r="R447" s="787"/>
      <c r="S447" s="787"/>
      <c r="T447" s="787"/>
      <c r="U447" s="787"/>
      <c r="V447" s="787"/>
      <c r="W447" s="787"/>
      <c r="X447" s="787"/>
      <c r="Y447" s="787"/>
      <c r="Z447" s="787"/>
      <c r="AA447" s="774"/>
      <c r="AB447" s="774"/>
      <c r="AC447" s="774"/>
    </row>
    <row r="448" spans="1:68" ht="14.25" hidden="1" customHeight="1" x14ac:dyDescent="0.25">
      <c r="A448" s="794" t="s">
        <v>113</v>
      </c>
      <c r="B448" s="787"/>
      <c r="C448" s="787"/>
      <c r="D448" s="787"/>
      <c r="E448" s="787"/>
      <c r="F448" s="787"/>
      <c r="G448" s="787"/>
      <c r="H448" s="787"/>
      <c r="I448" s="787"/>
      <c r="J448" s="787"/>
      <c r="K448" s="787"/>
      <c r="L448" s="787"/>
      <c r="M448" s="787"/>
      <c r="N448" s="787"/>
      <c r="O448" s="787"/>
      <c r="P448" s="787"/>
      <c r="Q448" s="787"/>
      <c r="R448" s="787"/>
      <c r="S448" s="787"/>
      <c r="T448" s="787"/>
      <c r="U448" s="787"/>
      <c r="V448" s="787"/>
      <c r="W448" s="787"/>
      <c r="X448" s="787"/>
      <c r="Y448" s="787"/>
      <c r="Z448" s="787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89">
        <v>4680115881907</v>
      </c>
      <c r="E449" s="790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7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89">
        <v>4680115881907</v>
      </c>
      <c r="E450" s="790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89">
        <v>4680115883925</v>
      </c>
      <c r="E451" s="790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2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89">
        <v>4680115883925</v>
      </c>
      <c r="E452" s="790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12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2"/>
      <c r="R452" s="792"/>
      <c r="S452" s="792"/>
      <c r="T452" s="793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89">
        <v>4680115884892</v>
      </c>
      <c r="E453" s="790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116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2"/>
      <c r="R453" s="792"/>
      <c r="S453" s="792"/>
      <c r="T453" s="793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89">
        <v>4607091384192</v>
      </c>
      <c r="E454" s="790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12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2"/>
      <c r="R454" s="792"/>
      <c r="S454" s="792"/>
      <c r="T454" s="793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9">
        <v>4680115884885</v>
      </c>
      <c r="E455" s="790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12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2"/>
      <c r="R455" s="792"/>
      <c r="S455" s="792"/>
      <c r="T455" s="793"/>
      <c r="U455" s="34"/>
      <c r="V455" s="34"/>
      <c r="W455" s="35" t="s">
        <v>69</v>
      </c>
      <c r="X455" s="779">
        <v>200</v>
      </c>
      <c r="Y455" s="780">
        <f t="shared" si="92"/>
        <v>204</v>
      </c>
      <c r="Z455" s="36">
        <f>IFERROR(IF(Y455=0,"",ROUNDUP(Y455/H455,0)*0.02175),"")</f>
        <v>0.36974999999999997</v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208</v>
      </c>
      <c r="BN455" s="64">
        <f t="shared" si="94"/>
        <v>212.16</v>
      </c>
      <c r="BO455" s="64">
        <f t="shared" si="95"/>
        <v>0.29761904761904762</v>
      </c>
      <c r="BP455" s="64">
        <f t="shared" si="96"/>
        <v>0.30357142857142855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89">
        <v>4680115884908</v>
      </c>
      <c r="E456" s="790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11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2"/>
      <c r="R456" s="792"/>
      <c r="S456" s="792"/>
      <c r="T456" s="793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86"/>
      <c r="B457" s="787"/>
      <c r="C457" s="787"/>
      <c r="D457" s="787"/>
      <c r="E457" s="787"/>
      <c r="F457" s="787"/>
      <c r="G457" s="787"/>
      <c r="H457" s="787"/>
      <c r="I457" s="787"/>
      <c r="J457" s="787"/>
      <c r="K457" s="787"/>
      <c r="L457" s="787"/>
      <c r="M457" s="787"/>
      <c r="N457" s="787"/>
      <c r="O457" s="788"/>
      <c r="P457" s="800" t="s">
        <v>71</v>
      </c>
      <c r="Q457" s="784"/>
      <c r="R457" s="784"/>
      <c r="S457" s="784"/>
      <c r="T457" s="784"/>
      <c r="U457" s="784"/>
      <c r="V457" s="785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16.666666666666668</v>
      </c>
      <c r="Y457" s="781">
        <f>IFERROR(Y449/H449,"0")+IFERROR(Y450/H450,"0")+IFERROR(Y451/H451,"0")+IFERROR(Y452/H452,"0")+IFERROR(Y453/H453,"0")+IFERROR(Y454/H454,"0")+IFERROR(Y455/H455,"0")+IFERROR(Y456/H456,"0")</f>
        <v>17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0.36974999999999997</v>
      </c>
      <c r="AA457" s="782"/>
      <c r="AB457" s="782"/>
      <c r="AC457" s="782"/>
    </row>
    <row r="458" spans="1:68" x14ac:dyDescent="0.2">
      <c r="A458" s="787"/>
      <c r="B458" s="787"/>
      <c r="C458" s="787"/>
      <c r="D458" s="787"/>
      <c r="E458" s="787"/>
      <c r="F458" s="787"/>
      <c r="G458" s="787"/>
      <c r="H458" s="787"/>
      <c r="I458" s="787"/>
      <c r="J458" s="787"/>
      <c r="K458" s="787"/>
      <c r="L458" s="787"/>
      <c r="M458" s="787"/>
      <c r="N458" s="787"/>
      <c r="O458" s="788"/>
      <c r="P458" s="800" t="s">
        <v>71</v>
      </c>
      <c r="Q458" s="784"/>
      <c r="R458" s="784"/>
      <c r="S458" s="784"/>
      <c r="T458" s="784"/>
      <c r="U458" s="784"/>
      <c r="V458" s="785"/>
      <c r="W458" s="37" t="s">
        <v>69</v>
      </c>
      <c r="X458" s="781">
        <f>IFERROR(SUM(X449:X456),"0")</f>
        <v>200</v>
      </c>
      <c r="Y458" s="781">
        <f>IFERROR(SUM(Y449:Y456),"0")</f>
        <v>204</v>
      </c>
      <c r="Z458" s="37"/>
      <c r="AA458" s="782"/>
      <c r="AB458" s="782"/>
      <c r="AC458" s="782"/>
    </row>
    <row r="459" spans="1:68" ht="14.25" hidden="1" customHeight="1" x14ac:dyDescent="0.25">
      <c r="A459" s="794" t="s">
        <v>64</v>
      </c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7"/>
      <c r="P459" s="787"/>
      <c r="Q459" s="787"/>
      <c r="R459" s="787"/>
      <c r="S459" s="787"/>
      <c r="T459" s="787"/>
      <c r="U459" s="787"/>
      <c r="V459" s="787"/>
      <c r="W459" s="787"/>
      <c r="X459" s="787"/>
      <c r="Y459" s="787"/>
      <c r="Z459" s="787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89">
        <v>4607091384802</v>
      </c>
      <c r="E460" s="790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9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2"/>
      <c r="R460" s="792"/>
      <c r="S460" s="792"/>
      <c r="T460" s="793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89">
        <v>4607091384826</v>
      </c>
      <c r="E461" s="790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94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2"/>
      <c r="R461" s="792"/>
      <c r="S461" s="792"/>
      <c r="T461" s="793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6"/>
      <c r="B462" s="787"/>
      <c r="C462" s="787"/>
      <c r="D462" s="787"/>
      <c r="E462" s="787"/>
      <c r="F462" s="787"/>
      <c r="G462" s="787"/>
      <c r="H462" s="787"/>
      <c r="I462" s="787"/>
      <c r="J462" s="787"/>
      <c r="K462" s="787"/>
      <c r="L462" s="787"/>
      <c r="M462" s="787"/>
      <c r="N462" s="787"/>
      <c r="O462" s="788"/>
      <c r="P462" s="800" t="s">
        <v>71</v>
      </c>
      <c r="Q462" s="784"/>
      <c r="R462" s="784"/>
      <c r="S462" s="784"/>
      <c r="T462" s="784"/>
      <c r="U462" s="784"/>
      <c r="V462" s="785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7"/>
      <c r="B463" s="787"/>
      <c r="C463" s="787"/>
      <c r="D463" s="787"/>
      <c r="E463" s="787"/>
      <c r="F463" s="787"/>
      <c r="G463" s="787"/>
      <c r="H463" s="787"/>
      <c r="I463" s="787"/>
      <c r="J463" s="787"/>
      <c r="K463" s="787"/>
      <c r="L463" s="787"/>
      <c r="M463" s="787"/>
      <c r="N463" s="787"/>
      <c r="O463" s="788"/>
      <c r="P463" s="800" t="s">
        <v>71</v>
      </c>
      <c r="Q463" s="784"/>
      <c r="R463" s="784"/>
      <c r="S463" s="784"/>
      <c r="T463" s="784"/>
      <c r="U463" s="784"/>
      <c r="V463" s="785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4" t="s">
        <v>73</v>
      </c>
      <c r="B464" s="787"/>
      <c r="C464" s="787"/>
      <c r="D464" s="787"/>
      <c r="E464" s="787"/>
      <c r="F464" s="787"/>
      <c r="G464" s="787"/>
      <c r="H464" s="787"/>
      <c r="I464" s="787"/>
      <c r="J464" s="787"/>
      <c r="K464" s="787"/>
      <c r="L464" s="787"/>
      <c r="M464" s="787"/>
      <c r="N464" s="787"/>
      <c r="O464" s="787"/>
      <c r="P464" s="787"/>
      <c r="Q464" s="787"/>
      <c r="R464" s="787"/>
      <c r="S464" s="787"/>
      <c r="T464" s="787"/>
      <c r="U464" s="787"/>
      <c r="V464" s="787"/>
      <c r="W464" s="787"/>
      <c r="X464" s="787"/>
      <c r="Y464" s="787"/>
      <c r="Z464" s="787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9">
        <v>4607091384246</v>
      </c>
      <c r="E465" s="790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10" t="s">
        <v>729</v>
      </c>
      <c r="Q465" s="792"/>
      <c r="R465" s="792"/>
      <c r="S465" s="792"/>
      <c r="T465" s="793"/>
      <c r="U465" s="34"/>
      <c r="V465" s="34"/>
      <c r="W465" s="35" t="s">
        <v>69</v>
      </c>
      <c r="X465" s="779">
        <v>2000</v>
      </c>
      <c r="Y465" s="780">
        <f>IFERROR(IF(X465="",0,CEILING((X465/$H465),1)*$H465),"")</f>
        <v>2007</v>
      </c>
      <c r="Z465" s="36">
        <f>IFERROR(IF(Y465=0,"",ROUNDUP(Y465/H465,0)*0.01898),"")</f>
        <v>4.2325400000000002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2115.3333333333335</v>
      </c>
      <c r="BN465" s="64">
        <f>IFERROR(Y465*I465/H465,"0")</f>
        <v>2122.7370000000001</v>
      </c>
      <c r="BO465" s="64">
        <f>IFERROR(1/J465*(X465/H465),"0")</f>
        <v>3.4722222222222223</v>
      </c>
      <c r="BP465" s="64">
        <f>IFERROR(1/J465*(Y465/H465),"0")</f>
        <v>3.484375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89">
        <v>4680115881976</v>
      </c>
      <c r="E466" s="790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1140" t="s">
        <v>733</v>
      </c>
      <c r="Q466" s="792"/>
      <c r="R466" s="792"/>
      <c r="S466" s="792"/>
      <c r="T466" s="793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9">
        <v>4607091384253</v>
      </c>
      <c r="E467" s="790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2"/>
      <c r="R467" s="792"/>
      <c r="S467" s="792"/>
      <c r="T467" s="793"/>
      <c r="U467" s="34"/>
      <c r="V467" s="34"/>
      <c r="W467" s="35" t="s">
        <v>69</v>
      </c>
      <c r="X467" s="779">
        <v>300</v>
      </c>
      <c r="Y467" s="780">
        <f>IFERROR(IF(X467="",0,CEILING((X467/$H467),1)*$H467),"")</f>
        <v>300</v>
      </c>
      <c r="Z467" s="36">
        <f>IFERROR(IF(Y467=0,"",ROUNDUP(Y467/H467,0)*0.00651),"")</f>
        <v>0.81374999999999997</v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333.00000000000006</v>
      </c>
      <c r="BN467" s="64">
        <f>IFERROR(Y467*I467/H467,"0")</f>
        <v>333.00000000000006</v>
      </c>
      <c r="BO467" s="64">
        <f>IFERROR(1/J467*(X467/H467),"0")</f>
        <v>0.68681318681318682</v>
      </c>
      <c r="BP467" s="64">
        <f>IFERROR(1/J467*(Y467/H467),"0")</f>
        <v>0.68681318681318682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89">
        <v>4607091384253</v>
      </c>
      <c r="E468" s="790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11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2"/>
      <c r="R468" s="792"/>
      <c r="S468" s="792"/>
      <c r="T468" s="793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89">
        <v>4680115881969</v>
      </c>
      <c r="E469" s="790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10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2"/>
      <c r="R469" s="792"/>
      <c r="S469" s="792"/>
      <c r="T469" s="793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6"/>
      <c r="B470" s="787"/>
      <c r="C470" s="787"/>
      <c r="D470" s="787"/>
      <c r="E470" s="787"/>
      <c r="F470" s="787"/>
      <c r="G470" s="787"/>
      <c r="H470" s="787"/>
      <c r="I470" s="787"/>
      <c r="J470" s="787"/>
      <c r="K470" s="787"/>
      <c r="L470" s="787"/>
      <c r="M470" s="787"/>
      <c r="N470" s="787"/>
      <c r="O470" s="788"/>
      <c r="P470" s="800" t="s">
        <v>71</v>
      </c>
      <c r="Q470" s="784"/>
      <c r="R470" s="784"/>
      <c r="S470" s="784"/>
      <c r="T470" s="784"/>
      <c r="U470" s="784"/>
      <c r="V470" s="785"/>
      <c r="W470" s="37" t="s">
        <v>72</v>
      </c>
      <c r="X470" s="781">
        <f>IFERROR(X465/H465,"0")+IFERROR(X466/H466,"0")+IFERROR(X467/H467,"0")+IFERROR(X468/H468,"0")+IFERROR(X469/H469,"0")</f>
        <v>347.22222222222223</v>
      </c>
      <c r="Y470" s="781">
        <f>IFERROR(Y465/H465,"0")+IFERROR(Y466/H466,"0")+IFERROR(Y467/H467,"0")+IFERROR(Y468/H468,"0")+IFERROR(Y469/H469,"0")</f>
        <v>348</v>
      </c>
      <c r="Z470" s="781">
        <f>IFERROR(IF(Z465="",0,Z465),"0")+IFERROR(IF(Z466="",0,Z466),"0")+IFERROR(IF(Z467="",0,Z467),"0")+IFERROR(IF(Z468="",0,Z468),"0")+IFERROR(IF(Z469="",0,Z469),"0")</f>
        <v>5.0462899999999999</v>
      </c>
      <c r="AA470" s="782"/>
      <c r="AB470" s="782"/>
      <c r="AC470" s="782"/>
    </row>
    <row r="471" spans="1:68" x14ac:dyDescent="0.2">
      <c r="A471" s="787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800" t="s">
        <v>71</v>
      </c>
      <c r="Q471" s="784"/>
      <c r="R471" s="784"/>
      <c r="S471" s="784"/>
      <c r="T471" s="784"/>
      <c r="U471" s="784"/>
      <c r="V471" s="785"/>
      <c r="W471" s="37" t="s">
        <v>69</v>
      </c>
      <c r="X471" s="781">
        <f>IFERROR(SUM(X465:X469),"0")</f>
        <v>2300</v>
      </c>
      <c r="Y471" s="781">
        <f>IFERROR(SUM(Y465:Y469),"0")</f>
        <v>2307</v>
      </c>
      <c r="Z471" s="37"/>
      <c r="AA471" s="782"/>
      <c r="AB471" s="782"/>
      <c r="AC471" s="782"/>
    </row>
    <row r="472" spans="1:68" ht="14.25" hidden="1" customHeight="1" x14ac:dyDescent="0.25">
      <c r="A472" s="794" t="s">
        <v>207</v>
      </c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7"/>
      <c r="P472" s="787"/>
      <c r="Q472" s="787"/>
      <c r="R472" s="787"/>
      <c r="S472" s="787"/>
      <c r="T472" s="787"/>
      <c r="U472" s="787"/>
      <c r="V472" s="787"/>
      <c r="W472" s="787"/>
      <c r="X472" s="787"/>
      <c r="Y472" s="787"/>
      <c r="Z472" s="787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89">
        <v>4607091389357</v>
      </c>
      <c r="E473" s="790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1174" t="s">
        <v>745</v>
      </c>
      <c r="Q473" s="792"/>
      <c r="R473" s="792"/>
      <c r="S473" s="792"/>
      <c r="T473" s="793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6"/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8"/>
      <c r="P474" s="800" t="s">
        <v>71</v>
      </c>
      <c r="Q474" s="784"/>
      <c r="R474" s="784"/>
      <c r="S474" s="784"/>
      <c r="T474" s="784"/>
      <c r="U474" s="784"/>
      <c r="V474" s="785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7"/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8"/>
      <c r="P475" s="800" t="s">
        <v>71</v>
      </c>
      <c r="Q475" s="784"/>
      <c r="R475" s="784"/>
      <c r="S475" s="784"/>
      <c r="T475" s="784"/>
      <c r="U475" s="784"/>
      <c r="V475" s="785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825" t="s">
        <v>747</v>
      </c>
      <c r="B476" s="826"/>
      <c r="C476" s="826"/>
      <c r="D476" s="826"/>
      <c r="E476" s="826"/>
      <c r="F476" s="826"/>
      <c r="G476" s="826"/>
      <c r="H476" s="826"/>
      <c r="I476" s="826"/>
      <c r="J476" s="826"/>
      <c r="K476" s="826"/>
      <c r="L476" s="826"/>
      <c r="M476" s="826"/>
      <c r="N476" s="826"/>
      <c r="O476" s="826"/>
      <c r="P476" s="826"/>
      <c r="Q476" s="826"/>
      <c r="R476" s="826"/>
      <c r="S476" s="826"/>
      <c r="T476" s="826"/>
      <c r="U476" s="826"/>
      <c r="V476" s="826"/>
      <c r="W476" s="826"/>
      <c r="X476" s="826"/>
      <c r="Y476" s="826"/>
      <c r="Z476" s="826"/>
      <c r="AA476" s="48"/>
      <c r="AB476" s="48"/>
      <c r="AC476" s="48"/>
    </row>
    <row r="477" spans="1:68" ht="16.5" hidden="1" customHeight="1" x14ac:dyDescent="0.25">
      <c r="A477" s="814" t="s">
        <v>748</v>
      </c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7"/>
      <c r="P477" s="787"/>
      <c r="Q477" s="787"/>
      <c r="R477" s="787"/>
      <c r="S477" s="787"/>
      <c r="T477" s="787"/>
      <c r="U477" s="787"/>
      <c r="V477" s="787"/>
      <c r="W477" s="787"/>
      <c r="X477" s="787"/>
      <c r="Y477" s="787"/>
      <c r="Z477" s="787"/>
      <c r="AA477" s="774"/>
      <c r="AB477" s="774"/>
      <c r="AC477" s="774"/>
    </row>
    <row r="478" spans="1:68" ht="14.25" hidden="1" customHeight="1" x14ac:dyDescent="0.25">
      <c r="A478" s="794" t="s">
        <v>113</v>
      </c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7"/>
      <c r="P478" s="787"/>
      <c r="Q478" s="787"/>
      <c r="R478" s="787"/>
      <c r="S478" s="787"/>
      <c r="T478" s="787"/>
      <c r="U478" s="787"/>
      <c r="V478" s="787"/>
      <c r="W478" s="787"/>
      <c r="X478" s="787"/>
      <c r="Y478" s="787"/>
      <c r="Z478" s="787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89">
        <v>4607091389708</v>
      </c>
      <c r="E479" s="790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8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2"/>
      <c r="R479" s="792"/>
      <c r="S479" s="792"/>
      <c r="T479" s="793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6"/>
      <c r="B480" s="787"/>
      <c r="C480" s="787"/>
      <c r="D480" s="787"/>
      <c r="E480" s="787"/>
      <c r="F480" s="787"/>
      <c r="G480" s="787"/>
      <c r="H480" s="787"/>
      <c r="I480" s="787"/>
      <c r="J480" s="787"/>
      <c r="K480" s="787"/>
      <c r="L480" s="787"/>
      <c r="M480" s="787"/>
      <c r="N480" s="787"/>
      <c r="O480" s="788"/>
      <c r="P480" s="800" t="s">
        <v>71</v>
      </c>
      <c r="Q480" s="784"/>
      <c r="R480" s="784"/>
      <c r="S480" s="784"/>
      <c r="T480" s="784"/>
      <c r="U480" s="784"/>
      <c r="V480" s="785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7"/>
      <c r="B481" s="787"/>
      <c r="C481" s="787"/>
      <c r="D481" s="787"/>
      <c r="E481" s="787"/>
      <c r="F481" s="787"/>
      <c r="G481" s="787"/>
      <c r="H481" s="787"/>
      <c r="I481" s="787"/>
      <c r="J481" s="787"/>
      <c r="K481" s="787"/>
      <c r="L481" s="787"/>
      <c r="M481" s="787"/>
      <c r="N481" s="787"/>
      <c r="O481" s="788"/>
      <c r="P481" s="800" t="s">
        <v>71</v>
      </c>
      <c r="Q481" s="784"/>
      <c r="R481" s="784"/>
      <c r="S481" s="784"/>
      <c r="T481" s="784"/>
      <c r="U481" s="784"/>
      <c r="V481" s="785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4" t="s">
        <v>64</v>
      </c>
      <c r="B482" s="787"/>
      <c r="C482" s="787"/>
      <c r="D482" s="787"/>
      <c r="E482" s="787"/>
      <c r="F482" s="787"/>
      <c r="G482" s="787"/>
      <c r="H482" s="787"/>
      <c r="I482" s="787"/>
      <c r="J482" s="787"/>
      <c r="K482" s="787"/>
      <c r="L482" s="787"/>
      <c r="M482" s="787"/>
      <c r="N482" s="787"/>
      <c r="O482" s="787"/>
      <c r="P482" s="787"/>
      <c r="Q482" s="787"/>
      <c r="R482" s="787"/>
      <c r="S482" s="787"/>
      <c r="T482" s="787"/>
      <c r="U482" s="787"/>
      <c r="V482" s="787"/>
      <c r="W482" s="787"/>
      <c r="X482" s="787"/>
      <c r="Y482" s="787"/>
      <c r="Z482" s="787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89">
        <v>4680115886100</v>
      </c>
      <c r="E483" s="790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921" t="s">
        <v>754</v>
      </c>
      <c r="Q483" s="792"/>
      <c r="R483" s="792"/>
      <c r="S483" s="792"/>
      <c r="T483" s="793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89">
        <v>4680115886117</v>
      </c>
      <c r="E484" s="790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836" t="s">
        <v>758</v>
      </c>
      <c r="Q484" s="792"/>
      <c r="R484" s="792"/>
      <c r="S484" s="792"/>
      <c r="T484" s="793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89">
        <v>4680115886117</v>
      </c>
      <c r="E485" s="790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977" t="s">
        <v>758</v>
      </c>
      <c r="Q485" s="792"/>
      <c r="R485" s="792"/>
      <c r="S485" s="792"/>
      <c r="T485" s="793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89">
        <v>4607091389746</v>
      </c>
      <c r="E486" s="790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86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2"/>
      <c r="R486" s="792"/>
      <c r="S486" s="792"/>
      <c r="T486" s="793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89">
        <v>4607091389746</v>
      </c>
      <c r="E487" s="790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96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89">
        <v>4680115883147</v>
      </c>
      <c r="E488" s="790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2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89">
        <v>4680115883147</v>
      </c>
      <c r="E489" s="790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3" t="s">
        <v>768</v>
      </c>
      <c r="Q489" s="792"/>
      <c r="R489" s="792"/>
      <c r="S489" s="792"/>
      <c r="T489" s="793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89">
        <v>4607091384338</v>
      </c>
      <c r="E490" s="790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2"/>
      <c r="R490" s="792"/>
      <c r="S490" s="792"/>
      <c r="T490" s="793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89">
        <v>4607091384338</v>
      </c>
      <c r="E491" s="790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89">
        <v>4680115883154</v>
      </c>
      <c r="E492" s="790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89">
        <v>4680115883154</v>
      </c>
      <c r="E493" s="790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71" t="s">
        <v>776</v>
      </c>
      <c r="Q493" s="792"/>
      <c r="R493" s="792"/>
      <c r="S493" s="792"/>
      <c r="T493" s="793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89">
        <v>4607091389524</v>
      </c>
      <c r="E494" s="790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6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89">
        <v>4607091389524</v>
      </c>
      <c r="E495" s="790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89">
        <v>4680115883161</v>
      </c>
      <c r="E496" s="790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3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2"/>
      <c r="R496" s="792"/>
      <c r="S496" s="792"/>
      <c r="T496" s="793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89">
        <v>4680115883161</v>
      </c>
      <c r="E497" s="790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31" t="s">
        <v>784</v>
      </c>
      <c r="Q497" s="792"/>
      <c r="R497" s="792"/>
      <c r="S497" s="792"/>
      <c r="T497" s="793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89">
        <v>4607091389531</v>
      </c>
      <c r="E498" s="790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2"/>
      <c r="R498" s="792"/>
      <c r="S498" s="792"/>
      <c r="T498" s="793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89">
        <v>4607091389531</v>
      </c>
      <c r="E499" s="790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89">
        <v>4607091384345</v>
      </c>
      <c r="E500" s="790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2"/>
      <c r="R500" s="792"/>
      <c r="S500" s="792"/>
      <c r="T500" s="793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89">
        <v>4680115883185</v>
      </c>
      <c r="E501" s="790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1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2"/>
      <c r="R501" s="792"/>
      <c r="S501" s="792"/>
      <c r="T501" s="793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89">
        <v>4680115883185</v>
      </c>
      <c r="E502" s="790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86" t="s">
        <v>794</v>
      </c>
      <c r="Q502" s="792"/>
      <c r="R502" s="792"/>
      <c r="S502" s="792"/>
      <c r="T502" s="793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89">
        <v>4680115883185</v>
      </c>
      <c r="E503" s="790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9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idden="1" x14ac:dyDescent="0.2">
      <c r="A504" s="786"/>
      <c r="B504" s="787"/>
      <c r="C504" s="787"/>
      <c r="D504" s="787"/>
      <c r="E504" s="787"/>
      <c r="F504" s="787"/>
      <c r="G504" s="787"/>
      <c r="H504" s="787"/>
      <c r="I504" s="787"/>
      <c r="J504" s="787"/>
      <c r="K504" s="787"/>
      <c r="L504" s="787"/>
      <c r="M504" s="787"/>
      <c r="N504" s="787"/>
      <c r="O504" s="788"/>
      <c r="P504" s="800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87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800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hidden="1" customHeight="1" x14ac:dyDescent="0.25">
      <c r="A506" s="794" t="s">
        <v>73</v>
      </c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7"/>
      <c r="P506" s="787"/>
      <c r="Q506" s="787"/>
      <c r="R506" s="787"/>
      <c r="S506" s="787"/>
      <c r="T506" s="787"/>
      <c r="U506" s="787"/>
      <c r="V506" s="787"/>
      <c r="W506" s="787"/>
      <c r="X506" s="787"/>
      <c r="Y506" s="787"/>
      <c r="Z506" s="787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89">
        <v>4607091384352</v>
      </c>
      <c r="E507" s="790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8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2"/>
      <c r="R507" s="792"/>
      <c r="S507" s="792"/>
      <c r="T507" s="793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89">
        <v>4607091389654</v>
      </c>
      <c r="E508" s="790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2"/>
      <c r="R508" s="792"/>
      <c r="S508" s="792"/>
      <c r="T508" s="793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6"/>
      <c r="B509" s="787"/>
      <c r="C509" s="787"/>
      <c r="D509" s="787"/>
      <c r="E509" s="787"/>
      <c r="F509" s="787"/>
      <c r="G509" s="787"/>
      <c r="H509" s="787"/>
      <c r="I509" s="787"/>
      <c r="J509" s="787"/>
      <c r="K509" s="787"/>
      <c r="L509" s="787"/>
      <c r="M509" s="787"/>
      <c r="N509" s="787"/>
      <c r="O509" s="788"/>
      <c r="P509" s="800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7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800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814" t="s">
        <v>803</v>
      </c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7"/>
      <c r="P511" s="787"/>
      <c r="Q511" s="787"/>
      <c r="R511" s="787"/>
      <c r="S511" s="787"/>
      <c r="T511" s="787"/>
      <c r="U511" s="787"/>
      <c r="V511" s="787"/>
      <c r="W511" s="787"/>
      <c r="X511" s="787"/>
      <c r="Y511" s="787"/>
      <c r="Z511" s="787"/>
      <c r="AA511" s="774"/>
      <c r="AB511" s="774"/>
      <c r="AC511" s="774"/>
    </row>
    <row r="512" spans="1:68" ht="14.25" hidden="1" customHeight="1" x14ac:dyDescent="0.25">
      <c r="A512" s="794" t="s">
        <v>165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89">
        <v>4607091389364</v>
      </c>
      <c r="E513" s="790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10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2"/>
      <c r="R513" s="792"/>
      <c r="S513" s="792"/>
      <c r="T513" s="793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6"/>
      <c r="B514" s="787"/>
      <c r="C514" s="787"/>
      <c r="D514" s="787"/>
      <c r="E514" s="787"/>
      <c r="F514" s="787"/>
      <c r="G514" s="787"/>
      <c r="H514" s="787"/>
      <c r="I514" s="787"/>
      <c r="J514" s="787"/>
      <c r="K514" s="787"/>
      <c r="L514" s="787"/>
      <c r="M514" s="787"/>
      <c r="N514" s="787"/>
      <c r="O514" s="788"/>
      <c r="P514" s="800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7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800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4" t="s">
        <v>64</v>
      </c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7"/>
      <c r="P516" s="787"/>
      <c r="Q516" s="787"/>
      <c r="R516" s="787"/>
      <c r="S516" s="787"/>
      <c r="T516" s="787"/>
      <c r="U516" s="787"/>
      <c r="V516" s="787"/>
      <c r="W516" s="787"/>
      <c r="X516" s="787"/>
      <c r="Y516" s="787"/>
      <c r="Z516" s="787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89">
        <v>4680115886094</v>
      </c>
      <c r="E517" s="790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982" t="s">
        <v>809</v>
      </c>
      <c r="Q517" s="792"/>
      <c r="R517" s="792"/>
      <c r="S517" s="792"/>
      <c r="T517" s="793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89">
        <v>4607091389425</v>
      </c>
      <c r="E518" s="790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121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2"/>
      <c r="R518" s="792"/>
      <c r="S518" s="792"/>
      <c r="T518" s="793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89">
        <v>4680115880771</v>
      </c>
      <c r="E519" s="790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103" t="s">
        <v>816</v>
      </c>
      <c r="Q519" s="792"/>
      <c r="R519" s="792"/>
      <c r="S519" s="792"/>
      <c r="T519" s="793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89">
        <v>4607091389500</v>
      </c>
      <c r="E520" s="790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1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2"/>
      <c r="R520" s="792"/>
      <c r="S520" s="792"/>
      <c r="T520" s="793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89">
        <v>4607091389500</v>
      </c>
      <c r="E521" s="790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6"/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8"/>
      <c r="P522" s="800" t="s">
        <v>71</v>
      </c>
      <c r="Q522" s="784"/>
      <c r="R522" s="784"/>
      <c r="S522" s="784"/>
      <c r="T522" s="784"/>
      <c r="U522" s="784"/>
      <c r="V522" s="785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7"/>
      <c r="B523" s="787"/>
      <c r="C523" s="787"/>
      <c r="D523" s="787"/>
      <c r="E523" s="787"/>
      <c r="F523" s="787"/>
      <c r="G523" s="787"/>
      <c r="H523" s="787"/>
      <c r="I523" s="787"/>
      <c r="J523" s="787"/>
      <c r="K523" s="787"/>
      <c r="L523" s="787"/>
      <c r="M523" s="787"/>
      <c r="N523" s="787"/>
      <c r="O523" s="788"/>
      <c r="P523" s="800" t="s">
        <v>71</v>
      </c>
      <c r="Q523" s="784"/>
      <c r="R523" s="784"/>
      <c r="S523" s="784"/>
      <c r="T523" s="784"/>
      <c r="U523" s="784"/>
      <c r="V523" s="785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814" t="s">
        <v>821</v>
      </c>
      <c r="B524" s="787"/>
      <c r="C524" s="787"/>
      <c r="D524" s="787"/>
      <c r="E524" s="787"/>
      <c r="F524" s="787"/>
      <c r="G524" s="787"/>
      <c r="H524" s="787"/>
      <c r="I524" s="787"/>
      <c r="J524" s="787"/>
      <c r="K524" s="787"/>
      <c r="L524" s="787"/>
      <c r="M524" s="787"/>
      <c r="N524" s="787"/>
      <c r="O524" s="787"/>
      <c r="P524" s="787"/>
      <c r="Q524" s="787"/>
      <c r="R524" s="787"/>
      <c r="S524" s="787"/>
      <c r="T524" s="787"/>
      <c r="U524" s="787"/>
      <c r="V524" s="787"/>
      <c r="W524" s="787"/>
      <c r="X524" s="787"/>
      <c r="Y524" s="787"/>
      <c r="Z524" s="787"/>
      <c r="AA524" s="774"/>
      <c r="AB524" s="774"/>
      <c r="AC524" s="774"/>
    </row>
    <row r="525" spans="1:68" ht="14.25" hidden="1" customHeight="1" x14ac:dyDescent="0.25">
      <c r="A525" s="794" t="s">
        <v>64</v>
      </c>
      <c r="B525" s="787"/>
      <c r="C525" s="787"/>
      <c r="D525" s="787"/>
      <c r="E525" s="787"/>
      <c r="F525" s="787"/>
      <c r="G525" s="787"/>
      <c r="H525" s="787"/>
      <c r="I525" s="787"/>
      <c r="J525" s="787"/>
      <c r="K525" s="787"/>
      <c r="L525" s="787"/>
      <c r="M525" s="787"/>
      <c r="N525" s="787"/>
      <c r="O525" s="787"/>
      <c r="P525" s="787"/>
      <c r="Q525" s="787"/>
      <c r="R525" s="787"/>
      <c r="S525" s="787"/>
      <c r="T525" s="787"/>
      <c r="U525" s="787"/>
      <c r="V525" s="787"/>
      <c r="W525" s="787"/>
      <c r="X525" s="787"/>
      <c r="Y525" s="787"/>
      <c r="Z525" s="787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89">
        <v>4680115885189</v>
      </c>
      <c r="E526" s="790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9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2"/>
      <c r="R526" s="792"/>
      <c r="S526" s="792"/>
      <c r="T526" s="793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89">
        <v>4680115885172</v>
      </c>
      <c r="E527" s="790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11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2"/>
      <c r="R527" s="792"/>
      <c r="S527" s="792"/>
      <c r="T527" s="793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89">
        <v>4680115885110</v>
      </c>
      <c r="E528" s="790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850" t="s">
        <v>829</v>
      </c>
      <c r="Q528" s="792"/>
      <c r="R528" s="792"/>
      <c r="S528" s="792"/>
      <c r="T528" s="793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89">
        <v>4680115885110</v>
      </c>
      <c r="E529" s="790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10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2"/>
      <c r="R529" s="792"/>
      <c r="S529" s="792"/>
      <c r="T529" s="793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89">
        <v>4680115885219</v>
      </c>
      <c r="E530" s="790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964" t="s">
        <v>834</v>
      </c>
      <c r="Q530" s="792"/>
      <c r="R530" s="792"/>
      <c r="S530" s="792"/>
      <c r="T530" s="793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6"/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8"/>
      <c r="P531" s="800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7"/>
      <c r="B532" s="787"/>
      <c r="C532" s="787"/>
      <c r="D532" s="787"/>
      <c r="E532" s="787"/>
      <c r="F532" s="787"/>
      <c r="G532" s="787"/>
      <c r="H532" s="787"/>
      <c r="I532" s="787"/>
      <c r="J532" s="787"/>
      <c r="K532" s="787"/>
      <c r="L532" s="787"/>
      <c r="M532" s="787"/>
      <c r="N532" s="787"/>
      <c r="O532" s="788"/>
      <c r="P532" s="800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14" t="s">
        <v>836</v>
      </c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7"/>
      <c r="P533" s="787"/>
      <c r="Q533" s="787"/>
      <c r="R533" s="787"/>
      <c r="S533" s="787"/>
      <c r="T533" s="787"/>
      <c r="U533" s="787"/>
      <c r="V533" s="787"/>
      <c r="W533" s="787"/>
      <c r="X533" s="787"/>
      <c r="Y533" s="787"/>
      <c r="Z533" s="787"/>
      <c r="AA533" s="774"/>
      <c r="AB533" s="774"/>
      <c r="AC533" s="774"/>
    </row>
    <row r="534" spans="1:68" ht="14.25" hidden="1" customHeight="1" x14ac:dyDescent="0.25">
      <c r="A534" s="794" t="s">
        <v>64</v>
      </c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7"/>
      <c r="P534" s="787"/>
      <c r="Q534" s="787"/>
      <c r="R534" s="787"/>
      <c r="S534" s="787"/>
      <c r="T534" s="787"/>
      <c r="U534" s="787"/>
      <c r="V534" s="787"/>
      <c r="W534" s="787"/>
      <c r="X534" s="787"/>
      <c r="Y534" s="787"/>
      <c r="Z534" s="787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89">
        <v>4680115885103</v>
      </c>
      <c r="E535" s="790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9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6"/>
      <c r="B536" s="787"/>
      <c r="C536" s="787"/>
      <c r="D536" s="787"/>
      <c r="E536" s="787"/>
      <c r="F536" s="787"/>
      <c r="G536" s="787"/>
      <c r="H536" s="787"/>
      <c r="I536" s="787"/>
      <c r="J536" s="787"/>
      <c r="K536" s="787"/>
      <c r="L536" s="787"/>
      <c r="M536" s="787"/>
      <c r="N536" s="787"/>
      <c r="O536" s="788"/>
      <c r="P536" s="800" t="s">
        <v>71</v>
      </c>
      <c r="Q536" s="784"/>
      <c r="R536" s="784"/>
      <c r="S536" s="784"/>
      <c r="T536" s="784"/>
      <c r="U536" s="784"/>
      <c r="V536" s="785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7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800" t="s">
        <v>71</v>
      </c>
      <c r="Q537" s="784"/>
      <c r="R537" s="784"/>
      <c r="S537" s="784"/>
      <c r="T537" s="784"/>
      <c r="U537" s="784"/>
      <c r="V537" s="785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825" t="s">
        <v>840</v>
      </c>
      <c r="B538" s="826"/>
      <c r="C538" s="826"/>
      <c r="D538" s="826"/>
      <c r="E538" s="826"/>
      <c r="F538" s="826"/>
      <c r="G538" s="826"/>
      <c r="H538" s="826"/>
      <c r="I538" s="826"/>
      <c r="J538" s="826"/>
      <c r="K538" s="826"/>
      <c r="L538" s="826"/>
      <c r="M538" s="826"/>
      <c r="N538" s="826"/>
      <c r="O538" s="826"/>
      <c r="P538" s="826"/>
      <c r="Q538" s="826"/>
      <c r="R538" s="826"/>
      <c r="S538" s="826"/>
      <c r="T538" s="826"/>
      <c r="U538" s="826"/>
      <c r="V538" s="826"/>
      <c r="W538" s="826"/>
      <c r="X538" s="826"/>
      <c r="Y538" s="826"/>
      <c r="Z538" s="826"/>
      <c r="AA538" s="48"/>
      <c r="AB538" s="48"/>
      <c r="AC538" s="48"/>
    </row>
    <row r="539" spans="1:68" ht="16.5" hidden="1" customHeight="1" x14ac:dyDescent="0.25">
      <c r="A539" s="814" t="s">
        <v>840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4"/>
      <c r="AB539" s="774"/>
      <c r="AC539" s="774"/>
    </row>
    <row r="540" spans="1:68" ht="14.25" hidden="1" customHeight="1" x14ac:dyDescent="0.25">
      <c r="A540" s="794" t="s">
        <v>113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89">
        <v>4607091389067</v>
      </c>
      <c r="E541" s="790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9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2"/>
      <c r="R541" s="792"/>
      <c r="S541" s="792"/>
      <c r="T541" s="793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89">
        <v>4680115885271</v>
      </c>
      <c r="E542" s="790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11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2"/>
      <c r="R542" s="792"/>
      <c r="S542" s="792"/>
      <c r="T542" s="793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89">
        <v>4680115884502</v>
      </c>
      <c r="E543" s="790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2"/>
      <c r="R543" s="792"/>
      <c r="S543" s="792"/>
      <c r="T543" s="793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9">
        <v>4607091389104</v>
      </c>
      <c r="E544" s="790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11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2"/>
      <c r="R544" s="792"/>
      <c r="S544" s="792"/>
      <c r="T544" s="793"/>
      <c r="U544" s="34"/>
      <c r="V544" s="34"/>
      <c r="W544" s="35" t="s">
        <v>69</v>
      </c>
      <c r="X544" s="779">
        <v>1200</v>
      </c>
      <c r="Y544" s="780">
        <f t="shared" si="103"/>
        <v>1203.8400000000001</v>
      </c>
      <c r="Z544" s="36">
        <f t="shared" si="104"/>
        <v>2.72688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1281.8181818181818</v>
      </c>
      <c r="BN544" s="64">
        <f t="shared" si="106"/>
        <v>1285.92</v>
      </c>
      <c r="BO544" s="64">
        <f t="shared" si="107"/>
        <v>2.1853146853146854</v>
      </c>
      <c r="BP544" s="64">
        <f t="shared" si="108"/>
        <v>2.1923076923076925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89">
        <v>4680115884519</v>
      </c>
      <c r="E545" s="790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1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2"/>
      <c r="R545" s="792"/>
      <c r="S545" s="792"/>
      <c r="T545" s="793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9">
        <v>4680115885226</v>
      </c>
      <c r="E546" s="790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11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2"/>
      <c r="R546" s="792"/>
      <c r="S546" s="792"/>
      <c r="T546" s="793"/>
      <c r="U546" s="34"/>
      <c r="V546" s="34"/>
      <c r="W546" s="35" t="s">
        <v>69</v>
      </c>
      <c r="X546" s="779">
        <v>1200</v>
      </c>
      <c r="Y546" s="780">
        <f t="shared" si="103"/>
        <v>1203.8400000000001</v>
      </c>
      <c r="Z546" s="36">
        <f t="shared" si="104"/>
        <v>2.72688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1281.8181818181818</v>
      </c>
      <c r="BN546" s="64">
        <f t="shared" si="106"/>
        <v>1285.92</v>
      </c>
      <c r="BO546" s="64">
        <f t="shared" si="107"/>
        <v>2.1853146853146854</v>
      </c>
      <c r="BP546" s="64">
        <f t="shared" si="108"/>
        <v>2.1923076923076925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89">
        <v>4680115880603</v>
      </c>
      <c r="E547" s="790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2"/>
      <c r="R547" s="792"/>
      <c r="S547" s="792"/>
      <c r="T547" s="793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89">
        <v>4680115880603</v>
      </c>
      <c r="E548" s="790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109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89">
        <v>4680115882782</v>
      </c>
      <c r="E549" s="790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12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89">
        <v>4680115885479</v>
      </c>
      <c r="E550" s="790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1189" t="s">
        <v>865</v>
      </c>
      <c r="Q550" s="792"/>
      <c r="R550" s="792"/>
      <c r="S550" s="792"/>
      <c r="T550" s="793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89">
        <v>4607091389982</v>
      </c>
      <c r="E551" s="790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9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89">
        <v>4607091389982</v>
      </c>
      <c r="E552" s="790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11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89">
        <v>4680115886483</v>
      </c>
      <c r="E553" s="790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1164" t="s">
        <v>872</v>
      </c>
      <c r="Q553" s="792"/>
      <c r="R553" s="792"/>
      <c r="S553" s="792"/>
      <c r="T553" s="793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89">
        <v>4680115886490</v>
      </c>
      <c r="E554" s="790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923" t="s">
        <v>875</v>
      </c>
      <c r="Q554" s="792"/>
      <c r="R554" s="792"/>
      <c r="S554" s="792"/>
      <c r="T554" s="793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89">
        <v>4680115886469</v>
      </c>
      <c r="E555" s="790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934" t="s">
        <v>878</v>
      </c>
      <c r="Q555" s="792"/>
      <c r="R555" s="792"/>
      <c r="S555" s="792"/>
      <c r="T555" s="793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6"/>
      <c r="B556" s="787"/>
      <c r="C556" s="787"/>
      <c r="D556" s="787"/>
      <c r="E556" s="787"/>
      <c r="F556" s="787"/>
      <c r="G556" s="787"/>
      <c r="H556" s="787"/>
      <c r="I556" s="787"/>
      <c r="J556" s="787"/>
      <c r="K556" s="787"/>
      <c r="L556" s="787"/>
      <c r="M556" s="787"/>
      <c r="N556" s="787"/>
      <c r="O556" s="788"/>
      <c r="P556" s="800" t="s">
        <v>71</v>
      </c>
      <c r="Q556" s="784"/>
      <c r="R556" s="784"/>
      <c r="S556" s="784"/>
      <c r="T556" s="784"/>
      <c r="U556" s="784"/>
      <c r="V556" s="785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454.5454545454545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456.00000000000006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5.4537599999999999</v>
      </c>
      <c r="AA556" s="782"/>
      <c r="AB556" s="782"/>
      <c r="AC556" s="782"/>
    </row>
    <row r="557" spans="1:68" x14ac:dyDescent="0.2">
      <c r="A557" s="787"/>
      <c r="B557" s="787"/>
      <c r="C557" s="787"/>
      <c r="D557" s="787"/>
      <c r="E557" s="787"/>
      <c r="F557" s="787"/>
      <c r="G557" s="787"/>
      <c r="H557" s="787"/>
      <c r="I557" s="787"/>
      <c r="J557" s="787"/>
      <c r="K557" s="787"/>
      <c r="L557" s="787"/>
      <c r="M557" s="787"/>
      <c r="N557" s="787"/>
      <c r="O557" s="788"/>
      <c r="P557" s="800" t="s">
        <v>71</v>
      </c>
      <c r="Q557" s="784"/>
      <c r="R557" s="784"/>
      <c r="S557" s="784"/>
      <c r="T557" s="784"/>
      <c r="U557" s="784"/>
      <c r="V557" s="785"/>
      <c r="W557" s="37" t="s">
        <v>69</v>
      </c>
      <c r="X557" s="781">
        <f>IFERROR(SUM(X541:X555),"0")</f>
        <v>2400</v>
      </c>
      <c r="Y557" s="781">
        <f>IFERROR(SUM(Y541:Y555),"0")</f>
        <v>2407.6800000000003</v>
      </c>
      <c r="Z557" s="37"/>
      <c r="AA557" s="782"/>
      <c r="AB557" s="782"/>
      <c r="AC557" s="782"/>
    </row>
    <row r="558" spans="1:68" ht="14.25" hidden="1" customHeight="1" x14ac:dyDescent="0.25">
      <c r="A558" s="794" t="s">
        <v>165</v>
      </c>
      <c r="B558" s="787"/>
      <c r="C558" s="787"/>
      <c r="D558" s="787"/>
      <c r="E558" s="787"/>
      <c r="F558" s="787"/>
      <c r="G558" s="787"/>
      <c r="H558" s="787"/>
      <c r="I558" s="787"/>
      <c r="J558" s="787"/>
      <c r="K558" s="787"/>
      <c r="L558" s="787"/>
      <c r="M558" s="787"/>
      <c r="N558" s="787"/>
      <c r="O558" s="787"/>
      <c r="P558" s="787"/>
      <c r="Q558" s="787"/>
      <c r="R558" s="787"/>
      <c r="S558" s="787"/>
      <c r="T558" s="787"/>
      <c r="U558" s="787"/>
      <c r="V558" s="787"/>
      <c r="W558" s="787"/>
      <c r="X558" s="787"/>
      <c r="Y558" s="787"/>
      <c r="Z558" s="787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89">
        <v>4607091388930</v>
      </c>
      <c r="E559" s="790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986" t="s">
        <v>881</v>
      </c>
      <c r="Q559" s="792"/>
      <c r="R559" s="792"/>
      <c r="S559" s="792"/>
      <c r="T559" s="793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9">
        <v>4607091388930</v>
      </c>
      <c r="E560" s="790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9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2"/>
      <c r="R560" s="792"/>
      <c r="S560" s="792"/>
      <c r="T560" s="793"/>
      <c r="U560" s="34"/>
      <c r="V560" s="34"/>
      <c r="W560" s="35" t="s">
        <v>69</v>
      </c>
      <c r="X560" s="779">
        <v>700</v>
      </c>
      <c r="Y560" s="780">
        <f>IFERROR(IF(X560="",0,CEILING((X560/$H560),1)*$H560),"")</f>
        <v>702.24</v>
      </c>
      <c r="Z560" s="36">
        <f>IFERROR(IF(Y560=0,"",ROUNDUP(Y560/H560,0)*0.01196),"")</f>
        <v>1.5906800000000001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747.72727272727275</v>
      </c>
      <c r="BN560" s="64">
        <f>IFERROR(Y560*I560/H560,"0")</f>
        <v>750.11999999999989</v>
      </c>
      <c r="BO560" s="64">
        <f>IFERROR(1/J560*(X560/H560),"0")</f>
        <v>1.2747668997668997</v>
      </c>
      <c r="BP560" s="64">
        <f>IFERROR(1/J560*(Y560/H560),"0")</f>
        <v>1.278846153846154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89">
        <v>4680115880054</v>
      </c>
      <c r="E561" s="790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17" t="s">
        <v>887</v>
      </c>
      <c r="Q561" s="792"/>
      <c r="R561" s="792"/>
      <c r="S561" s="792"/>
      <c r="T561" s="793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87"/>
      <c r="C562" s="787"/>
      <c r="D562" s="787"/>
      <c r="E562" s="787"/>
      <c r="F562" s="787"/>
      <c r="G562" s="787"/>
      <c r="H562" s="787"/>
      <c r="I562" s="787"/>
      <c r="J562" s="787"/>
      <c r="K562" s="787"/>
      <c r="L562" s="787"/>
      <c r="M562" s="787"/>
      <c r="N562" s="787"/>
      <c r="O562" s="788"/>
      <c r="P562" s="800" t="s">
        <v>71</v>
      </c>
      <c r="Q562" s="784"/>
      <c r="R562" s="784"/>
      <c r="S562" s="784"/>
      <c r="T562" s="784"/>
      <c r="U562" s="784"/>
      <c r="V562" s="785"/>
      <c r="W562" s="37" t="s">
        <v>72</v>
      </c>
      <c r="X562" s="781">
        <f>IFERROR(X559/H559,"0")+IFERROR(X560/H560,"0")+IFERROR(X561/H561,"0")</f>
        <v>132.57575757575756</v>
      </c>
      <c r="Y562" s="781">
        <f>IFERROR(Y559/H559,"0")+IFERROR(Y560/H560,"0")+IFERROR(Y561/H561,"0")</f>
        <v>133</v>
      </c>
      <c r="Z562" s="781">
        <f>IFERROR(IF(Z559="",0,Z559),"0")+IFERROR(IF(Z560="",0,Z560),"0")+IFERROR(IF(Z561="",0,Z561),"0")</f>
        <v>1.5906800000000001</v>
      </c>
      <c r="AA562" s="782"/>
      <c r="AB562" s="782"/>
      <c r="AC562" s="782"/>
    </row>
    <row r="563" spans="1:68" x14ac:dyDescent="0.2">
      <c r="A563" s="787"/>
      <c r="B563" s="787"/>
      <c r="C563" s="787"/>
      <c r="D563" s="787"/>
      <c r="E563" s="787"/>
      <c r="F563" s="787"/>
      <c r="G563" s="787"/>
      <c r="H563" s="787"/>
      <c r="I563" s="787"/>
      <c r="J563" s="787"/>
      <c r="K563" s="787"/>
      <c r="L563" s="787"/>
      <c r="M563" s="787"/>
      <c r="N563" s="787"/>
      <c r="O563" s="788"/>
      <c r="P563" s="800" t="s">
        <v>71</v>
      </c>
      <c r="Q563" s="784"/>
      <c r="R563" s="784"/>
      <c r="S563" s="784"/>
      <c r="T563" s="784"/>
      <c r="U563" s="784"/>
      <c r="V563" s="785"/>
      <c r="W563" s="37" t="s">
        <v>69</v>
      </c>
      <c r="X563" s="781">
        <f>IFERROR(SUM(X559:X561),"0")</f>
        <v>700</v>
      </c>
      <c r="Y563" s="781">
        <f>IFERROR(SUM(Y559:Y561),"0")</f>
        <v>702.24</v>
      </c>
      <c r="Z563" s="37"/>
      <c r="AA563" s="782"/>
      <c r="AB563" s="782"/>
      <c r="AC563" s="782"/>
    </row>
    <row r="564" spans="1:68" ht="14.25" hidden="1" customHeight="1" x14ac:dyDescent="0.25">
      <c r="A564" s="794" t="s">
        <v>64</v>
      </c>
      <c r="B564" s="787"/>
      <c r="C564" s="787"/>
      <c r="D564" s="787"/>
      <c r="E564" s="787"/>
      <c r="F564" s="787"/>
      <c r="G564" s="787"/>
      <c r="H564" s="787"/>
      <c r="I564" s="787"/>
      <c r="J564" s="787"/>
      <c r="K564" s="787"/>
      <c r="L564" s="787"/>
      <c r="M564" s="787"/>
      <c r="N564" s="787"/>
      <c r="O564" s="787"/>
      <c r="P564" s="787"/>
      <c r="Q564" s="787"/>
      <c r="R564" s="787"/>
      <c r="S564" s="787"/>
      <c r="T564" s="787"/>
      <c r="U564" s="787"/>
      <c r="V564" s="787"/>
      <c r="W564" s="787"/>
      <c r="X564" s="787"/>
      <c r="Y564" s="787"/>
      <c r="Z564" s="787"/>
      <c r="AA564" s="775"/>
      <c r="AB564" s="775"/>
      <c r="AC564" s="775"/>
    </row>
    <row r="565" spans="1:68" ht="27" hidden="1" customHeight="1" x14ac:dyDescent="0.25">
      <c r="A565" s="54" t="s">
        <v>888</v>
      </c>
      <c r="B565" s="54" t="s">
        <v>889</v>
      </c>
      <c r="C565" s="31">
        <v>4301031349</v>
      </c>
      <c r="D565" s="789">
        <v>4680115883116</v>
      </c>
      <c r="E565" s="790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1176" t="s">
        <v>890</v>
      </c>
      <c r="Q565" s="792"/>
      <c r="R565" s="792"/>
      <c r="S565" s="792"/>
      <c r="T565" s="793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89">
        <v>4680115883093</v>
      </c>
      <c r="E566" s="790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981" t="s">
        <v>894</v>
      </c>
      <c r="Q566" s="792"/>
      <c r="R566" s="792"/>
      <c r="S566" s="792"/>
      <c r="T566" s="793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896</v>
      </c>
      <c r="C567" s="31">
        <v>4301031248</v>
      </c>
      <c r="D567" s="789">
        <v>4680115883093</v>
      </c>
      <c r="E567" s="790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9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89">
        <v>4680115883109</v>
      </c>
      <c r="E568" s="790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832" t="s">
        <v>900</v>
      </c>
      <c r="Q568" s="792"/>
      <c r="R568" s="792"/>
      <c r="S568" s="792"/>
      <c r="T568" s="793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4301031250</v>
      </c>
      <c r="D569" s="789">
        <v>4680115883109</v>
      </c>
      <c r="E569" s="790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9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2"/>
      <c r="R569" s="792"/>
      <c r="S569" s="792"/>
      <c r="T569" s="793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89">
        <v>4680115882072</v>
      </c>
      <c r="E570" s="790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1172" t="s">
        <v>906</v>
      </c>
      <c r="Q570" s="792"/>
      <c r="R570" s="792"/>
      <c r="S570" s="792"/>
      <c r="T570" s="793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89">
        <v>4680115882072</v>
      </c>
      <c r="E571" s="790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92" t="s">
        <v>908</v>
      </c>
      <c r="Q571" s="792"/>
      <c r="R571" s="792"/>
      <c r="S571" s="792"/>
      <c r="T571" s="793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89">
        <v>4680115882072</v>
      </c>
      <c r="E572" s="790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113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2"/>
      <c r="R572" s="792"/>
      <c r="S572" s="792"/>
      <c r="T572" s="793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89">
        <v>4680115882102</v>
      </c>
      <c r="E573" s="790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113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2"/>
      <c r="R573" s="792"/>
      <c r="S573" s="792"/>
      <c r="T573" s="793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89">
        <v>4680115882102</v>
      </c>
      <c r="E574" s="790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1076" t="s">
        <v>914</v>
      </c>
      <c r="Q574" s="792"/>
      <c r="R574" s="792"/>
      <c r="S574" s="792"/>
      <c r="T574" s="793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89">
        <v>4680115882102</v>
      </c>
      <c r="E575" s="790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1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2"/>
      <c r="R575" s="792"/>
      <c r="S575" s="792"/>
      <c r="T575" s="793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89">
        <v>4680115882096</v>
      </c>
      <c r="E576" s="790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89">
        <v>4680115882096</v>
      </c>
      <c r="E577" s="790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925" t="s">
        <v>919</v>
      </c>
      <c r="Q577" s="792"/>
      <c r="R577" s="792"/>
      <c r="S577" s="792"/>
      <c r="T577" s="793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89">
        <v>4680115882096</v>
      </c>
      <c r="E578" s="790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87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2"/>
      <c r="R578" s="792"/>
      <c r="S578" s="792"/>
      <c r="T578" s="793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idden="1" x14ac:dyDescent="0.2">
      <c r="A579" s="786"/>
      <c r="B579" s="787"/>
      <c r="C579" s="787"/>
      <c r="D579" s="787"/>
      <c r="E579" s="787"/>
      <c r="F579" s="787"/>
      <c r="G579" s="787"/>
      <c r="H579" s="787"/>
      <c r="I579" s="787"/>
      <c r="J579" s="787"/>
      <c r="K579" s="787"/>
      <c r="L579" s="787"/>
      <c r="M579" s="787"/>
      <c r="N579" s="787"/>
      <c r="O579" s="788"/>
      <c r="P579" s="800" t="s">
        <v>71</v>
      </c>
      <c r="Q579" s="784"/>
      <c r="R579" s="784"/>
      <c r="S579" s="784"/>
      <c r="T579" s="784"/>
      <c r="U579" s="784"/>
      <c r="V579" s="785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hidden="1" x14ac:dyDescent="0.2">
      <c r="A580" s="787"/>
      <c r="B580" s="787"/>
      <c r="C580" s="787"/>
      <c r="D580" s="787"/>
      <c r="E580" s="787"/>
      <c r="F580" s="787"/>
      <c r="G580" s="787"/>
      <c r="H580" s="787"/>
      <c r="I580" s="787"/>
      <c r="J580" s="787"/>
      <c r="K580" s="787"/>
      <c r="L580" s="787"/>
      <c r="M580" s="787"/>
      <c r="N580" s="787"/>
      <c r="O580" s="788"/>
      <c r="P580" s="800" t="s">
        <v>71</v>
      </c>
      <c r="Q580" s="784"/>
      <c r="R580" s="784"/>
      <c r="S580" s="784"/>
      <c r="T580" s="784"/>
      <c r="U580" s="784"/>
      <c r="V580" s="785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hidden="1" customHeight="1" x14ac:dyDescent="0.25">
      <c r="A581" s="794" t="s">
        <v>73</v>
      </c>
      <c r="B581" s="787"/>
      <c r="C581" s="787"/>
      <c r="D581" s="787"/>
      <c r="E581" s="787"/>
      <c r="F581" s="787"/>
      <c r="G581" s="787"/>
      <c r="H581" s="787"/>
      <c r="I581" s="787"/>
      <c r="J581" s="787"/>
      <c r="K581" s="787"/>
      <c r="L581" s="787"/>
      <c r="M581" s="787"/>
      <c r="N581" s="787"/>
      <c r="O581" s="787"/>
      <c r="P581" s="787"/>
      <c r="Q581" s="787"/>
      <c r="R581" s="787"/>
      <c r="S581" s="787"/>
      <c r="T581" s="787"/>
      <c r="U581" s="787"/>
      <c r="V581" s="787"/>
      <c r="W581" s="787"/>
      <c r="X581" s="787"/>
      <c r="Y581" s="787"/>
      <c r="Z581" s="787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89">
        <v>4607091383409</v>
      </c>
      <c r="E582" s="790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2"/>
      <c r="R582" s="792"/>
      <c r="S582" s="792"/>
      <c r="T582" s="793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89">
        <v>4607091383416</v>
      </c>
      <c r="E583" s="790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87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89">
        <v>4680115883536</v>
      </c>
      <c r="E584" s="790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112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800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800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4" t="s">
        <v>207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89">
        <v>4680115885035</v>
      </c>
      <c r="E588" s="790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8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2"/>
      <c r="R588" s="792"/>
      <c r="S588" s="792"/>
      <c r="T588" s="793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89">
        <v>4680115885936</v>
      </c>
      <c r="E589" s="790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835" t="s">
        <v>935</v>
      </c>
      <c r="Q589" s="792"/>
      <c r="R589" s="792"/>
      <c r="S589" s="792"/>
      <c r="T589" s="793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6"/>
      <c r="B590" s="787"/>
      <c r="C590" s="787"/>
      <c r="D590" s="787"/>
      <c r="E590" s="787"/>
      <c r="F590" s="787"/>
      <c r="G590" s="787"/>
      <c r="H590" s="787"/>
      <c r="I590" s="787"/>
      <c r="J590" s="787"/>
      <c r="K590" s="787"/>
      <c r="L590" s="787"/>
      <c r="M590" s="787"/>
      <c r="N590" s="787"/>
      <c r="O590" s="788"/>
      <c r="P590" s="800" t="s">
        <v>71</v>
      </c>
      <c r="Q590" s="784"/>
      <c r="R590" s="784"/>
      <c r="S590" s="784"/>
      <c r="T590" s="784"/>
      <c r="U590" s="784"/>
      <c r="V590" s="785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7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800" t="s">
        <v>71</v>
      </c>
      <c r="Q591" s="784"/>
      <c r="R591" s="784"/>
      <c r="S591" s="784"/>
      <c r="T591" s="784"/>
      <c r="U591" s="784"/>
      <c r="V591" s="785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825" t="s">
        <v>936</v>
      </c>
      <c r="B592" s="826"/>
      <c r="C592" s="826"/>
      <c r="D592" s="826"/>
      <c r="E592" s="826"/>
      <c r="F592" s="826"/>
      <c r="G592" s="826"/>
      <c r="H592" s="826"/>
      <c r="I592" s="826"/>
      <c r="J592" s="826"/>
      <c r="K592" s="826"/>
      <c r="L592" s="826"/>
      <c r="M592" s="826"/>
      <c r="N592" s="826"/>
      <c r="O592" s="826"/>
      <c r="P592" s="826"/>
      <c r="Q592" s="826"/>
      <c r="R592" s="826"/>
      <c r="S592" s="826"/>
      <c r="T592" s="826"/>
      <c r="U592" s="826"/>
      <c r="V592" s="826"/>
      <c r="W592" s="826"/>
      <c r="X592" s="826"/>
      <c r="Y592" s="826"/>
      <c r="Z592" s="826"/>
      <c r="AA592" s="48"/>
      <c r="AB592" s="48"/>
      <c r="AC592" s="48"/>
    </row>
    <row r="593" spans="1:68" ht="16.5" hidden="1" customHeight="1" x14ac:dyDescent="0.25">
      <c r="A593" s="814" t="s">
        <v>936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4"/>
      <c r="AB593" s="774"/>
      <c r="AC593" s="774"/>
    </row>
    <row r="594" spans="1:68" ht="14.25" hidden="1" customHeight="1" x14ac:dyDescent="0.25">
      <c r="A594" s="794" t="s">
        <v>113</v>
      </c>
      <c r="B594" s="787"/>
      <c r="C594" s="787"/>
      <c r="D594" s="787"/>
      <c r="E594" s="787"/>
      <c r="F594" s="787"/>
      <c r="G594" s="787"/>
      <c r="H594" s="787"/>
      <c r="I594" s="787"/>
      <c r="J594" s="787"/>
      <c r="K594" s="787"/>
      <c r="L594" s="787"/>
      <c r="M594" s="787"/>
      <c r="N594" s="787"/>
      <c r="O594" s="787"/>
      <c r="P594" s="787"/>
      <c r="Q594" s="787"/>
      <c r="R594" s="787"/>
      <c r="S594" s="787"/>
      <c r="T594" s="787"/>
      <c r="U594" s="787"/>
      <c r="V594" s="787"/>
      <c r="W594" s="787"/>
      <c r="X594" s="787"/>
      <c r="Y594" s="787"/>
      <c r="Z594" s="787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89">
        <v>4680115885523</v>
      </c>
      <c r="E595" s="790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1053" t="s">
        <v>939</v>
      </c>
      <c r="Q595" s="792"/>
      <c r="R595" s="792"/>
      <c r="S595" s="792"/>
      <c r="T595" s="793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800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800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4" t="s">
        <v>64</v>
      </c>
      <c r="B598" s="787"/>
      <c r="C598" s="787"/>
      <c r="D598" s="787"/>
      <c r="E598" s="787"/>
      <c r="F598" s="787"/>
      <c r="G598" s="787"/>
      <c r="H598" s="787"/>
      <c r="I598" s="787"/>
      <c r="J598" s="787"/>
      <c r="K598" s="787"/>
      <c r="L598" s="787"/>
      <c r="M598" s="787"/>
      <c r="N598" s="787"/>
      <c r="O598" s="787"/>
      <c r="P598" s="787"/>
      <c r="Q598" s="787"/>
      <c r="R598" s="787"/>
      <c r="S598" s="787"/>
      <c r="T598" s="787"/>
      <c r="U598" s="787"/>
      <c r="V598" s="787"/>
      <c r="W598" s="787"/>
      <c r="X598" s="787"/>
      <c r="Y598" s="787"/>
      <c r="Z598" s="787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89">
        <v>4680115885530</v>
      </c>
      <c r="E599" s="790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809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2"/>
      <c r="R599" s="792"/>
      <c r="S599" s="792"/>
      <c r="T599" s="793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6"/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8"/>
      <c r="P600" s="800" t="s">
        <v>71</v>
      </c>
      <c r="Q600" s="784"/>
      <c r="R600" s="784"/>
      <c r="S600" s="784"/>
      <c r="T600" s="784"/>
      <c r="U600" s="784"/>
      <c r="V600" s="785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7"/>
      <c r="B601" s="787"/>
      <c r="C601" s="787"/>
      <c r="D601" s="787"/>
      <c r="E601" s="787"/>
      <c r="F601" s="787"/>
      <c r="G601" s="787"/>
      <c r="H601" s="787"/>
      <c r="I601" s="787"/>
      <c r="J601" s="787"/>
      <c r="K601" s="787"/>
      <c r="L601" s="787"/>
      <c r="M601" s="787"/>
      <c r="N601" s="787"/>
      <c r="O601" s="788"/>
      <c r="P601" s="800" t="s">
        <v>71</v>
      </c>
      <c r="Q601" s="784"/>
      <c r="R601" s="784"/>
      <c r="S601" s="784"/>
      <c r="T601" s="784"/>
      <c r="U601" s="784"/>
      <c r="V601" s="785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825" t="s">
        <v>943</v>
      </c>
      <c r="B602" s="826"/>
      <c r="C602" s="826"/>
      <c r="D602" s="826"/>
      <c r="E602" s="826"/>
      <c r="F602" s="826"/>
      <c r="G602" s="826"/>
      <c r="H602" s="826"/>
      <c r="I602" s="826"/>
      <c r="J602" s="826"/>
      <c r="K602" s="826"/>
      <c r="L602" s="826"/>
      <c r="M602" s="826"/>
      <c r="N602" s="826"/>
      <c r="O602" s="826"/>
      <c r="P602" s="826"/>
      <c r="Q602" s="826"/>
      <c r="R602" s="826"/>
      <c r="S602" s="826"/>
      <c r="T602" s="826"/>
      <c r="U602" s="826"/>
      <c r="V602" s="826"/>
      <c r="W602" s="826"/>
      <c r="X602" s="826"/>
      <c r="Y602" s="826"/>
      <c r="Z602" s="826"/>
      <c r="AA602" s="48"/>
      <c r="AB602" s="48"/>
      <c r="AC602" s="48"/>
    </row>
    <row r="603" spans="1:68" ht="16.5" hidden="1" customHeight="1" x14ac:dyDescent="0.25">
      <c r="A603" s="814" t="s">
        <v>943</v>
      </c>
      <c r="B603" s="787"/>
      <c r="C603" s="787"/>
      <c r="D603" s="787"/>
      <c r="E603" s="787"/>
      <c r="F603" s="787"/>
      <c r="G603" s="787"/>
      <c r="H603" s="787"/>
      <c r="I603" s="787"/>
      <c r="J603" s="787"/>
      <c r="K603" s="787"/>
      <c r="L603" s="787"/>
      <c r="M603" s="787"/>
      <c r="N603" s="787"/>
      <c r="O603" s="787"/>
      <c r="P603" s="787"/>
      <c r="Q603" s="787"/>
      <c r="R603" s="787"/>
      <c r="S603" s="787"/>
      <c r="T603" s="787"/>
      <c r="U603" s="787"/>
      <c r="V603" s="787"/>
      <c r="W603" s="787"/>
      <c r="X603" s="787"/>
      <c r="Y603" s="787"/>
      <c r="Z603" s="787"/>
      <c r="AA603" s="774"/>
      <c r="AB603" s="774"/>
      <c r="AC603" s="774"/>
    </row>
    <row r="604" spans="1:68" ht="14.25" hidden="1" customHeight="1" x14ac:dyDescent="0.25">
      <c r="A604" s="794" t="s">
        <v>113</v>
      </c>
      <c r="B604" s="787"/>
      <c r="C604" s="787"/>
      <c r="D604" s="787"/>
      <c r="E604" s="787"/>
      <c r="F604" s="787"/>
      <c r="G604" s="787"/>
      <c r="H604" s="787"/>
      <c r="I604" s="787"/>
      <c r="J604" s="787"/>
      <c r="K604" s="787"/>
      <c r="L604" s="787"/>
      <c r="M604" s="787"/>
      <c r="N604" s="787"/>
      <c r="O604" s="787"/>
      <c r="P604" s="787"/>
      <c r="Q604" s="787"/>
      <c r="R604" s="787"/>
      <c r="S604" s="787"/>
      <c r="T604" s="787"/>
      <c r="U604" s="787"/>
      <c r="V604" s="787"/>
      <c r="W604" s="787"/>
      <c r="X604" s="787"/>
      <c r="Y604" s="787"/>
      <c r="Z604" s="787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89">
        <v>4640242181011</v>
      </c>
      <c r="E605" s="790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894" t="s">
        <v>946</v>
      </c>
      <c r="Q605" s="792"/>
      <c r="R605" s="792"/>
      <c r="S605" s="792"/>
      <c r="T605" s="793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89">
        <v>4640242180441</v>
      </c>
      <c r="E606" s="790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1098" t="s">
        <v>950</v>
      </c>
      <c r="Q606" s="792"/>
      <c r="R606" s="792"/>
      <c r="S606" s="792"/>
      <c r="T606" s="793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89">
        <v>4640242180564</v>
      </c>
      <c r="E607" s="790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969" t="s">
        <v>954</v>
      </c>
      <c r="Q607" s="792"/>
      <c r="R607" s="792"/>
      <c r="S607" s="792"/>
      <c r="T607" s="793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89">
        <v>4640242180922</v>
      </c>
      <c r="E608" s="790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1051" t="s">
        <v>958</v>
      </c>
      <c r="Q608" s="792"/>
      <c r="R608" s="792"/>
      <c r="S608" s="792"/>
      <c r="T608" s="793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89">
        <v>4640242181189</v>
      </c>
      <c r="E609" s="790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3" t="s">
        <v>962</v>
      </c>
      <c r="Q609" s="792"/>
      <c r="R609" s="792"/>
      <c r="S609" s="792"/>
      <c r="T609" s="793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89">
        <v>4640242180038</v>
      </c>
      <c r="E610" s="790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1085" t="s">
        <v>965</v>
      </c>
      <c r="Q610" s="792"/>
      <c r="R610" s="792"/>
      <c r="S610" s="792"/>
      <c r="T610" s="793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89">
        <v>4640242181172</v>
      </c>
      <c r="E611" s="790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992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6"/>
      <c r="B612" s="787"/>
      <c r="C612" s="787"/>
      <c r="D612" s="787"/>
      <c r="E612" s="787"/>
      <c r="F612" s="787"/>
      <c r="G612" s="787"/>
      <c r="H612" s="787"/>
      <c r="I612" s="787"/>
      <c r="J612" s="787"/>
      <c r="K612" s="787"/>
      <c r="L612" s="787"/>
      <c r="M612" s="787"/>
      <c r="N612" s="787"/>
      <c r="O612" s="788"/>
      <c r="P612" s="800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7"/>
      <c r="B613" s="787"/>
      <c r="C613" s="787"/>
      <c r="D613" s="787"/>
      <c r="E613" s="787"/>
      <c r="F613" s="787"/>
      <c r="G613" s="787"/>
      <c r="H613" s="787"/>
      <c r="I613" s="787"/>
      <c r="J613" s="787"/>
      <c r="K613" s="787"/>
      <c r="L613" s="787"/>
      <c r="M613" s="787"/>
      <c r="N613" s="787"/>
      <c r="O613" s="788"/>
      <c r="P613" s="800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4" t="s">
        <v>165</v>
      </c>
      <c r="B614" s="787"/>
      <c r="C614" s="787"/>
      <c r="D614" s="787"/>
      <c r="E614" s="787"/>
      <c r="F614" s="787"/>
      <c r="G614" s="787"/>
      <c r="H614" s="787"/>
      <c r="I614" s="787"/>
      <c r="J614" s="787"/>
      <c r="K614" s="787"/>
      <c r="L614" s="787"/>
      <c r="M614" s="787"/>
      <c r="N614" s="787"/>
      <c r="O614" s="787"/>
      <c r="P614" s="787"/>
      <c r="Q614" s="787"/>
      <c r="R614" s="787"/>
      <c r="S614" s="787"/>
      <c r="T614" s="787"/>
      <c r="U614" s="787"/>
      <c r="V614" s="787"/>
      <c r="W614" s="787"/>
      <c r="X614" s="787"/>
      <c r="Y614" s="787"/>
      <c r="Z614" s="787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89">
        <v>4640242180519</v>
      </c>
      <c r="E615" s="790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1210" t="s">
        <v>971</v>
      </c>
      <c r="Q615" s="792"/>
      <c r="R615" s="792"/>
      <c r="S615" s="792"/>
      <c r="T615" s="793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89">
        <v>4640242180526</v>
      </c>
      <c r="E616" s="790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1201" t="s">
        <v>975</v>
      </c>
      <c r="Q616" s="792"/>
      <c r="R616" s="792"/>
      <c r="S616" s="792"/>
      <c r="T616" s="793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89">
        <v>4640242180090</v>
      </c>
      <c r="E617" s="790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989" t="s">
        <v>978</v>
      </c>
      <c r="Q617" s="792"/>
      <c r="R617" s="792"/>
      <c r="S617" s="792"/>
      <c r="T617" s="793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89">
        <v>4640242181363</v>
      </c>
      <c r="E618" s="790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889" t="s">
        <v>982</v>
      </c>
      <c r="Q618" s="792"/>
      <c r="R618" s="792"/>
      <c r="S618" s="792"/>
      <c r="T618" s="793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6"/>
      <c r="B619" s="787"/>
      <c r="C619" s="787"/>
      <c r="D619" s="787"/>
      <c r="E619" s="787"/>
      <c r="F619" s="787"/>
      <c r="G619" s="787"/>
      <c r="H619" s="787"/>
      <c r="I619" s="787"/>
      <c r="J619" s="787"/>
      <c r="K619" s="787"/>
      <c r="L619" s="787"/>
      <c r="M619" s="787"/>
      <c r="N619" s="787"/>
      <c r="O619" s="788"/>
      <c r="P619" s="800" t="s">
        <v>71</v>
      </c>
      <c r="Q619" s="784"/>
      <c r="R619" s="784"/>
      <c r="S619" s="784"/>
      <c r="T619" s="784"/>
      <c r="U619" s="784"/>
      <c r="V619" s="785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7"/>
      <c r="B620" s="787"/>
      <c r="C620" s="787"/>
      <c r="D620" s="787"/>
      <c r="E620" s="787"/>
      <c r="F620" s="787"/>
      <c r="G620" s="787"/>
      <c r="H620" s="787"/>
      <c r="I620" s="787"/>
      <c r="J620" s="787"/>
      <c r="K620" s="787"/>
      <c r="L620" s="787"/>
      <c r="M620" s="787"/>
      <c r="N620" s="787"/>
      <c r="O620" s="788"/>
      <c r="P620" s="800" t="s">
        <v>71</v>
      </c>
      <c r="Q620" s="784"/>
      <c r="R620" s="784"/>
      <c r="S620" s="784"/>
      <c r="T620" s="784"/>
      <c r="U620" s="784"/>
      <c r="V620" s="785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4" t="s">
        <v>64</v>
      </c>
      <c r="B621" s="787"/>
      <c r="C621" s="787"/>
      <c r="D621" s="787"/>
      <c r="E621" s="787"/>
      <c r="F621" s="787"/>
      <c r="G621" s="787"/>
      <c r="H621" s="787"/>
      <c r="I621" s="787"/>
      <c r="J621" s="787"/>
      <c r="K621" s="787"/>
      <c r="L621" s="787"/>
      <c r="M621" s="787"/>
      <c r="N621" s="787"/>
      <c r="O621" s="787"/>
      <c r="P621" s="787"/>
      <c r="Q621" s="787"/>
      <c r="R621" s="787"/>
      <c r="S621" s="787"/>
      <c r="T621" s="787"/>
      <c r="U621" s="787"/>
      <c r="V621" s="787"/>
      <c r="W621" s="787"/>
      <c r="X621" s="787"/>
      <c r="Y621" s="787"/>
      <c r="Z621" s="787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89">
        <v>4640242180816</v>
      </c>
      <c r="E622" s="790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2" t="s">
        <v>985</v>
      </c>
      <c r="Q622" s="792"/>
      <c r="R622" s="792"/>
      <c r="S622" s="792"/>
      <c r="T622" s="793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89">
        <v>4640242180595</v>
      </c>
      <c r="E623" s="790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22" t="s">
        <v>989</v>
      </c>
      <c r="Q623" s="792"/>
      <c r="R623" s="792"/>
      <c r="S623" s="792"/>
      <c r="T623" s="793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89">
        <v>4640242181615</v>
      </c>
      <c r="E624" s="790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1166" t="s">
        <v>993</v>
      </c>
      <c r="Q624" s="792"/>
      <c r="R624" s="792"/>
      <c r="S624" s="792"/>
      <c r="T624" s="793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89">
        <v>4640242181639</v>
      </c>
      <c r="E625" s="790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818" t="s">
        <v>997</v>
      </c>
      <c r="Q625" s="792"/>
      <c r="R625" s="792"/>
      <c r="S625" s="792"/>
      <c r="T625" s="793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89">
        <v>4640242181622</v>
      </c>
      <c r="E626" s="790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1215" t="s">
        <v>1001</v>
      </c>
      <c r="Q626" s="792"/>
      <c r="R626" s="792"/>
      <c r="S626" s="792"/>
      <c r="T626" s="793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89">
        <v>4640242180908</v>
      </c>
      <c r="E627" s="790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5" t="s">
        <v>1005</v>
      </c>
      <c r="Q627" s="792"/>
      <c r="R627" s="792"/>
      <c r="S627" s="792"/>
      <c r="T627" s="793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89">
        <v>4640242180489</v>
      </c>
      <c r="E628" s="790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1218" t="s">
        <v>1008</v>
      </c>
      <c r="Q628" s="792"/>
      <c r="R628" s="792"/>
      <c r="S628" s="792"/>
      <c r="T628" s="793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6"/>
      <c r="B629" s="787"/>
      <c r="C629" s="787"/>
      <c r="D629" s="787"/>
      <c r="E629" s="787"/>
      <c r="F629" s="787"/>
      <c r="G629" s="787"/>
      <c r="H629" s="787"/>
      <c r="I629" s="787"/>
      <c r="J629" s="787"/>
      <c r="K629" s="787"/>
      <c r="L629" s="787"/>
      <c r="M629" s="787"/>
      <c r="N629" s="787"/>
      <c r="O629" s="788"/>
      <c r="P629" s="800" t="s">
        <v>71</v>
      </c>
      <c r="Q629" s="784"/>
      <c r="R629" s="784"/>
      <c r="S629" s="784"/>
      <c r="T629" s="784"/>
      <c r="U629" s="784"/>
      <c r="V629" s="785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7"/>
      <c r="B630" s="787"/>
      <c r="C630" s="787"/>
      <c r="D630" s="787"/>
      <c r="E630" s="787"/>
      <c r="F630" s="787"/>
      <c r="G630" s="787"/>
      <c r="H630" s="787"/>
      <c r="I630" s="787"/>
      <c r="J630" s="787"/>
      <c r="K630" s="787"/>
      <c r="L630" s="787"/>
      <c r="M630" s="787"/>
      <c r="N630" s="787"/>
      <c r="O630" s="788"/>
      <c r="P630" s="800" t="s">
        <v>71</v>
      </c>
      <c r="Q630" s="784"/>
      <c r="R630" s="784"/>
      <c r="S630" s="784"/>
      <c r="T630" s="784"/>
      <c r="U630" s="784"/>
      <c r="V630" s="785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4" t="s">
        <v>73</v>
      </c>
      <c r="B631" s="787"/>
      <c r="C631" s="787"/>
      <c r="D631" s="787"/>
      <c r="E631" s="787"/>
      <c r="F631" s="787"/>
      <c r="G631" s="787"/>
      <c r="H631" s="787"/>
      <c r="I631" s="787"/>
      <c r="J631" s="787"/>
      <c r="K631" s="787"/>
      <c r="L631" s="787"/>
      <c r="M631" s="787"/>
      <c r="N631" s="787"/>
      <c r="O631" s="787"/>
      <c r="P631" s="787"/>
      <c r="Q631" s="787"/>
      <c r="R631" s="787"/>
      <c r="S631" s="787"/>
      <c r="T631" s="787"/>
      <c r="U631" s="787"/>
      <c r="V631" s="787"/>
      <c r="W631" s="787"/>
      <c r="X631" s="787"/>
      <c r="Y631" s="787"/>
      <c r="Z631" s="787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89">
        <v>4640242180533</v>
      </c>
      <c r="E632" s="790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19" t="s">
        <v>1011</v>
      </c>
      <c r="Q632" s="792"/>
      <c r="R632" s="792"/>
      <c r="S632" s="792"/>
      <c r="T632" s="793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89">
        <v>4640242180533</v>
      </c>
      <c r="E633" s="790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970" t="s">
        <v>1014</v>
      </c>
      <c r="Q633" s="792"/>
      <c r="R633" s="792"/>
      <c r="S633" s="792"/>
      <c r="T633" s="793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89">
        <v>4640242180540</v>
      </c>
      <c r="E634" s="790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1198" t="s">
        <v>1017</v>
      </c>
      <c r="Q634" s="792"/>
      <c r="R634" s="792"/>
      <c r="S634" s="792"/>
      <c r="T634" s="793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89">
        <v>4640242180540</v>
      </c>
      <c r="E635" s="790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1131" t="s">
        <v>1020</v>
      </c>
      <c r="Q635" s="792"/>
      <c r="R635" s="792"/>
      <c r="S635" s="792"/>
      <c r="T635" s="793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89">
        <v>4640242181233</v>
      </c>
      <c r="E636" s="790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02" t="s">
        <v>1023</v>
      </c>
      <c r="Q636" s="792"/>
      <c r="R636" s="792"/>
      <c r="S636" s="792"/>
      <c r="T636" s="793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89">
        <v>4640242181233</v>
      </c>
      <c r="E637" s="790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1139" t="s">
        <v>1025</v>
      </c>
      <c r="Q637" s="792"/>
      <c r="R637" s="792"/>
      <c r="S637" s="792"/>
      <c r="T637" s="793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89">
        <v>4640242181226</v>
      </c>
      <c r="E638" s="790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1081" t="s">
        <v>1028</v>
      </c>
      <c r="Q638" s="792"/>
      <c r="R638" s="792"/>
      <c r="S638" s="792"/>
      <c r="T638" s="793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89">
        <v>4640242181226</v>
      </c>
      <c r="E639" s="790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924" t="s">
        <v>1030</v>
      </c>
      <c r="Q639" s="792"/>
      <c r="R639" s="792"/>
      <c r="S639" s="792"/>
      <c r="T639" s="793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6"/>
      <c r="B640" s="787"/>
      <c r="C640" s="787"/>
      <c r="D640" s="787"/>
      <c r="E640" s="787"/>
      <c r="F640" s="787"/>
      <c r="G640" s="787"/>
      <c r="H640" s="787"/>
      <c r="I640" s="787"/>
      <c r="J640" s="787"/>
      <c r="K640" s="787"/>
      <c r="L640" s="787"/>
      <c r="M640" s="787"/>
      <c r="N640" s="787"/>
      <c r="O640" s="788"/>
      <c r="P640" s="800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7"/>
      <c r="B641" s="787"/>
      <c r="C641" s="787"/>
      <c r="D641" s="787"/>
      <c r="E641" s="787"/>
      <c r="F641" s="787"/>
      <c r="G641" s="787"/>
      <c r="H641" s="787"/>
      <c r="I641" s="787"/>
      <c r="J641" s="787"/>
      <c r="K641" s="787"/>
      <c r="L641" s="787"/>
      <c r="M641" s="787"/>
      <c r="N641" s="787"/>
      <c r="O641" s="788"/>
      <c r="P641" s="800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4" t="s">
        <v>207</v>
      </c>
      <c r="B642" s="787"/>
      <c r="C642" s="787"/>
      <c r="D642" s="787"/>
      <c r="E642" s="787"/>
      <c r="F642" s="787"/>
      <c r="G642" s="787"/>
      <c r="H642" s="787"/>
      <c r="I642" s="787"/>
      <c r="J642" s="787"/>
      <c r="K642" s="787"/>
      <c r="L642" s="787"/>
      <c r="M642" s="787"/>
      <c r="N642" s="787"/>
      <c r="O642" s="787"/>
      <c r="P642" s="787"/>
      <c r="Q642" s="787"/>
      <c r="R642" s="787"/>
      <c r="S642" s="787"/>
      <c r="T642" s="787"/>
      <c r="U642" s="787"/>
      <c r="V642" s="787"/>
      <c r="W642" s="787"/>
      <c r="X642" s="787"/>
      <c r="Y642" s="787"/>
      <c r="Z642" s="787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89">
        <v>4640242180120</v>
      </c>
      <c r="E643" s="790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1086" t="s">
        <v>1033</v>
      </c>
      <c r="Q643" s="792"/>
      <c r="R643" s="792"/>
      <c r="S643" s="792"/>
      <c r="T643" s="793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89">
        <v>4640242180120</v>
      </c>
      <c r="E644" s="790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844" t="s">
        <v>1036</v>
      </c>
      <c r="Q644" s="792"/>
      <c r="R644" s="792"/>
      <c r="S644" s="792"/>
      <c r="T644" s="793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89">
        <v>4640242180137</v>
      </c>
      <c r="E645" s="790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1077" t="s">
        <v>1039</v>
      </c>
      <c r="Q645" s="792"/>
      <c r="R645" s="792"/>
      <c r="S645" s="792"/>
      <c r="T645" s="793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89">
        <v>4640242180137</v>
      </c>
      <c r="E646" s="790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099" t="s">
        <v>1042</v>
      </c>
      <c r="Q646" s="792"/>
      <c r="R646" s="792"/>
      <c r="S646" s="792"/>
      <c r="T646" s="793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6"/>
      <c r="B647" s="787"/>
      <c r="C647" s="787"/>
      <c r="D647" s="787"/>
      <c r="E647" s="787"/>
      <c r="F647" s="787"/>
      <c r="G647" s="787"/>
      <c r="H647" s="787"/>
      <c r="I647" s="787"/>
      <c r="J647" s="787"/>
      <c r="K647" s="787"/>
      <c r="L647" s="787"/>
      <c r="M647" s="787"/>
      <c r="N647" s="787"/>
      <c r="O647" s="788"/>
      <c r="P647" s="800" t="s">
        <v>71</v>
      </c>
      <c r="Q647" s="784"/>
      <c r="R647" s="784"/>
      <c r="S647" s="784"/>
      <c r="T647" s="784"/>
      <c r="U647" s="784"/>
      <c r="V647" s="785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7"/>
      <c r="B648" s="787"/>
      <c r="C648" s="787"/>
      <c r="D648" s="787"/>
      <c r="E648" s="787"/>
      <c r="F648" s="787"/>
      <c r="G648" s="787"/>
      <c r="H648" s="787"/>
      <c r="I648" s="787"/>
      <c r="J648" s="787"/>
      <c r="K648" s="787"/>
      <c r="L648" s="787"/>
      <c r="M648" s="787"/>
      <c r="N648" s="787"/>
      <c r="O648" s="788"/>
      <c r="P648" s="800" t="s">
        <v>71</v>
      </c>
      <c r="Q648" s="784"/>
      <c r="R648" s="784"/>
      <c r="S648" s="784"/>
      <c r="T648" s="784"/>
      <c r="U648" s="784"/>
      <c r="V648" s="785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814" t="s">
        <v>1043</v>
      </c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7"/>
      <c r="P649" s="787"/>
      <c r="Q649" s="787"/>
      <c r="R649" s="787"/>
      <c r="S649" s="787"/>
      <c r="T649" s="787"/>
      <c r="U649" s="787"/>
      <c r="V649" s="787"/>
      <c r="W649" s="787"/>
      <c r="X649" s="787"/>
      <c r="Y649" s="787"/>
      <c r="Z649" s="787"/>
      <c r="AA649" s="774"/>
      <c r="AB649" s="774"/>
      <c r="AC649" s="774"/>
    </row>
    <row r="650" spans="1:68" ht="14.25" hidden="1" customHeight="1" x14ac:dyDescent="0.25">
      <c r="A650" s="794" t="s">
        <v>113</v>
      </c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7"/>
      <c r="P650" s="787"/>
      <c r="Q650" s="787"/>
      <c r="R650" s="787"/>
      <c r="S650" s="787"/>
      <c r="T650" s="787"/>
      <c r="U650" s="787"/>
      <c r="V650" s="787"/>
      <c r="W650" s="787"/>
      <c r="X650" s="787"/>
      <c r="Y650" s="787"/>
      <c r="Z650" s="787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89">
        <v>4640242180045</v>
      </c>
      <c r="E651" s="790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933" t="s">
        <v>1046</v>
      </c>
      <c r="Q651" s="792"/>
      <c r="R651" s="792"/>
      <c r="S651" s="792"/>
      <c r="T651" s="793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89">
        <v>4640242180601</v>
      </c>
      <c r="E652" s="790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879" t="s">
        <v>1050</v>
      </c>
      <c r="Q652" s="792"/>
      <c r="R652" s="792"/>
      <c r="S652" s="792"/>
      <c r="T652" s="793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800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800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4" t="s">
        <v>165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89">
        <v>4640242180090</v>
      </c>
      <c r="E656" s="790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1057" t="s">
        <v>1054</v>
      </c>
      <c r="Q656" s="792"/>
      <c r="R656" s="792"/>
      <c r="S656" s="792"/>
      <c r="T656" s="793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800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800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4" t="s">
        <v>64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89">
        <v>4640242180076</v>
      </c>
      <c r="E660" s="790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1129" t="s">
        <v>1058</v>
      </c>
      <c r="Q660" s="792"/>
      <c r="R660" s="792"/>
      <c r="S660" s="792"/>
      <c r="T660" s="793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800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800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4" t="s">
        <v>73</v>
      </c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787"/>
      <c r="P663" s="787"/>
      <c r="Q663" s="787"/>
      <c r="R663" s="787"/>
      <c r="S663" s="787"/>
      <c r="T663" s="787"/>
      <c r="U663" s="787"/>
      <c r="V663" s="787"/>
      <c r="W663" s="787"/>
      <c r="X663" s="787"/>
      <c r="Y663" s="787"/>
      <c r="Z663" s="787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89">
        <v>4640242180106</v>
      </c>
      <c r="E664" s="790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1193" t="s">
        <v>1062</v>
      </c>
      <c r="Q664" s="792"/>
      <c r="R664" s="792"/>
      <c r="S664" s="792"/>
      <c r="T664" s="793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6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788"/>
      <c r="P665" s="800" t="s">
        <v>71</v>
      </c>
      <c r="Q665" s="784"/>
      <c r="R665" s="784"/>
      <c r="S665" s="784"/>
      <c r="T665" s="784"/>
      <c r="U665" s="784"/>
      <c r="V665" s="785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788"/>
      <c r="P666" s="800" t="s">
        <v>71</v>
      </c>
      <c r="Q666" s="784"/>
      <c r="R666" s="784"/>
      <c r="S666" s="784"/>
      <c r="T666" s="784"/>
      <c r="U666" s="784"/>
      <c r="V666" s="785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884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885"/>
      <c r="P667" s="795" t="s">
        <v>1064</v>
      </c>
      <c r="Q667" s="796"/>
      <c r="R667" s="796"/>
      <c r="S667" s="796"/>
      <c r="T667" s="796"/>
      <c r="U667" s="796"/>
      <c r="V667" s="797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15483.6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15588.100000000002</v>
      </c>
      <c r="Z667" s="37"/>
      <c r="AA667" s="782"/>
      <c r="AB667" s="782"/>
      <c r="AC667" s="782"/>
    </row>
    <row r="668" spans="1:68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885"/>
      <c r="P668" s="795" t="s">
        <v>1065</v>
      </c>
      <c r="Q668" s="796"/>
      <c r="R668" s="796"/>
      <c r="S668" s="796"/>
      <c r="T668" s="796"/>
      <c r="U668" s="796"/>
      <c r="V668" s="797"/>
      <c r="W668" s="37" t="s">
        <v>69</v>
      </c>
      <c r="X668" s="781">
        <f>IFERROR(SUM(BM22:BM664),"0")</f>
        <v>16560.436059152402</v>
      </c>
      <c r="Y668" s="781">
        <f>IFERROR(SUM(BN22:BN664),"0")</f>
        <v>16671.244000000002</v>
      </c>
      <c r="Z668" s="37"/>
      <c r="AA668" s="782"/>
      <c r="AB668" s="782"/>
      <c r="AC668" s="782"/>
    </row>
    <row r="669" spans="1:68" x14ac:dyDescent="0.2">
      <c r="A669" s="787"/>
      <c r="B669" s="787"/>
      <c r="C669" s="787"/>
      <c r="D669" s="787"/>
      <c r="E669" s="787"/>
      <c r="F669" s="787"/>
      <c r="G669" s="787"/>
      <c r="H669" s="787"/>
      <c r="I669" s="787"/>
      <c r="J669" s="787"/>
      <c r="K669" s="787"/>
      <c r="L669" s="787"/>
      <c r="M669" s="787"/>
      <c r="N669" s="787"/>
      <c r="O669" s="885"/>
      <c r="P669" s="795" t="s">
        <v>1066</v>
      </c>
      <c r="Q669" s="796"/>
      <c r="R669" s="796"/>
      <c r="S669" s="796"/>
      <c r="T669" s="796"/>
      <c r="U669" s="796"/>
      <c r="V669" s="797"/>
      <c r="W669" s="37" t="s">
        <v>1067</v>
      </c>
      <c r="X669" s="38">
        <f>ROUNDUP(SUM(BO22:BO664),0)</f>
        <v>30</v>
      </c>
      <c r="Y669" s="38">
        <f>ROUNDUP(SUM(BP22:BP664),0)</f>
        <v>30</v>
      </c>
      <c r="Z669" s="37"/>
      <c r="AA669" s="782"/>
      <c r="AB669" s="782"/>
      <c r="AC669" s="782"/>
    </row>
    <row r="670" spans="1:68" x14ac:dyDescent="0.2">
      <c r="A670" s="787"/>
      <c r="B670" s="787"/>
      <c r="C670" s="787"/>
      <c r="D670" s="787"/>
      <c r="E670" s="787"/>
      <c r="F670" s="787"/>
      <c r="G670" s="787"/>
      <c r="H670" s="787"/>
      <c r="I670" s="787"/>
      <c r="J670" s="787"/>
      <c r="K670" s="787"/>
      <c r="L670" s="787"/>
      <c r="M670" s="787"/>
      <c r="N670" s="787"/>
      <c r="O670" s="885"/>
      <c r="P670" s="795" t="s">
        <v>1068</v>
      </c>
      <c r="Q670" s="796"/>
      <c r="R670" s="796"/>
      <c r="S670" s="796"/>
      <c r="T670" s="796"/>
      <c r="U670" s="796"/>
      <c r="V670" s="797"/>
      <c r="W670" s="37" t="s">
        <v>69</v>
      </c>
      <c r="X670" s="781">
        <f>GrossWeightTotal+PalletQtyTotal*25</f>
        <v>17310.436059152402</v>
      </c>
      <c r="Y670" s="781">
        <f>GrossWeightTotalR+PalletQtyTotalR*25</f>
        <v>17421.244000000002</v>
      </c>
      <c r="Z670" s="37"/>
      <c r="AA670" s="782"/>
      <c r="AB670" s="782"/>
      <c r="AC670" s="782"/>
    </row>
    <row r="671" spans="1:68" x14ac:dyDescent="0.2">
      <c r="A671" s="787"/>
      <c r="B671" s="787"/>
      <c r="C671" s="787"/>
      <c r="D671" s="787"/>
      <c r="E671" s="787"/>
      <c r="F671" s="787"/>
      <c r="G671" s="787"/>
      <c r="H671" s="787"/>
      <c r="I671" s="787"/>
      <c r="J671" s="787"/>
      <c r="K671" s="787"/>
      <c r="L671" s="787"/>
      <c r="M671" s="787"/>
      <c r="N671" s="787"/>
      <c r="O671" s="885"/>
      <c r="P671" s="795" t="s">
        <v>1069</v>
      </c>
      <c r="Q671" s="796"/>
      <c r="R671" s="796"/>
      <c r="S671" s="796"/>
      <c r="T671" s="796"/>
      <c r="U671" s="796"/>
      <c r="V671" s="797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3122.8352846412345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3140</v>
      </c>
      <c r="Z671" s="37"/>
      <c r="AA671" s="782"/>
      <c r="AB671" s="782"/>
      <c r="AC671" s="782"/>
    </row>
    <row r="672" spans="1:68" ht="14.25" hidden="1" customHeight="1" x14ac:dyDescent="0.2">
      <c r="A672" s="787"/>
      <c r="B672" s="787"/>
      <c r="C672" s="787"/>
      <c r="D672" s="787"/>
      <c r="E672" s="787"/>
      <c r="F672" s="787"/>
      <c r="G672" s="787"/>
      <c r="H672" s="787"/>
      <c r="I672" s="787"/>
      <c r="J672" s="787"/>
      <c r="K672" s="787"/>
      <c r="L672" s="787"/>
      <c r="M672" s="787"/>
      <c r="N672" s="787"/>
      <c r="O672" s="885"/>
      <c r="P672" s="795" t="s">
        <v>1070</v>
      </c>
      <c r="Q672" s="796"/>
      <c r="R672" s="796"/>
      <c r="S672" s="796"/>
      <c r="T672" s="796"/>
      <c r="U672" s="796"/>
      <c r="V672" s="797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35.75759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1" t="s">
        <v>111</v>
      </c>
      <c r="D674" s="1014"/>
      <c r="E674" s="1014"/>
      <c r="F674" s="1014"/>
      <c r="G674" s="1014"/>
      <c r="H674" s="1008"/>
      <c r="I674" s="801" t="s">
        <v>322</v>
      </c>
      <c r="J674" s="1014"/>
      <c r="K674" s="1014"/>
      <c r="L674" s="1014"/>
      <c r="M674" s="1014"/>
      <c r="N674" s="1014"/>
      <c r="O674" s="1014"/>
      <c r="P674" s="1014"/>
      <c r="Q674" s="1014"/>
      <c r="R674" s="1014"/>
      <c r="S674" s="1014"/>
      <c r="T674" s="1014"/>
      <c r="U674" s="1014"/>
      <c r="V674" s="1014"/>
      <c r="W674" s="1008"/>
      <c r="X674" s="801" t="s">
        <v>661</v>
      </c>
      <c r="Y674" s="1008"/>
      <c r="Z674" s="801" t="s">
        <v>747</v>
      </c>
      <c r="AA674" s="1014"/>
      <c r="AB674" s="1014"/>
      <c r="AC674" s="1008"/>
      <c r="AD674" s="776" t="s">
        <v>840</v>
      </c>
      <c r="AE674" s="776" t="s">
        <v>936</v>
      </c>
      <c r="AF674" s="801" t="s">
        <v>943</v>
      </c>
      <c r="AG674" s="1008"/>
    </row>
    <row r="675" spans="1:33" ht="14.25" customHeight="1" thickTop="1" x14ac:dyDescent="0.2">
      <c r="A675" s="994" t="s">
        <v>1073</v>
      </c>
      <c r="B675" s="801" t="s">
        <v>63</v>
      </c>
      <c r="C675" s="801" t="s">
        <v>112</v>
      </c>
      <c r="D675" s="801" t="s">
        <v>139</v>
      </c>
      <c r="E675" s="801" t="s">
        <v>215</v>
      </c>
      <c r="F675" s="801" t="s">
        <v>237</v>
      </c>
      <c r="G675" s="801" t="s">
        <v>281</v>
      </c>
      <c r="H675" s="801" t="s">
        <v>111</v>
      </c>
      <c r="I675" s="801" t="s">
        <v>323</v>
      </c>
      <c r="J675" s="801" t="s">
        <v>347</v>
      </c>
      <c r="K675" s="801" t="s">
        <v>425</v>
      </c>
      <c r="L675" s="801" t="s">
        <v>444</v>
      </c>
      <c r="M675" s="801" t="s">
        <v>468</v>
      </c>
      <c r="N675" s="777"/>
      <c r="O675" s="801" t="s">
        <v>495</v>
      </c>
      <c r="P675" s="801" t="s">
        <v>498</v>
      </c>
      <c r="Q675" s="801" t="s">
        <v>507</v>
      </c>
      <c r="R675" s="801" t="s">
        <v>523</v>
      </c>
      <c r="S675" s="801" t="s">
        <v>533</v>
      </c>
      <c r="T675" s="801" t="s">
        <v>546</v>
      </c>
      <c r="U675" s="801" t="s">
        <v>559</v>
      </c>
      <c r="V675" s="801" t="s">
        <v>563</v>
      </c>
      <c r="W675" s="801" t="s">
        <v>648</v>
      </c>
      <c r="X675" s="801" t="s">
        <v>662</v>
      </c>
      <c r="Y675" s="801" t="s">
        <v>703</v>
      </c>
      <c r="Z675" s="801" t="s">
        <v>748</v>
      </c>
      <c r="AA675" s="801" t="s">
        <v>803</v>
      </c>
      <c r="AB675" s="801" t="s">
        <v>821</v>
      </c>
      <c r="AC675" s="801" t="s">
        <v>836</v>
      </c>
      <c r="AD675" s="801" t="s">
        <v>840</v>
      </c>
      <c r="AE675" s="801" t="s">
        <v>936</v>
      </c>
      <c r="AF675" s="801" t="s">
        <v>943</v>
      </c>
      <c r="AG675" s="801" t="s">
        <v>1043</v>
      </c>
    </row>
    <row r="676" spans="1:33" ht="13.5" customHeight="1" thickBot="1" x14ac:dyDescent="0.25">
      <c r="A676" s="995"/>
      <c r="B676" s="802"/>
      <c r="C676" s="802"/>
      <c r="D676" s="802"/>
      <c r="E676" s="802"/>
      <c r="F676" s="802"/>
      <c r="G676" s="802"/>
      <c r="H676" s="802"/>
      <c r="I676" s="802"/>
      <c r="J676" s="802"/>
      <c r="K676" s="802"/>
      <c r="L676" s="802"/>
      <c r="M676" s="802"/>
      <c r="N676" s="777"/>
      <c r="O676" s="802"/>
      <c r="P676" s="802"/>
      <c r="Q676" s="802"/>
      <c r="R676" s="802"/>
      <c r="S676" s="802"/>
      <c r="T676" s="802"/>
      <c r="U676" s="802"/>
      <c r="V676" s="802"/>
      <c r="W676" s="802"/>
      <c r="X676" s="802"/>
      <c r="Y676" s="802"/>
      <c r="Z676" s="802"/>
      <c r="AA676" s="802"/>
      <c r="AB676" s="802"/>
      <c r="AC676" s="802"/>
      <c r="AD676" s="802"/>
      <c r="AE676" s="802"/>
      <c r="AF676" s="802"/>
      <c r="AG676" s="802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151.20000000000002</v>
      </c>
      <c r="E677" s="46">
        <f>IFERROR(Y105*1,"0")+IFERROR(Y106*1,"0")+IFERROR(Y107*1,"0")+IFERROR(Y111*1,"0")+IFERROR(Y112*1,"0")+IFERROR(Y113*1,"0")+IFERROR(Y114*1,"0")+IFERROR(Y115*1,"0")+IFERROR(Y116*1,"0")</f>
        <v>1180.08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2349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201.60000000000002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3436.8</v>
      </c>
      <c r="K677" s="46">
        <f>IFERROR(Y250*1,"0")+IFERROR(Y251*1,"0")+IFERROR(Y252*1,"0")+IFERROR(Y253*1,"0")+IFERROR(Y254*1,"0")+IFERROR(Y255*1,"0")+IFERROR(Y256*1,"0")+IFERROR(Y257*1,"0")</f>
        <v>58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108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100.8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1311</v>
      </c>
      <c r="W677" s="46">
        <f>IFERROR(Y409*1,"0")+IFERROR(Y413*1,"0")+IFERROR(Y414*1,"0")+IFERROR(Y415*1,"0")</f>
        <v>350.7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720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2511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3109.92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500,00"/>
        <filter val="100,00"/>
        <filter val="128,21"/>
        <filter val="13,89"/>
        <filter val="132,58"/>
        <filter val="15 483,60"/>
        <filter val="150,00"/>
        <filter val="16 560,44"/>
        <filter val="16,67"/>
        <filter val="166,67"/>
        <filter val="17 310,44"/>
        <filter val="18,52"/>
        <filter val="185,19"/>
        <filter val="2 000,00"/>
        <filter val="2 300,00"/>
        <filter val="2 342,40"/>
        <filter val="2 400,00"/>
        <filter val="200,00"/>
        <filter val="242,98"/>
        <filter val="25,64"/>
        <filter val="3 122,84"/>
        <filter val="30"/>
        <filter val="300,00"/>
        <filter val="347,22"/>
        <filter val="350,00"/>
        <filter val="39,22"/>
        <filter val="4,31"/>
        <filter val="41,67"/>
        <filter val="421,20"/>
        <filter val="454,55"/>
        <filter val="47,62"/>
        <filter val="48,00"/>
        <filter val="497,19"/>
        <filter val="50,00"/>
        <filter val="500,00"/>
        <filter val="700,00"/>
        <filter val="703,48"/>
        <filter val="720,00"/>
        <filter val="842,40"/>
        <filter val="9,26"/>
        <filter val="971,20"/>
      </filters>
    </filterColumn>
    <filterColumn colId="29" showButton="0"/>
    <filterColumn colId="30" showButton="0"/>
  </autoFilter>
  <mergeCells count="1195"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P547:T547"/>
    <mergeCell ref="D65:E65"/>
    <mergeCell ref="P22:T22"/>
    <mergeCell ref="P31:T31"/>
    <mergeCell ref="P473:T473"/>
    <mergeCell ref="A291:Z291"/>
    <mergeCell ref="P158:T158"/>
    <mergeCell ref="P180:V180"/>
    <mergeCell ref="A148:O149"/>
    <mergeCell ref="P565:T565"/>
    <mergeCell ref="D47:E47"/>
    <mergeCell ref="A522:O523"/>
    <mergeCell ref="A447:Z447"/>
    <mergeCell ref="P147:T147"/>
    <mergeCell ref="A190:O191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D605:E605"/>
    <mergeCell ref="A590:O5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D548:E548"/>
    <mergeCell ref="A110:Z110"/>
    <mergeCell ref="A459:Z459"/>
    <mergeCell ref="D517:E517"/>
    <mergeCell ref="P403:T403"/>
    <mergeCell ref="D115:E115"/>
    <mergeCell ref="P182:T182"/>
    <mergeCell ref="P417:V417"/>
    <mergeCell ref="P102:V102"/>
    <mergeCell ref="P280:T280"/>
    <mergeCell ref="A470:O47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P667:V667"/>
    <mergeCell ref="A614:Z614"/>
    <mergeCell ref="A663:Z663"/>
    <mergeCell ref="P645:T645"/>
    <mergeCell ref="D622:E622"/>
    <mergeCell ref="D609:E609"/>
    <mergeCell ref="D90:E90"/>
    <mergeCell ref="P643:T643"/>
    <mergeCell ref="P450:T450"/>
    <mergeCell ref="D456:E456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26:T26"/>
    <mergeCell ref="P380:T380"/>
    <mergeCell ref="D372:E372"/>
    <mergeCell ref="P627:T627"/>
    <mergeCell ref="D633:E633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D554:E554"/>
    <mergeCell ref="A418:Z418"/>
    <mergeCell ref="D519:E519"/>
    <mergeCell ref="D283:E283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J675:J676"/>
    <mergeCell ref="D298:E298"/>
    <mergeCell ref="P91:T91"/>
    <mergeCell ref="A457:O458"/>
    <mergeCell ref="P327:T327"/>
    <mergeCell ref="A587:Z587"/>
    <mergeCell ref="P500:T500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A464:Z464"/>
    <mergeCell ref="A598:Z598"/>
    <mergeCell ref="D627:E627"/>
    <mergeCell ref="P535:T535"/>
    <mergeCell ref="P316:V316"/>
    <mergeCell ref="A135:Z135"/>
    <mergeCell ref="D267:E267"/>
    <mergeCell ref="D425:E425"/>
    <mergeCell ref="P531:V531"/>
    <mergeCell ref="A675:A676"/>
    <mergeCell ref="C675:C676"/>
    <mergeCell ref="D652:E652"/>
    <mergeCell ref="D646:E646"/>
    <mergeCell ref="D285:E285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2025-01-24T10:40:46Z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