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A0C1A8-3EDF-45BD-BC68-21506AB81F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заказа'!$B$136:$B$136</definedName>
    <definedName name="ProductId51">'Бланк заказа'!$B$141:$B$141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заказа'!$B$172:$B$172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20">'Бланк заказа'!$X$302:$X$302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заказа'!$X$136:$X$136</definedName>
    <definedName name="SalesQty51">'Бланк заказа'!$X$141:$X$141</definedName>
    <definedName name="SalesQty52">'Бланк заказа'!$X$147:$X$147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заказа'!$X$159:$X$159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заказа'!$X$172:$X$172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заказа'!$X$39:$X$39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20">'Бланк заказа'!$Y$302:$Y$302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заказа'!$Y$136:$Y$136</definedName>
    <definedName name="SalesRoundBox51">'Бланк заказа'!$Y$141:$Y$141</definedName>
    <definedName name="SalesRoundBox52">'Бланк заказа'!$Y$147:$Y$147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заказа'!$Y$159:$Y$159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заказа'!$Y$172:$Y$172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заказа'!$Y$39:$Y$39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20">'Бланк заказа'!$W$302:$W$302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заказа'!$W$136:$W$136</definedName>
    <definedName name="UnitOfMeasure51">'Бланк заказа'!$W$141:$W$141</definedName>
    <definedName name="UnitOfMeasure52">'Бланк заказа'!$W$147:$W$147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заказа'!$W$159:$W$159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заказа'!$W$172:$W$172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заказа'!$W$39:$W$39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Z303" i="1" s="1"/>
  <c r="Y282" i="1"/>
  <c r="Y304" i="1" s="1"/>
  <c r="X280" i="1"/>
  <c r="X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X273" i="1"/>
  <c r="BO272" i="1"/>
  <c r="BM272" i="1"/>
  <c r="Z272" i="1"/>
  <c r="Y272" i="1"/>
  <c r="BO271" i="1"/>
  <c r="BM271" i="1"/>
  <c r="Z271" i="1"/>
  <c r="Z273" i="1" s="1"/>
  <c r="Y271" i="1"/>
  <c r="X269" i="1"/>
  <c r="X268" i="1"/>
  <c r="BO267" i="1"/>
  <c r="BM267" i="1"/>
  <c r="Z267" i="1"/>
  <c r="Z268" i="1" s="1"/>
  <c r="Y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P240" i="1"/>
  <c r="BO239" i="1"/>
  <c r="BM239" i="1"/>
  <c r="Z239" i="1"/>
  <c r="Y239" i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Y213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X188" i="1"/>
  <c r="X187" i="1"/>
  <c r="BO186" i="1"/>
  <c r="BM186" i="1"/>
  <c r="Z186" i="1"/>
  <c r="Y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P177" i="1"/>
  <c r="X174" i="1"/>
  <c r="X173" i="1"/>
  <c r="BO172" i="1"/>
  <c r="BM172" i="1"/>
  <c r="Z172" i="1"/>
  <c r="Z173" i="1" s="1"/>
  <c r="Y172" i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Y169" i="1" s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Y154" i="1"/>
  <c r="BP154" i="1" s="1"/>
  <c r="P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X149" i="1"/>
  <c r="X148" i="1"/>
  <c r="BO147" i="1"/>
  <c r="BM147" i="1"/>
  <c r="Z147" i="1"/>
  <c r="Z148" i="1" s="1"/>
  <c r="Y147" i="1"/>
  <c r="Y148" i="1" s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Z131" i="1" s="1"/>
  <c r="Y130" i="1"/>
  <c r="Y131" i="1" s="1"/>
  <c r="P130" i="1"/>
  <c r="X127" i="1"/>
  <c r="X126" i="1"/>
  <c r="BO125" i="1"/>
  <c r="BM125" i="1"/>
  <c r="Z125" i="1"/>
  <c r="Z126" i="1" s="1"/>
  <c r="Y125" i="1"/>
  <c r="Y126" i="1" s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BO78" i="1"/>
  <c r="BM78" i="1"/>
  <c r="Z78" i="1"/>
  <c r="Y78" i="1"/>
  <c r="BP78" i="1" s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O64" i="1"/>
  <c r="BM64" i="1"/>
  <c r="Z64" i="1"/>
  <c r="Z65" i="1" s="1"/>
  <c r="Y64" i="1"/>
  <c r="Y66" i="1" s="1"/>
  <c r="X61" i="1"/>
  <c r="X60" i="1"/>
  <c r="BO59" i="1"/>
  <c r="BM59" i="1"/>
  <c r="Z59" i="1"/>
  <c r="Y59" i="1"/>
  <c r="BP59" i="1" s="1"/>
  <c r="P59" i="1"/>
  <c r="BO58" i="1"/>
  <c r="BM58" i="1"/>
  <c r="Z58" i="1"/>
  <c r="Z60" i="1" s="1"/>
  <c r="Y58" i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Y55" i="1" s="1"/>
  <c r="P45" i="1"/>
  <c r="BP44" i="1"/>
  <c r="BO44" i="1"/>
  <c r="BN44" i="1"/>
  <c r="BM44" i="1"/>
  <c r="Z44" i="1"/>
  <c r="Z54" i="1" s="1"/>
  <c r="Y44" i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O36" i="1"/>
  <c r="BM36" i="1"/>
  <c r="Z36" i="1"/>
  <c r="Z40" i="1" s="1"/>
  <c r="Y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6" i="1" l="1"/>
  <c r="X309" i="1"/>
  <c r="Y71" i="1"/>
  <c r="BN70" i="1"/>
  <c r="BN85" i="1"/>
  <c r="BP85" i="1"/>
  <c r="Y86" i="1"/>
  <c r="Z93" i="1"/>
  <c r="BN90" i="1"/>
  <c r="Y93" i="1"/>
  <c r="BN92" i="1"/>
  <c r="BN108" i="1"/>
  <c r="BN120" i="1"/>
  <c r="Z137" i="1"/>
  <c r="BN141" i="1"/>
  <c r="BP141" i="1"/>
  <c r="Y142" i="1"/>
  <c r="BP76" i="1"/>
  <c r="BN76" i="1"/>
  <c r="BP77" i="1"/>
  <c r="BN77" i="1"/>
  <c r="BP79" i="1"/>
  <c r="BN79" i="1"/>
  <c r="BP97" i="1"/>
  <c r="BN97" i="1"/>
  <c r="BP99" i="1"/>
  <c r="BN99" i="1"/>
  <c r="BP101" i="1"/>
  <c r="BN101" i="1"/>
  <c r="BP113" i="1"/>
  <c r="BN113" i="1"/>
  <c r="BP136" i="1"/>
  <c r="BN136" i="1"/>
  <c r="Y179" i="1"/>
  <c r="Y178" i="1"/>
  <c r="BP177" i="1"/>
  <c r="BN177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8" i="1"/>
  <c r="BN278" i="1"/>
  <c r="X307" i="1"/>
  <c r="X308" i="1" s="1"/>
  <c r="Y33" i="1"/>
  <c r="Y40" i="1"/>
  <c r="BN37" i="1"/>
  <c r="BN38" i="1"/>
  <c r="BN39" i="1"/>
  <c r="Y54" i="1"/>
  <c r="Y60" i="1"/>
  <c r="BN59" i="1"/>
  <c r="Y161" i="1"/>
  <c r="BP159" i="1"/>
  <c r="BN159" i="1"/>
  <c r="Y174" i="1"/>
  <c r="Y173" i="1"/>
  <c r="BP172" i="1"/>
  <c r="BN172" i="1"/>
  <c r="Y188" i="1"/>
  <c r="BP183" i="1"/>
  <c r="BN183" i="1"/>
  <c r="BP185" i="1"/>
  <c r="BN185" i="1"/>
  <c r="BP186" i="1"/>
  <c r="BN186" i="1"/>
  <c r="Y204" i="1"/>
  <c r="BP198" i="1"/>
  <c r="BN198" i="1"/>
  <c r="BP200" i="1"/>
  <c r="BN200" i="1"/>
  <c r="BP202" i="1"/>
  <c r="BN202" i="1"/>
  <c r="Y218" i="1"/>
  <c r="Y217" i="1"/>
  <c r="BP216" i="1"/>
  <c r="BN216" i="1"/>
  <c r="BP226" i="1"/>
  <c r="BN226" i="1"/>
  <c r="BP240" i="1"/>
  <c r="BN240" i="1"/>
  <c r="Y274" i="1"/>
  <c r="Y273" i="1"/>
  <c r="BP271" i="1"/>
  <c r="BN271" i="1"/>
  <c r="BP272" i="1"/>
  <c r="BN272" i="1"/>
  <c r="Z71" i="1"/>
  <c r="Y82" i="1"/>
  <c r="Z81" i="1"/>
  <c r="Y94" i="1"/>
  <c r="Z103" i="1"/>
  <c r="Y104" i="1"/>
  <c r="Z115" i="1"/>
  <c r="Y116" i="1"/>
  <c r="Z121" i="1"/>
  <c r="Y138" i="1"/>
  <c r="Y157" i="1"/>
  <c r="Z161" i="1"/>
  <c r="Z187" i="1"/>
  <c r="Y195" i="1"/>
  <c r="Z204" i="1"/>
  <c r="Z212" i="1"/>
  <c r="Z228" i="1"/>
  <c r="F9" i="1"/>
  <c r="J9" i="1"/>
  <c r="F10" i="1"/>
  <c r="BN22" i="1"/>
  <c r="BP22" i="1"/>
  <c r="Y23" i="1"/>
  <c r="X305" i="1"/>
  <c r="BN30" i="1"/>
  <c r="BP30" i="1"/>
  <c r="BN36" i="1"/>
  <c r="BP36" i="1"/>
  <c r="Y41" i="1"/>
  <c r="BN45" i="1"/>
  <c r="BP45" i="1"/>
  <c r="BN47" i="1"/>
  <c r="BN49" i="1"/>
  <c r="BN51" i="1"/>
  <c r="BN53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3" i="1"/>
  <c r="BN98" i="1"/>
  <c r="BP98" i="1"/>
  <c r="BN100" i="1"/>
  <c r="BP102" i="1"/>
  <c r="BN102" i="1"/>
  <c r="Z109" i="1"/>
  <c r="Y115" i="1"/>
  <c r="Y122" i="1"/>
  <c r="BP119" i="1"/>
  <c r="BN119" i="1"/>
  <c r="Y121" i="1"/>
  <c r="H9" i="1"/>
  <c r="Y110" i="1"/>
  <c r="BP107" i="1"/>
  <c r="BN107" i="1"/>
  <c r="Y109" i="1"/>
  <c r="BP114" i="1"/>
  <c r="BN114" i="1"/>
  <c r="Y127" i="1"/>
  <c r="Y132" i="1"/>
  <c r="Y137" i="1"/>
  <c r="Y149" i="1"/>
  <c r="Y156" i="1"/>
  <c r="Y162" i="1"/>
  <c r="Y170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25" i="1"/>
  <c r="BP125" i="1"/>
  <c r="BN130" i="1"/>
  <c r="BP130" i="1"/>
  <c r="BN135" i="1"/>
  <c r="BP135" i="1"/>
  <c r="BN147" i="1"/>
  <c r="BP147" i="1"/>
  <c r="BN154" i="1"/>
  <c r="BN160" i="1"/>
  <c r="BN166" i="1"/>
  <c r="BP166" i="1"/>
  <c r="BN168" i="1"/>
  <c r="BN184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Y305" i="1" l="1"/>
  <c r="Z310" i="1"/>
  <c r="Y307" i="1"/>
  <c r="B318" i="1"/>
  <c r="Y309" i="1"/>
  <c r="Y306" i="1"/>
  <c r="Y308" i="1" s="1"/>
  <c r="A318" i="1" l="1"/>
  <c r="C318" i="1"/>
</calcChain>
</file>

<file path=xl/sharedStrings.xml><?xml version="1.0" encoding="utf-8"?>
<sst xmlns="http://schemas.openxmlformats.org/spreadsheetml/2006/main" count="1517" uniqueCount="512">
  <si>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</si>
  <si>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</si>
  <si>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</si>
  <si>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</si>
  <si>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</si>
  <si>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</si>
  <si>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</si>
  <si>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</si>
  <si>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</si>
  <si>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</si>
  <si>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</si>
  <si>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</si>
  <si>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</si>
  <si>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</si>
  <si>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</si>
  <si>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</si>
  <si>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</si>
  <si>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</si>
  <si>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</si>
  <si>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</si>
  <si>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</si>
  <si>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</si>
  <si>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</si>
  <si>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</si>
  <si>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</si>
  <si>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</si>
  <si>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</si>
  <si>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</si>
  <si>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</si>
  <si>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</si>
  <si>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</si>
  <si>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</si>
  <si>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</si>
  <si>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</si>
  <si>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</si>
  <si>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</si>
  <si>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</si>
  <si>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</si>
  <si>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</si>
  <si>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</si>
  <si>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</si>
  <si>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</si>
  <si>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</si>
  <si>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</si>
  <si>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</si>
  <si>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</si>
  <si>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</si>
  <si>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</si>
  <si>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</si>
  <si>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</si>
  <si>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</si>
  <si>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</si>
  <si>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</si>
  <si>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</si>
  <si>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</si>
  <si>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</si>
  <si>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</si>
  <si>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</si>
  <si>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</si>
  <si>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</si>
  <si>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</si>
  <si>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</si>
  <si>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</si>
  <si>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</si>
  <si>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</si>
  <si>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</si>
  <si>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</si>
  <si>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</si>
  <si>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</si>
  <si>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</si>
  <si>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</si>
  <si>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</si>
  <si>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</si>
  <si>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</si>
  <si>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</si>
  <si>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</si>
  <si>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</si>
  <si>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</si>
  <si>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</si>
  <si>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</si>
  <si>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</si>
  <si>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</si>
  <si>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</si>
  <si>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</si>
  <si>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</si>
  <si>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</si>
  <si>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</si>
  <si>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</si>
  <si>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</si>
  <si>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</si>
  <si>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</si>
  <si>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</si>
  <si>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</si>
  <si>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</si>
  <si>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</si>
  <si>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</si>
  <si>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</si>
  <si>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</si>
  <si>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</si>
  <si>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</si>
  <si>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</si>
  <si>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</si>
  <si>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</si>
  <si>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</si>
  <si>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</si>
  <si>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</si>
  <si>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</si>
  <si>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</si>
  <si>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</si>
  <si>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</si>
  <si>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</si>
  <si>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</si>
  <si>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</si>
  <si>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Слой, мин. 1</t>
  </si>
  <si>
    <t>Слой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</si>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</sst>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52" t="s">
        <v>0</v>
      </c>
      <c r="E1" s="351"/>
      <c r="F1" s="351"/>
      <c r="G1" s="12" t="s">
        <v>1</v>
      </c>
      <c r="H1" s="352" t="s">
        <v>2</v>
      </c>
      <c r="I1" s="351"/>
      <c r="J1" s="351"/>
      <c r="K1" s="351"/>
      <c r="L1" s="351"/>
      <c r="M1" s="351"/>
      <c r="N1" s="351"/>
      <c r="O1" s="351"/>
      <c r="P1" s="351"/>
      <c r="Q1" s="351"/>
      <c r="R1" s="350" t="s">
        <v>3</v>
      </c>
      <c r="S1" s="351"/>
      <c r="T1" s="35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1"/>
      <c r="R2" s="331"/>
      <c r="S2" s="331"/>
      <c r="T2" s="331"/>
      <c r="U2" s="331"/>
      <c r="V2" s="331"/>
      <c r="W2" s="331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1"/>
      <c r="Q3" s="331"/>
      <c r="R3" s="331"/>
      <c r="S3" s="331"/>
      <c r="T3" s="331"/>
      <c r="U3" s="331"/>
      <c r="V3" s="331"/>
      <c r="W3" s="331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394" t="s">
        <v>8</v>
      </c>
      <c r="B5" s="346"/>
      <c r="C5" s="347"/>
      <c r="D5" s="353"/>
      <c r="E5" s="354"/>
      <c r="F5" s="509" t="s">
        <v>9</v>
      </c>
      <c r="G5" s="347"/>
      <c r="H5" s="353" t="s">
        <v>511</v>
      </c>
      <c r="I5" s="476"/>
      <c r="J5" s="476"/>
      <c r="K5" s="476"/>
      <c r="L5" s="476"/>
      <c r="M5" s="354"/>
      <c r="N5" s="61"/>
      <c r="P5" s="24" t="s">
        <v>10</v>
      </c>
      <c r="Q5" s="513">
        <v>45684</v>
      </c>
      <c r="R5" s="400"/>
      <c r="T5" s="398" t="s">
        <v>11</v>
      </c>
      <c r="U5" s="373"/>
      <c r="V5" s="399" t="s">
        <v>12</v>
      </c>
      <c r="W5" s="400"/>
      <c r="AB5" s="51"/>
      <c r="AC5" s="51"/>
      <c r="AD5" s="51"/>
      <c r="AE5" s="51"/>
    </row>
    <row r="6" spans="1:32" s="314" customFormat="1" ht="24" customHeight="1" x14ac:dyDescent="0.2">
      <c r="A6" s="394" t="s">
        <v>13</v>
      </c>
      <c r="B6" s="346"/>
      <c r="C6" s="347"/>
      <c r="D6" s="478" t="s">
        <v>14</v>
      </c>
      <c r="E6" s="479"/>
      <c r="F6" s="479"/>
      <c r="G6" s="479"/>
      <c r="H6" s="479"/>
      <c r="I6" s="479"/>
      <c r="J6" s="479"/>
      <c r="K6" s="479"/>
      <c r="L6" s="479"/>
      <c r="M6" s="400"/>
      <c r="N6" s="62"/>
      <c r="P6" s="24" t="s">
        <v>15</v>
      </c>
      <c r="Q6" s="523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438" t="s">
        <v>16</v>
      </c>
      <c r="U6" s="373"/>
      <c r="V6" s="465" t="s">
        <v>17</v>
      </c>
      <c r="W6" s="375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31"/>
      <c r="U7" s="373"/>
      <c r="V7" s="466"/>
      <c r="W7" s="467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28"/>
      <c r="C8" s="329"/>
      <c r="D8" s="387" t="s">
        <v>19</v>
      </c>
      <c r="E8" s="388"/>
      <c r="F8" s="388"/>
      <c r="G8" s="388"/>
      <c r="H8" s="388"/>
      <c r="I8" s="388"/>
      <c r="J8" s="388"/>
      <c r="K8" s="388"/>
      <c r="L8" s="388"/>
      <c r="M8" s="389"/>
      <c r="N8" s="64"/>
      <c r="P8" s="24" t="s">
        <v>20</v>
      </c>
      <c r="Q8" s="401">
        <v>0.41666666666666669</v>
      </c>
      <c r="R8" s="382"/>
      <c r="T8" s="331"/>
      <c r="U8" s="373"/>
      <c r="V8" s="466"/>
      <c r="W8" s="467"/>
      <c r="AB8" s="51"/>
      <c r="AC8" s="51"/>
      <c r="AD8" s="51"/>
      <c r="AE8" s="51"/>
    </row>
    <row r="9" spans="1:32" s="314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395"/>
      <c r="E9" s="334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2"/>
      <c r="P9" s="26" t="s">
        <v>21</v>
      </c>
      <c r="Q9" s="415"/>
      <c r="R9" s="416"/>
      <c r="T9" s="331"/>
      <c r="U9" s="373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395"/>
      <c r="E10" s="334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457" t="str">
        <f>IFERROR(VLOOKUP($D$10,Proxy,2,FALSE),"")</f>
        <v/>
      </c>
      <c r="I10" s="331"/>
      <c r="J10" s="331"/>
      <c r="K10" s="331"/>
      <c r="L10" s="331"/>
      <c r="M10" s="331"/>
      <c r="N10" s="313"/>
      <c r="P10" s="26" t="s">
        <v>22</v>
      </c>
      <c r="Q10" s="439"/>
      <c r="R10" s="440"/>
      <c r="U10" s="24" t="s">
        <v>23</v>
      </c>
      <c r="V10" s="374" t="s">
        <v>24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00"/>
      <c r="U11" s="24" t="s">
        <v>27</v>
      </c>
      <c r="V11" s="485" t="s">
        <v>28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97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401"/>
      <c r="R12" s="382"/>
      <c r="S12" s="23"/>
      <c r="U12" s="24"/>
      <c r="V12" s="351"/>
      <c r="W12" s="331"/>
      <c r="AB12" s="51"/>
      <c r="AC12" s="51"/>
      <c r="AD12" s="51"/>
      <c r="AE12" s="51"/>
    </row>
    <row r="13" spans="1:32" s="314" customFormat="1" ht="23.25" customHeight="1" x14ac:dyDescent="0.2">
      <c r="A13" s="397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85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97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5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429" t="s">
        <v>35</v>
      </c>
      <c r="Q15" s="351"/>
      <c r="R15" s="351"/>
      <c r="S15" s="351"/>
      <c r="T15" s="35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0"/>
      <c r="Q16" s="430"/>
      <c r="R16" s="430"/>
      <c r="S16" s="430"/>
      <c r="T16" s="4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36</v>
      </c>
      <c r="B17" s="368" t="s">
        <v>37</v>
      </c>
      <c r="C17" s="414" t="s">
        <v>38</v>
      </c>
      <c r="D17" s="368" t="s">
        <v>39</v>
      </c>
      <c r="E17" s="406"/>
      <c r="F17" s="368" t="s">
        <v>40</v>
      </c>
      <c r="G17" s="368" t="s">
        <v>41</v>
      </c>
      <c r="H17" s="368" t="s">
        <v>42</v>
      </c>
      <c r="I17" s="368" t="s">
        <v>43</v>
      </c>
      <c r="J17" s="368" t="s">
        <v>44</v>
      </c>
      <c r="K17" s="368" t="s">
        <v>45</v>
      </c>
      <c r="L17" s="368" t="s">
        <v>46</v>
      </c>
      <c r="M17" s="368" t="s">
        <v>47</v>
      </c>
      <c r="N17" s="368" t="s">
        <v>48</v>
      </c>
      <c r="O17" s="368" t="s">
        <v>49</v>
      </c>
      <c r="P17" s="368" t="s">
        <v>50</v>
      </c>
      <c r="Q17" s="405"/>
      <c r="R17" s="405"/>
      <c r="S17" s="405"/>
      <c r="T17" s="406"/>
      <c r="U17" s="532" t="s">
        <v>51</v>
      </c>
      <c r="V17" s="347"/>
      <c r="W17" s="368" t="s">
        <v>52</v>
      </c>
      <c r="X17" s="368" t="s">
        <v>53</v>
      </c>
      <c r="Y17" s="527" t="s">
        <v>54</v>
      </c>
      <c r="Z17" s="474" t="s">
        <v>55</v>
      </c>
      <c r="AA17" s="455" t="s">
        <v>56</v>
      </c>
      <c r="AB17" s="455" t="s">
        <v>57</v>
      </c>
      <c r="AC17" s="455" t="s">
        <v>58</v>
      </c>
      <c r="AD17" s="455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69"/>
      <c r="B18" s="369"/>
      <c r="C18" s="369"/>
      <c r="D18" s="407"/>
      <c r="E18" s="40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07"/>
      <c r="Q18" s="408"/>
      <c r="R18" s="408"/>
      <c r="S18" s="408"/>
      <c r="T18" s="409"/>
      <c r="U18" s="70" t="s">
        <v>61</v>
      </c>
      <c r="V18" s="70" t="s">
        <v>62</v>
      </c>
      <c r="W18" s="369"/>
      <c r="X18" s="369"/>
      <c r="Y18" s="528"/>
      <c r="Z18" s="475"/>
      <c r="AA18" s="456"/>
      <c r="AB18" s="456"/>
      <c r="AC18" s="456"/>
      <c r="AD18" s="506"/>
      <c r="AE18" s="507"/>
      <c r="AF18" s="508"/>
      <c r="AG18" s="69"/>
      <c r="BD18" s="68"/>
    </row>
    <row r="19" spans="1:68" ht="27.75" hidden="1" customHeight="1" x14ac:dyDescent="0.2">
      <c r="A19" s="366" t="s">
        <v>63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48"/>
      <c r="AB19" s="48"/>
      <c r="AC19" s="48"/>
    </row>
    <row r="20" spans="1:68" ht="16.5" hidden="1" customHeight="1" x14ac:dyDescent="0.25">
      <c r="A20" s="330" t="s">
        <v>63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15"/>
      <c r="AB20" s="315"/>
      <c r="AC20" s="315"/>
    </row>
    <row r="21" spans="1:68" ht="14.25" hidden="1" customHeight="1" x14ac:dyDescent="0.25">
      <c r="A21" s="332" t="s">
        <v>64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5">
        <v>4607111035752</v>
      </c>
      <c r="E22" s="336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42"/>
      <c r="P23" s="327" t="s">
        <v>73</v>
      </c>
      <c r="Q23" s="328"/>
      <c r="R23" s="328"/>
      <c r="S23" s="328"/>
      <c r="T23" s="328"/>
      <c r="U23" s="328"/>
      <c r="V23" s="329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42"/>
      <c r="P24" s="327" t="s">
        <v>73</v>
      </c>
      <c r="Q24" s="328"/>
      <c r="R24" s="328"/>
      <c r="S24" s="328"/>
      <c r="T24" s="328"/>
      <c r="U24" s="328"/>
      <c r="V24" s="329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6" t="s">
        <v>75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48"/>
      <c r="AB25" s="48"/>
      <c r="AC25" s="48"/>
    </row>
    <row r="26" spans="1:68" ht="16.5" hidden="1" customHeight="1" x14ac:dyDescent="0.25">
      <c r="A26" s="330" t="s">
        <v>76</v>
      </c>
      <c r="B26" s="331"/>
      <c r="C26" s="331"/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31"/>
      <c r="T26" s="331"/>
      <c r="U26" s="331"/>
      <c r="V26" s="331"/>
      <c r="W26" s="331"/>
      <c r="X26" s="331"/>
      <c r="Y26" s="331"/>
      <c r="Z26" s="331"/>
      <c r="AA26" s="315"/>
      <c r="AB26" s="315"/>
      <c r="AC26" s="315"/>
    </row>
    <row r="27" spans="1:68" ht="14.25" hidden="1" customHeight="1" x14ac:dyDescent="0.25">
      <c r="A27" s="332" t="s">
        <v>77</v>
      </c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31"/>
      <c r="Y27" s="331"/>
      <c r="Z27" s="331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5">
        <v>4607111036520</v>
      </c>
      <c r="E28" s="336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">
        <v>81</v>
      </c>
      <c r="Q28" s="325"/>
      <c r="R28" s="325"/>
      <c r="S28" s="325"/>
      <c r="T28" s="326"/>
      <c r="U28" s="34"/>
      <c r="V28" s="34"/>
      <c r="W28" s="35" t="s">
        <v>70</v>
      </c>
      <c r="X28" s="320">
        <v>28</v>
      </c>
      <c r="Y28" s="32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35">
        <v>4607111036537</v>
      </c>
      <c r="E29" s="336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">
        <v>86</v>
      </c>
      <c r="Q29" s="325"/>
      <c r="R29" s="325"/>
      <c r="S29" s="325"/>
      <c r="T29" s="326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5">
        <v>4607111036599</v>
      </c>
      <c r="E30" s="336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5"/>
      <c r="R30" s="325"/>
      <c r="S30" s="325"/>
      <c r="T30" s="326"/>
      <c r="U30" s="34"/>
      <c r="V30" s="34"/>
      <c r="W30" s="35" t="s">
        <v>70</v>
      </c>
      <c r="X30" s="320">
        <v>14</v>
      </c>
      <c r="Y30" s="32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4301132095</v>
      </c>
      <c r="D31" s="335">
        <v>4607111036605</v>
      </c>
      <c r="E31" s="336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9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70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41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42"/>
      <c r="P32" s="327" t="s">
        <v>73</v>
      </c>
      <c r="Q32" s="328"/>
      <c r="R32" s="328"/>
      <c r="S32" s="328"/>
      <c r="T32" s="328"/>
      <c r="U32" s="328"/>
      <c r="V32" s="329"/>
      <c r="W32" s="37" t="s">
        <v>70</v>
      </c>
      <c r="X32" s="322">
        <f>IFERROR(SUM(X28:X31),"0")</f>
        <v>84</v>
      </c>
      <c r="Y32" s="322">
        <f>IFERROR(SUM(Y28:Y31),"0")</f>
        <v>84</v>
      </c>
      <c r="Z32" s="322">
        <f>IFERROR(IF(Z28="",0,Z28),"0")+IFERROR(IF(Z29="",0,Z29),"0")+IFERROR(IF(Z30="",0,Z30),"0")+IFERROR(IF(Z31="",0,Z31),"0")</f>
        <v>0.79044000000000003</v>
      </c>
      <c r="AA32" s="323"/>
      <c r="AB32" s="323"/>
      <c r="AC32" s="323"/>
    </row>
    <row r="33" spans="1:68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42"/>
      <c r="P33" s="327" t="s">
        <v>73</v>
      </c>
      <c r="Q33" s="328"/>
      <c r="R33" s="328"/>
      <c r="S33" s="328"/>
      <c r="T33" s="328"/>
      <c r="U33" s="328"/>
      <c r="V33" s="329"/>
      <c r="W33" s="37" t="s">
        <v>74</v>
      </c>
      <c r="X33" s="322">
        <f>IFERROR(SUMPRODUCT(X28:X31*H28:H31),"0")</f>
        <v>126</v>
      </c>
      <c r="Y33" s="322">
        <f>IFERROR(SUMPRODUCT(Y28:Y31*H28:H31),"0")</f>
        <v>126</v>
      </c>
      <c r="Z33" s="37"/>
      <c r="AA33" s="323"/>
      <c r="AB33" s="323"/>
      <c r="AC33" s="323"/>
    </row>
    <row r="34" spans="1:68" ht="16.5" hidden="1" customHeight="1" x14ac:dyDescent="0.25">
      <c r="A34" s="330" t="s">
        <v>91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31"/>
      <c r="Z34" s="331"/>
      <c r="AA34" s="315"/>
      <c r="AB34" s="315"/>
      <c r="AC34" s="315"/>
    </row>
    <row r="35" spans="1:68" ht="14.25" hidden="1" customHeight="1" x14ac:dyDescent="0.25">
      <c r="A35" s="332" t="s">
        <v>64</v>
      </c>
      <c r="B35" s="331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16"/>
      <c r="AB35" s="316"/>
      <c r="AC35" s="316"/>
    </row>
    <row r="36" spans="1:68" ht="27" hidden="1" customHeight="1" x14ac:dyDescent="0.25">
      <c r="A36" s="54" t="s">
        <v>92</v>
      </c>
      <c r="B36" s="54" t="s">
        <v>93</v>
      </c>
      <c r="C36" s="31">
        <v>4301071090</v>
      </c>
      <c r="D36" s="335">
        <v>4620207490075</v>
      </c>
      <c r="E36" s="336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2" t="s">
        <v>94</v>
      </c>
      <c r="Q36" s="325"/>
      <c r="R36" s="325"/>
      <c r="S36" s="325"/>
      <c r="T36" s="326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4301070884</v>
      </c>
      <c r="D37" s="335">
        <v>4607111036315</v>
      </c>
      <c r="E37" s="336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5"/>
      <c r="R37" s="325"/>
      <c r="S37" s="325"/>
      <c r="T37" s="326"/>
      <c r="U37" s="34"/>
      <c r="V37" s="34"/>
      <c r="W37" s="35" t="s">
        <v>70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99</v>
      </c>
      <c r="B38" s="54" t="s">
        <v>100</v>
      </c>
      <c r="C38" s="31">
        <v>4301071092</v>
      </c>
      <c r="D38" s="335">
        <v>4620207490174</v>
      </c>
      <c r="E38" s="336"/>
      <c r="F38" s="319">
        <v>0.7</v>
      </c>
      <c r="G38" s="32">
        <v>8</v>
      </c>
      <c r="H38" s="319">
        <v>5.6</v>
      </c>
      <c r="I38" s="31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0" t="s">
        <v>101</v>
      </c>
      <c r="Q38" s="325"/>
      <c r="R38" s="325"/>
      <c r="S38" s="325"/>
      <c r="T38" s="326"/>
      <c r="U38" s="34"/>
      <c r="V38" s="34"/>
      <c r="W38" s="35" t="s">
        <v>70</v>
      </c>
      <c r="X38" s="320">
        <v>0</v>
      </c>
      <c r="Y38" s="32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4301071091</v>
      </c>
      <c r="D39" s="335">
        <v>4620207490044</v>
      </c>
      <c r="E39" s="336"/>
      <c r="F39" s="319">
        <v>0.7</v>
      </c>
      <c r="G39" s="32">
        <v>8</v>
      </c>
      <c r="H39" s="319">
        <v>5.6</v>
      </c>
      <c r="I39" s="319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55" t="s">
        <v>105</v>
      </c>
      <c r="Q39" s="325"/>
      <c r="R39" s="325"/>
      <c r="S39" s="325"/>
      <c r="T39" s="326"/>
      <c r="U39" s="34"/>
      <c r="V39" s="34"/>
      <c r="W39" s="35" t="s">
        <v>70</v>
      </c>
      <c r="X39" s="320">
        <v>0</v>
      </c>
      <c r="Y39" s="321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106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idden="1" x14ac:dyDescent="0.2">
      <c r="A40" s="341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1"/>
      <c r="N40" s="331"/>
      <c r="O40" s="342"/>
      <c r="P40" s="327" t="s">
        <v>73</v>
      </c>
      <c r="Q40" s="328"/>
      <c r="R40" s="328"/>
      <c r="S40" s="328"/>
      <c r="T40" s="328"/>
      <c r="U40" s="328"/>
      <c r="V40" s="329"/>
      <c r="W40" s="37" t="s">
        <v>70</v>
      </c>
      <c r="X40" s="322">
        <f>IFERROR(SUM(X36:X39),"0")</f>
        <v>0</v>
      </c>
      <c r="Y40" s="322">
        <f>IFERROR(SUM(Y36:Y39),"0")</f>
        <v>0</v>
      </c>
      <c r="Z40" s="322">
        <f>IFERROR(IF(Z36="",0,Z36),"0")+IFERROR(IF(Z37="",0,Z37),"0")+IFERROR(IF(Z38="",0,Z38),"0")+IFERROR(IF(Z39="",0,Z39),"0")</f>
        <v>0</v>
      </c>
      <c r="AA40" s="323"/>
      <c r="AB40" s="323"/>
      <c r="AC40" s="323"/>
    </row>
    <row r="41" spans="1:68" hidden="1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42"/>
      <c r="P41" s="327" t="s">
        <v>73</v>
      </c>
      <c r="Q41" s="328"/>
      <c r="R41" s="328"/>
      <c r="S41" s="328"/>
      <c r="T41" s="328"/>
      <c r="U41" s="328"/>
      <c r="V41" s="329"/>
      <c r="W41" s="37" t="s">
        <v>74</v>
      </c>
      <c r="X41" s="322">
        <f>IFERROR(SUMPRODUCT(X36:X39*H36:H39),"0")</f>
        <v>0</v>
      </c>
      <c r="Y41" s="322">
        <f>IFERROR(SUMPRODUCT(Y36:Y39*H36:H39),"0")</f>
        <v>0</v>
      </c>
      <c r="Z41" s="37"/>
      <c r="AA41" s="323"/>
      <c r="AB41" s="323"/>
      <c r="AC41" s="323"/>
    </row>
    <row r="42" spans="1:68" ht="16.5" hidden="1" customHeight="1" x14ac:dyDescent="0.25">
      <c r="A42" s="330" t="s">
        <v>107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31"/>
      <c r="Z42" s="331"/>
      <c r="AA42" s="315"/>
      <c r="AB42" s="315"/>
      <c r="AC42" s="315"/>
    </row>
    <row r="43" spans="1:68" ht="14.25" hidden="1" customHeight="1" x14ac:dyDescent="0.25">
      <c r="A43" s="332" t="s">
        <v>64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331"/>
      <c r="Y43" s="331"/>
      <c r="Z43" s="331"/>
      <c r="AA43" s="316"/>
      <c r="AB43" s="316"/>
      <c r="AC43" s="316"/>
    </row>
    <row r="44" spans="1:68" ht="27" hidden="1" customHeight="1" x14ac:dyDescent="0.25">
      <c r="A44" s="54" t="s">
        <v>108</v>
      </c>
      <c r="B44" s="54" t="s">
        <v>109</v>
      </c>
      <c r="C44" s="31">
        <v>4301071032</v>
      </c>
      <c r="D44" s="335">
        <v>4607111038999</v>
      </c>
      <c r="E44" s="336"/>
      <c r="F44" s="319">
        <v>0.4</v>
      </c>
      <c r="G44" s="32">
        <v>16</v>
      </c>
      <c r="H44" s="319">
        <v>6.4</v>
      </c>
      <c r="I44" s="319">
        <v>6.7195999999999998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5"/>
      <c r="R44" s="325"/>
      <c r="S44" s="325"/>
      <c r="T44" s="326"/>
      <c r="U44" s="34"/>
      <c r="V44" s="34"/>
      <c r="W44" s="35" t="s">
        <v>70</v>
      </c>
      <c r="X44" s="320">
        <v>0</v>
      </c>
      <c r="Y44" s="321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110</v>
      </c>
      <c r="AG44" s="67"/>
      <c r="AJ44" s="71" t="s">
        <v>72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4301070972</v>
      </c>
      <c r="D45" s="335">
        <v>4607111037183</v>
      </c>
      <c r="E45" s="336"/>
      <c r="F45" s="319">
        <v>0.9</v>
      </c>
      <c r="G45" s="32">
        <v>8</v>
      </c>
      <c r="H45" s="319">
        <v>7.2</v>
      </c>
      <c r="I45" s="319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6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5"/>
      <c r="R45" s="325"/>
      <c r="S45" s="325"/>
      <c r="T45" s="326"/>
      <c r="U45" s="34"/>
      <c r="V45" s="34"/>
      <c r="W45" s="35" t="s">
        <v>70</v>
      </c>
      <c r="X45" s="320">
        <v>0</v>
      </c>
      <c r="Y45" s="321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114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115</v>
      </c>
      <c r="B46" s="54" t="s">
        <v>116</v>
      </c>
      <c r="C46" s="31">
        <v>4301071044</v>
      </c>
      <c r="D46" s="335">
        <v>4607111039385</v>
      </c>
      <c r="E46" s="336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6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5"/>
      <c r="R46" s="325"/>
      <c r="S46" s="325"/>
      <c r="T46" s="326"/>
      <c r="U46" s="34"/>
      <c r="V46" s="34"/>
      <c r="W46" s="35" t="s">
        <v>70</v>
      </c>
      <c r="X46" s="320">
        <v>0</v>
      </c>
      <c r="Y46" s="321">
        <f t="shared" si="0"/>
        <v>0</v>
      </c>
      <c r="Z46" s="36">
        <f t="shared" si="1"/>
        <v>0</v>
      </c>
      <c r="AA46" s="56"/>
      <c r="AB46" s="57"/>
      <c r="AC46" s="94" t="s">
        <v>110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35">
        <v>4607111037091</v>
      </c>
      <c r="E47" s="336"/>
      <c r="F47" s="319">
        <v>0.43</v>
      </c>
      <c r="G47" s="32">
        <v>16</v>
      </c>
      <c r="H47" s="319">
        <v>6.88</v>
      </c>
      <c r="I47" s="319">
        <v>7.11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5"/>
      <c r="R47" s="325"/>
      <c r="S47" s="325"/>
      <c r="T47" s="326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5">
        <v>4607111039392</v>
      </c>
      <c r="E48" s="336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6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5"/>
      <c r="R48" s="325"/>
      <c r="S48" s="325"/>
      <c r="T48" s="326"/>
      <c r="U48" s="34"/>
      <c r="V48" s="34"/>
      <c r="W48" s="35" t="s">
        <v>70</v>
      </c>
      <c r="X48" s="320">
        <v>12</v>
      </c>
      <c r="Y48" s="321">
        <f t="shared" si="0"/>
        <v>12</v>
      </c>
      <c r="Z48" s="36">
        <f t="shared" si="1"/>
        <v>0.186</v>
      </c>
      <c r="AA48" s="56"/>
      <c r="AB48" s="57"/>
      <c r="AC48" s="98" t="s">
        <v>119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122</v>
      </c>
      <c r="B49" s="54" t="s">
        <v>123</v>
      </c>
      <c r="C49" s="31">
        <v>4301070971</v>
      </c>
      <c r="D49" s="335">
        <v>4607111036902</v>
      </c>
      <c r="E49" s="336"/>
      <c r="F49" s="319">
        <v>0.9</v>
      </c>
      <c r="G49" s="32">
        <v>8</v>
      </c>
      <c r="H49" s="319">
        <v>7.2</v>
      </c>
      <c r="I49" s="319">
        <v>7.43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5"/>
      <c r="R49" s="325"/>
      <c r="S49" s="325"/>
      <c r="T49" s="326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114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5">
        <v>4607111038982</v>
      </c>
      <c r="E50" s="336"/>
      <c r="F50" s="319">
        <v>0.7</v>
      </c>
      <c r="G50" s="32">
        <v>10</v>
      </c>
      <c r="H50" s="319">
        <v>7</v>
      </c>
      <c r="I50" s="319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5"/>
      <c r="R50" s="325"/>
      <c r="S50" s="325"/>
      <c r="T50" s="326"/>
      <c r="U50" s="34"/>
      <c r="V50" s="34"/>
      <c r="W50" s="35" t="s">
        <v>70</v>
      </c>
      <c r="X50" s="320">
        <v>24</v>
      </c>
      <c r="Y50" s="321">
        <f t="shared" si="0"/>
        <v>24</v>
      </c>
      <c r="Z50" s="36">
        <f t="shared" si="1"/>
        <v>0.372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174.86399999999998</v>
      </c>
      <c r="BN50" s="67">
        <f t="shared" si="3"/>
        <v>174.86399999999998</v>
      </c>
      <c r="BO50" s="67">
        <f t="shared" si="4"/>
        <v>0.2857142857142857</v>
      </c>
      <c r="BP50" s="67">
        <f t="shared" si="5"/>
        <v>0.2857142857142857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35">
        <v>4607111039354</v>
      </c>
      <c r="E51" s="336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5"/>
      <c r="R51" s="325"/>
      <c r="S51" s="325"/>
      <c r="T51" s="326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35">
        <v>4607111036889</v>
      </c>
      <c r="E52" s="336"/>
      <c r="F52" s="319">
        <v>0.9</v>
      </c>
      <c r="G52" s="32">
        <v>8</v>
      </c>
      <c r="H52" s="319">
        <v>7.2</v>
      </c>
      <c r="I52" s="319">
        <v>7.4859999999999998</v>
      </c>
      <c r="J52" s="32">
        <v>84</v>
      </c>
      <c r="K52" s="32" t="s">
        <v>67</v>
      </c>
      <c r="L52" s="32" t="s">
        <v>113</v>
      </c>
      <c r="M52" s="33" t="s">
        <v>69</v>
      </c>
      <c r="N52" s="33"/>
      <c r="O52" s="32">
        <v>180</v>
      </c>
      <c r="P52" s="4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5"/>
      <c r="R52" s="325"/>
      <c r="S52" s="325"/>
      <c r="T52" s="326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114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4301071047</v>
      </c>
      <c r="D53" s="335">
        <v>4607111039330</v>
      </c>
      <c r="E53" s="336"/>
      <c r="F53" s="319">
        <v>0.7</v>
      </c>
      <c r="G53" s="32">
        <v>10</v>
      </c>
      <c r="H53" s="319">
        <v>7</v>
      </c>
      <c r="I53" s="319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9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5"/>
      <c r="R53" s="325"/>
      <c r="S53" s="325"/>
      <c r="T53" s="326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41"/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42"/>
      <c r="P54" s="327" t="s">
        <v>73</v>
      </c>
      <c r="Q54" s="328"/>
      <c r="R54" s="328"/>
      <c r="S54" s="328"/>
      <c r="T54" s="328"/>
      <c r="U54" s="328"/>
      <c r="V54" s="329"/>
      <c r="W54" s="37" t="s">
        <v>70</v>
      </c>
      <c r="X54" s="322">
        <f>IFERROR(SUM(X44:X53),"0")</f>
        <v>36</v>
      </c>
      <c r="Y54" s="322">
        <f>IFERROR(SUM(Y44:Y53),"0")</f>
        <v>36</v>
      </c>
      <c r="Z54" s="322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0.55800000000000005</v>
      </c>
      <c r="AA54" s="323"/>
      <c r="AB54" s="323"/>
      <c r="AC54" s="323"/>
    </row>
    <row r="55" spans="1:68" x14ac:dyDescent="0.2">
      <c r="A55" s="331"/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42"/>
      <c r="P55" s="327" t="s">
        <v>73</v>
      </c>
      <c r="Q55" s="328"/>
      <c r="R55" s="328"/>
      <c r="S55" s="328"/>
      <c r="T55" s="328"/>
      <c r="U55" s="328"/>
      <c r="V55" s="329"/>
      <c r="W55" s="37" t="s">
        <v>74</v>
      </c>
      <c r="X55" s="322">
        <f>IFERROR(SUMPRODUCT(X44:X53*H44:H53),"0")</f>
        <v>244.8</v>
      </c>
      <c r="Y55" s="322">
        <f>IFERROR(SUMPRODUCT(Y44:Y53*H44:H53),"0")</f>
        <v>244.8</v>
      </c>
      <c r="Z55" s="37"/>
      <c r="AA55" s="323"/>
      <c r="AB55" s="323"/>
      <c r="AC55" s="323"/>
    </row>
    <row r="56" spans="1:68" ht="16.5" hidden="1" customHeight="1" x14ac:dyDescent="0.25">
      <c r="A56" s="330" t="s">
        <v>132</v>
      </c>
      <c r="B56" s="331"/>
      <c r="C56" s="331"/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31"/>
      <c r="Y56" s="331"/>
      <c r="Z56" s="331"/>
      <c r="AA56" s="315"/>
      <c r="AB56" s="315"/>
      <c r="AC56" s="315"/>
    </row>
    <row r="57" spans="1:68" ht="14.25" hidden="1" customHeight="1" x14ac:dyDescent="0.25">
      <c r="A57" s="332" t="s">
        <v>64</v>
      </c>
      <c r="B57" s="331"/>
      <c r="C57" s="331"/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31"/>
      <c r="Y57" s="331"/>
      <c r="Z57" s="331"/>
      <c r="AA57" s="316"/>
      <c r="AB57" s="316"/>
      <c r="AC57" s="316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35">
        <v>4607111037411</v>
      </c>
      <c r="E58" s="336"/>
      <c r="F58" s="319">
        <v>2.7</v>
      </c>
      <c r="G58" s="32">
        <v>1</v>
      </c>
      <c r="H58" s="319">
        <v>2.7</v>
      </c>
      <c r="I58" s="319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5"/>
      <c r="R58" s="325"/>
      <c r="S58" s="325"/>
      <c r="T58" s="326"/>
      <c r="U58" s="34"/>
      <c r="V58" s="34"/>
      <c r="W58" s="35" t="s">
        <v>70</v>
      </c>
      <c r="X58" s="320">
        <v>0</v>
      </c>
      <c r="Y58" s="321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hidden="1" customHeight="1" x14ac:dyDescent="0.25">
      <c r="A59" s="54" t="s">
        <v>137</v>
      </c>
      <c r="B59" s="54" t="s">
        <v>138</v>
      </c>
      <c r="C59" s="31">
        <v>4301070981</v>
      </c>
      <c r="D59" s="335">
        <v>4607111036728</v>
      </c>
      <c r="E59" s="336"/>
      <c r="F59" s="319">
        <v>5</v>
      </c>
      <c r="G59" s="32">
        <v>1</v>
      </c>
      <c r="H59" s="319">
        <v>5</v>
      </c>
      <c r="I59" s="319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5"/>
      <c r="R59" s="325"/>
      <c r="S59" s="325"/>
      <c r="T59" s="326"/>
      <c r="U59" s="34"/>
      <c r="V59" s="34"/>
      <c r="W59" s="35" t="s">
        <v>70</v>
      </c>
      <c r="X59" s="320">
        <v>0</v>
      </c>
      <c r="Y59" s="321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4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42"/>
      <c r="P60" s="327" t="s">
        <v>73</v>
      </c>
      <c r="Q60" s="328"/>
      <c r="R60" s="328"/>
      <c r="S60" s="328"/>
      <c r="T60" s="328"/>
      <c r="U60" s="328"/>
      <c r="V60" s="329"/>
      <c r="W60" s="37" t="s">
        <v>70</v>
      </c>
      <c r="X60" s="322">
        <f>IFERROR(SUM(X58:X59),"0")</f>
        <v>0</v>
      </c>
      <c r="Y60" s="322">
        <f>IFERROR(SUM(Y58:Y59),"0")</f>
        <v>0</v>
      </c>
      <c r="Z60" s="322">
        <f>IFERROR(IF(Z58="",0,Z58),"0")+IFERROR(IF(Z59="",0,Z59),"0")</f>
        <v>0</v>
      </c>
      <c r="AA60" s="323"/>
      <c r="AB60" s="323"/>
      <c r="AC60" s="323"/>
    </row>
    <row r="61" spans="1:68" hidden="1" x14ac:dyDescent="0.2">
      <c r="A61" s="331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42"/>
      <c r="P61" s="327" t="s">
        <v>73</v>
      </c>
      <c r="Q61" s="328"/>
      <c r="R61" s="328"/>
      <c r="S61" s="328"/>
      <c r="T61" s="328"/>
      <c r="U61" s="328"/>
      <c r="V61" s="329"/>
      <c r="W61" s="37" t="s">
        <v>74</v>
      </c>
      <c r="X61" s="322">
        <f>IFERROR(SUMPRODUCT(X58:X59*H58:H59),"0")</f>
        <v>0</v>
      </c>
      <c r="Y61" s="322">
        <f>IFERROR(SUMPRODUCT(Y58:Y59*H58:H59),"0")</f>
        <v>0</v>
      </c>
      <c r="Z61" s="37"/>
      <c r="AA61" s="323"/>
      <c r="AB61" s="323"/>
      <c r="AC61" s="323"/>
    </row>
    <row r="62" spans="1:68" ht="16.5" hidden="1" customHeight="1" x14ac:dyDescent="0.25">
      <c r="A62" s="330" t="s">
        <v>141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331"/>
      <c r="Z62" s="331"/>
      <c r="AA62" s="315"/>
      <c r="AB62" s="315"/>
      <c r="AC62" s="315"/>
    </row>
    <row r="63" spans="1:68" ht="14.25" hidden="1" customHeight="1" x14ac:dyDescent="0.25">
      <c r="A63" s="332" t="s">
        <v>142</v>
      </c>
      <c r="B63" s="331"/>
      <c r="C63" s="331"/>
      <c r="D63" s="331"/>
      <c r="E63" s="331"/>
      <c r="F63" s="331"/>
      <c r="G63" s="331"/>
      <c r="H63" s="331"/>
      <c r="I63" s="331"/>
      <c r="J63" s="331"/>
      <c r="K63" s="331"/>
      <c r="L63" s="331"/>
      <c r="M63" s="331"/>
      <c r="N63" s="331"/>
      <c r="O63" s="331"/>
      <c r="P63" s="331"/>
      <c r="Q63" s="331"/>
      <c r="R63" s="331"/>
      <c r="S63" s="331"/>
      <c r="T63" s="331"/>
      <c r="U63" s="331"/>
      <c r="V63" s="331"/>
      <c r="W63" s="331"/>
      <c r="X63" s="331"/>
      <c r="Y63" s="331"/>
      <c r="Z63" s="331"/>
      <c r="AA63" s="316"/>
      <c r="AB63" s="316"/>
      <c r="AC63" s="316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5">
        <v>4607111033659</v>
      </c>
      <c r="E64" s="336"/>
      <c r="F64" s="319">
        <v>0.3</v>
      </c>
      <c r="G64" s="32">
        <v>12</v>
      </c>
      <c r="H64" s="319">
        <v>3.6</v>
      </c>
      <c r="I64" s="319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5"/>
      <c r="R64" s="325"/>
      <c r="S64" s="325"/>
      <c r="T64" s="326"/>
      <c r="U64" s="34"/>
      <c r="V64" s="34"/>
      <c r="W64" s="35" t="s">
        <v>70</v>
      </c>
      <c r="X64" s="320">
        <v>28</v>
      </c>
      <c r="Y64" s="321">
        <f>IFERROR(IF(X64="","",X64),"")</f>
        <v>28</v>
      </c>
      <c r="Z64" s="36">
        <f>IFERROR(IF(X64="","",X64*0.01788),"")</f>
        <v>0.50063999999999997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120.50080000000001</v>
      </c>
      <c r="BN64" s="67">
        <f>IFERROR(Y64*I64,"0")</f>
        <v>120.50080000000001</v>
      </c>
      <c r="BO64" s="67">
        <f>IFERROR(X64/J64,"0")</f>
        <v>0.4</v>
      </c>
      <c r="BP64" s="67">
        <f>IFERROR(Y64/J64,"0")</f>
        <v>0.4</v>
      </c>
    </row>
    <row r="65" spans="1:68" x14ac:dyDescent="0.2">
      <c r="A65" s="341"/>
      <c r="B65" s="331"/>
      <c r="C65" s="331"/>
      <c r="D65" s="331"/>
      <c r="E65" s="331"/>
      <c r="F65" s="331"/>
      <c r="G65" s="331"/>
      <c r="H65" s="331"/>
      <c r="I65" s="331"/>
      <c r="J65" s="331"/>
      <c r="K65" s="331"/>
      <c r="L65" s="331"/>
      <c r="M65" s="331"/>
      <c r="N65" s="331"/>
      <c r="O65" s="342"/>
      <c r="P65" s="327" t="s">
        <v>73</v>
      </c>
      <c r="Q65" s="328"/>
      <c r="R65" s="328"/>
      <c r="S65" s="328"/>
      <c r="T65" s="328"/>
      <c r="U65" s="328"/>
      <c r="V65" s="329"/>
      <c r="W65" s="37" t="s">
        <v>70</v>
      </c>
      <c r="X65" s="322">
        <f>IFERROR(SUM(X64:X64),"0")</f>
        <v>28</v>
      </c>
      <c r="Y65" s="322">
        <f>IFERROR(SUM(Y64:Y64),"0")</f>
        <v>28</v>
      </c>
      <c r="Z65" s="322">
        <f>IFERROR(IF(Z64="",0,Z64),"0")</f>
        <v>0.50063999999999997</v>
      </c>
      <c r="AA65" s="323"/>
      <c r="AB65" s="323"/>
      <c r="AC65" s="323"/>
    </row>
    <row r="66" spans="1:68" x14ac:dyDescent="0.2">
      <c r="A66" s="331"/>
      <c r="B66" s="331"/>
      <c r="C66" s="331"/>
      <c r="D66" s="331"/>
      <c r="E66" s="331"/>
      <c r="F66" s="331"/>
      <c r="G66" s="331"/>
      <c r="H66" s="331"/>
      <c r="I66" s="331"/>
      <c r="J66" s="331"/>
      <c r="K66" s="331"/>
      <c r="L66" s="331"/>
      <c r="M66" s="331"/>
      <c r="N66" s="331"/>
      <c r="O66" s="342"/>
      <c r="P66" s="327" t="s">
        <v>73</v>
      </c>
      <c r="Q66" s="328"/>
      <c r="R66" s="328"/>
      <c r="S66" s="328"/>
      <c r="T66" s="328"/>
      <c r="U66" s="328"/>
      <c r="V66" s="329"/>
      <c r="W66" s="37" t="s">
        <v>74</v>
      </c>
      <c r="X66" s="322">
        <f>IFERROR(SUMPRODUCT(X64:X64*H64:H64),"0")</f>
        <v>100.8</v>
      </c>
      <c r="Y66" s="322">
        <f>IFERROR(SUMPRODUCT(Y64:Y64*H64:H64),"0")</f>
        <v>100.8</v>
      </c>
      <c r="Z66" s="37"/>
      <c r="AA66" s="323"/>
      <c r="AB66" s="323"/>
      <c r="AC66" s="323"/>
    </row>
    <row r="67" spans="1:68" ht="16.5" hidden="1" customHeight="1" x14ac:dyDescent="0.25">
      <c r="A67" s="330" t="s">
        <v>147</v>
      </c>
      <c r="B67" s="331"/>
      <c r="C67" s="331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31"/>
      <c r="Y67" s="331"/>
      <c r="Z67" s="331"/>
      <c r="AA67" s="315"/>
      <c r="AB67" s="315"/>
      <c r="AC67" s="315"/>
    </row>
    <row r="68" spans="1:68" ht="14.25" hidden="1" customHeight="1" x14ac:dyDescent="0.25">
      <c r="A68" s="332" t="s">
        <v>148</v>
      </c>
      <c r="B68" s="331"/>
      <c r="C68" s="331"/>
      <c r="D68" s="331"/>
      <c r="E68" s="331"/>
      <c r="F68" s="331"/>
      <c r="G68" s="331"/>
      <c r="H68" s="331"/>
      <c r="I68" s="331"/>
      <c r="J68" s="331"/>
      <c r="K68" s="331"/>
      <c r="L68" s="331"/>
      <c r="M68" s="331"/>
      <c r="N68" s="331"/>
      <c r="O68" s="331"/>
      <c r="P68" s="331"/>
      <c r="Q68" s="331"/>
      <c r="R68" s="331"/>
      <c r="S68" s="331"/>
      <c r="T68" s="331"/>
      <c r="U68" s="331"/>
      <c r="V68" s="331"/>
      <c r="W68" s="331"/>
      <c r="X68" s="331"/>
      <c r="Y68" s="331"/>
      <c r="Z68" s="331"/>
      <c r="AA68" s="316"/>
      <c r="AB68" s="316"/>
      <c r="AC68" s="316"/>
    </row>
    <row r="69" spans="1:68" ht="27" hidden="1" customHeight="1" x14ac:dyDescent="0.25">
      <c r="A69" s="54" t="s">
        <v>149</v>
      </c>
      <c r="B69" s="54" t="s">
        <v>150</v>
      </c>
      <c r="C69" s="31">
        <v>4301131022</v>
      </c>
      <c r="D69" s="335">
        <v>4607111034120</v>
      </c>
      <c r="E69" s="336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5"/>
      <c r="R69" s="325"/>
      <c r="S69" s="325"/>
      <c r="T69" s="326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151</v>
      </c>
      <c r="AG69" s="67"/>
      <c r="AJ69" s="71" t="s">
        <v>72</v>
      </c>
      <c r="AK69" s="71">
        <v>1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5">
        <v>4607111034137</v>
      </c>
      <c r="E70" s="336"/>
      <c r="F70" s="319">
        <v>0.3</v>
      </c>
      <c r="G70" s="32">
        <v>12</v>
      </c>
      <c r="H70" s="319">
        <v>3.6</v>
      </c>
      <c r="I70" s="319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1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5"/>
      <c r="R70" s="325"/>
      <c r="S70" s="325"/>
      <c r="T70" s="326"/>
      <c r="U70" s="34"/>
      <c r="V70" s="34"/>
      <c r="W70" s="35" t="s">
        <v>70</v>
      </c>
      <c r="X70" s="320">
        <v>28</v>
      </c>
      <c r="Y70" s="321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154</v>
      </c>
      <c r="AG70" s="67"/>
      <c r="AJ70" s="71" t="s">
        <v>72</v>
      </c>
      <c r="AK70" s="71">
        <v>1</v>
      </c>
      <c r="BB70" s="119" t="s">
        <v>83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41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42"/>
      <c r="P71" s="327" t="s">
        <v>73</v>
      </c>
      <c r="Q71" s="328"/>
      <c r="R71" s="328"/>
      <c r="S71" s="328"/>
      <c r="T71" s="328"/>
      <c r="U71" s="328"/>
      <c r="V71" s="329"/>
      <c r="W71" s="37" t="s">
        <v>70</v>
      </c>
      <c r="X71" s="322">
        <f>IFERROR(SUM(X69:X70),"0")</f>
        <v>28</v>
      </c>
      <c r="Y71" s="322">
        <f>IFERROR(SUM(Y69:Y70),"0")</f>
        <v>28</v>
      </c>
      <c r="Z71" s="322">
        <f>IFERROR(IF(Z69="",0,Z69),"0")+IFERROR(IF(Z70="",0,Z70),"0")</f>
        <v>0.50063999999999997</v>
      </c>
      <c r="AA71" s="323"/>
      <c r="AB71" s="323"/>
      <c r="AC71" s="323"/>
    </row>
    <row r="72" spans="1:68" x14ac:dyDescent="0.2">
      <c r="A72" s="331"/>
      <c r="B72" s="331"/>
      <c r="C72" s="331"/>
      <c r="D72" s="331"/>
      <c r="E72" s="331"/>
      <c r="F72" s="331"/>
      <c r="G72" s="331"/>
      <c r="H72" s="331"/>
      <c r="I72" s="331"/>
      <c r="J72" s="331"/>
      <c r="K72" s="331"/>
      <c r="L72" s="331"/>
      <c r="M72" s="331"/>
      <c r="N72" s="331"/>
      <c r="O72" s="342"/>
      <c r="P72" s="327" t="s">
        <v>73</v>
      </c>
      <c r="Q72" s="328"/>
      <c r="R72" s="328"/>
      <c r="S72" s="328"/>
      <c r="T72" s="328"/>
      <c r="U72" s="328"/>
      <c r="V72" s="329"/>
      <c r="W72" s="37" t="s">
        <v>74</v>
      </c>
      <c r="X72" s="322">
        <f>IFERROR(SUMPRODUCT(X69:X70*H69:H70),"0")</f>
        <v>100.8</v>
      </c>
      <c r="Y72" s="322">
        <f>IFERROR(SUMPRODUCT(Y69:Y70*H69:H70),"0")</f>
        <v>100.8</v>
      </c>
      <c r="Z72" s="37"/>
      <c r="AA72" s="323"/>
      <c r="AB72" s="323"/>
      <c r="AC72" s="323"/>
    </row>
    <row r="73" spans="1:68" ht="16.5" hidden="1" customHeight="1" x14ac:dyDescent="0.25">
      <c r="A73" s="330" t="s">
        <v>155</v>
      </c>
      <c r="B73" s="331"/>
      <c r="C73" s="331"/>
      <c r="D73" s="331"/>
      <c r="E73" s="331"/>
      <c r="F73" s="331"/>
      <c r="G73" s="331"/>
      <c r="H73" s="331"/>
      <c r="I73" s="331"/>
      <c r="J73" s="331"/>
      <c r="K73" s="331"/>
      <c r="L73" s="331"/>
      <c r="M73" s="331"/>
      <c r="N73" s="331"/>
      <c r="O73" s="331"/>
      <c r="P73" s="331"/>
      <c r="Q73" s="331"/>
      <c r="R73" s="331"/>
      <c r="S73" s="331"/>
      <c r="T73" s="331"/>
      <c r="U73" s="331"/>
      <c r="V73" s="331"/>
      <c r="W73" s="331"/>
      <c r="X73" s="331"/>
      <c r="Y73" s="331"/>
      <c r="Z73" s="331"/>
      <c r="AA73" s="315"/>
      <c r="AB73" s="315"/>
      <c r="AC73" s="315"/>
    </row>
    <row r="74" spans="1:68" ht="14.25" hidden="1" customHeight="1" x14ac:dyDescent="0.25">
      <c r="A74" s="332" t="s">
        <v>142</v>
      </c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331"/>
      <c r="W74" s="331"/>
      <c r="X74" s="331"/>
      <c r="Y74" s="331"/>
      <c r="Z74" s="331"/>
      <c r="AA74" s="316"/>
      <c r="AB74" s="316"/>
      <c r="AC74" s="316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5">
        <v>4607111033628</v>
      </c>
      <c r="E75" s="336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21" t="s">
        <v>158</v>
      </c>
      <c r="Q75" s="325"/>
      <c r="R75" s="325"/>
      <c r="S75" s="325"/>
      <c r="T75" s="326"/>
      <c r="U75" s="34"/>
      <c r="V75" s="34"/>
      <c r="W75" s="35" t="s">
        <v>70</v>
      </c>
      <c r="X75" s="320">
        <v>14</v>
      </c>
      <c r="Y75" s="321">
        <f t="shared" ref="Y75:Y80" si="6">IFERROR(IF(X75="","",X75),"")</f>
        <v>14</v>
      </c>
      <c r="Z75" s="36">
        <f t="shared" ref="Z75:Z80" si="7">IFERROR(IF(X75="","",X75*0.01788),"")</f>
        <v>0.25031999999999999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60.250400000000006</v>
      </c>
      <c r="BN75" s="67">
        <f t="shared" ref="BN75:BN80" si="9">IFERROR(Y75*I75,"0")</f>
        <v>60.250400000000006</v>
      </c>
      <c r="BO75" s="67">
        <f t="shared" ref="BO75:BO80" si="10">IFERROR(X75/J75,"0")</f>
        <v>0.2</v>
      </c>
      <c r="BP75" s="67">
        <f t="shared" ref="BP75:BP80" si="11">IFERROR(Y75/J75,"0")</f>
        <v>0.2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5">
        <v>4607111033451</v>
      </c>
      <c r="E76" s="336"/>
      <c r="F76" s="319">
        <v>0.3</v>
      </c>
      <c r="G76" s="32">
        <v>12</v>
      </c>
      <c r="H76" s="319">
        <v>3.6</v>
      </c>
      <c r="I76" s="319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2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5"/>
      <c r="R76" s="325"/>
      <c r="S76" s="325"/>
      <c r="T76" s="326"/>
      <c r="U76" s="34"/>
      <c r="V76" s="34"/>
      <c r="W76" s="35" t="s">
        <v>70</v>
      </c>
      <c r="X76" s="320">
        <v>42</v>
      </c>
      <c r="Y76" s="321">
        <f t="shared" si="6"/>
        <v>42</v>
      </c>
      <c r="Z76" s="36">
        <f t="shared" si="7"/>
        <v>0.75095999999999996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180.75120000000001</v>
      </c>
      <c r="BN76" s="67">
        <f t="shared" si="9"/>
        <v>180.75120000000001</v>
      </c>
      <c r="BO76" s="67">
        <f t="shared" si="10"/>
        <v>0.6</v>
      </c>
      <c r="BP76" s="67">
        <f t="shared" si="11"/>
        <v>0.6</v>
      </c>
    </row>
    <row r="77" spans="1:68" ht="27" hidden="1" customHeight="1" x14ac:dyDescent="0.25">
      <c r="A77" s="54" t="s">
        <v>161</v>
      </c>
      <c r="B77" s="54" t="s">
        <v>162</v>
      </c>
      <c r="C77" s="31">
        <v>4301135575</v>
      </c>
      <c r="D77" s="335">
        <v>4607111035141</v>
      </c>
      <c r="E77" s="336"/>
      <c r="F77" s="319">
        <v>0.3</v>
      </c>
      <c r="G77" s="32">
        <v>12</v>
      </c>
      <c r="H77" s="319">
        <v>3.6</v>
      </c>
      <c r="I77" s="319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5"/>
      <c r="R77" s="325"/>
      <c r="S77" s="325"/>
      <c r="T77" s="326"/>
      <c r="U77" s="34"/>
      <c r="V77" s="34"/>
      <c r="W77" s="35" t="s">
        <v>70</v>
      </c>
      <c r="X77" s="320">
        <v>0</v>
      </c>
      <c r="Y77" s="321">
        <f t="shared" si="6"/>
        <v>0</v>
      </c>
      <c r="Z77" s="36">
        <f t="shared" si="7"/>
        <v>0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4301135578</v>
      </c>
      <c r="D78" s="335">
        <v>4607111033444</v>
      </c>
      <c r="E78" s="336"/>
      <c r="F78" s="319">
        <v>0.3</v>
      </c>
      <c r="G78" s="32">
        <v>12</v>
      </c>
      <c r="H78" s="319">
        <v>3.6</v>
      </c>
      <c r="I78" s="319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5"/>
      <c r="R78" s="325"/>
      <c r="S78" s="325"/>
      <c r="T78" s="326"/>
      <c r="U78" s="34"/>
      <c r="V78" s="34"/>
      <c r="W78" s="35" t="s">
        <v>70</v>
      </c>
      <c r="X78" s="320">
        <v>0</v>
      </c>
      <c r="Y78" s="321">
        <f t="shared" si="6"/>
        <v>0</v>
      </c>
      <c r="Z78" s="36">
        <f t="shared" si="7"/>
        <v>0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4301135290</v>
      </c>
      <c r="D79" s="335">
        <v>4607111035028</v>
      </c>
      <c r="E79" s="336"/>
      <c r="F79" s="319">
        <v>0.48</v>
      </c>
      <c r="G79" s="32">
        <v>8</v>
      </c>
      <c r="H79" s="319">
        <v>3.84</v>
      </c>
      <c r="I79" s="319">
        <v>4.4488000000000003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5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5"/>
      <c r="R79" s="325"/>
      <c r="S79" s="325"/>
      <c r="T79" s="326"/>
      <c r="U79" s="34"/>
      <c r="V79" s="34"/>
      <c r="W79" s="35" t="s">
        <v>70</v>
      </c>
      <c r="X79" s="320">
        <v>0</v>
      </c>
      <c r="Y79" s="321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72</v>
      </c>
      <c r="AK79" s="71">
        <v>1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hidden="1" customHeight="1" x14ac:dyDescent="0.25">
      <c r="A80" s="54" t="s">
        <v>169</v>
      </c>
      <c r="B80" s="54" t="s">
        <v>170</v>
      </c>
      <c r="C80" s="31">
        <v>4301135285</v>
      </c>
      <c r="D80" s="335">
        <v>4607111036407</v>
      </c>
      <c r="E80" s="336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72</v>
      </c>
      <c r="AK80" s="71">
        <v>1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4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1"/>
      <c r="N81" s="331"/>
      <c r="O81" s="342"/>
      <c r="P81" s="327" t="s">
        <v>73</v>
      </c>
      <c r="Q81" s="328"/>
      <c r="R81" s="328"/>
      <c r="S81" s="328"/>
      <c r="T81" s="328"/>
      <c r="U81" s="328"/>
      <c r="V81" s="329"/>
      <c r="W81" s="37" t="s">
        <v>70</v>
      </c>
      <c r="X81" s="322">
        <f>IFERROR(SUM(X75:X80),"0")</f>
        <v>56</v>
      </c>
      <c r="Y81" s="322">
        <f>IFERROR(SUM(Y75:Y80),"0")</f>
        <v>56</v>
      </c>
      <c r="Z81" s="322">
        <f>IFERROR(IF(Z75="",0,Z75),"0")+IFERROR(IF(Z76="",0,Z76),"0")+IFERROR(IF(Z77="",0,Z77),"0")+IFERROR(IF(Z78="",0,Z78),"0")+IFERROR(IF(Z79="",0,Z79),"0")+IFERROR(IF(Z80="",0,Z80),"0")</f>
        <v>1.0012799999999999</v>
      </c>
      <c r="AA81" s="323"/>
      <c r="AB81" s="323"/>
      <c r="AC81" s="323"/>
    </row>
    <row r="82" spans="1:68" x14ac:dyDescent="0.2">
      <c r="A82" s="331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42"/>
      <c r="P82" s="327" t="s">
        <v>73</v>
      </c>
      <c r="Q82" s="328"/>
      <c r="R82" s="328"/>
      <c r="S82" s="328"/>
      <c r="T82" s="328"/>
      <c r="U82" s="328"/>
      <c r="V82" s="329"/>
      <c r="W82" s="37" t="s">
        <v>74</v>
      </c>
      <c r="X82" s="322">
        <f>IFERROR(SUMPRODUCT(X75:X80*H75:H80),"0")</f>
        <v>201.60000000000002</v>
      </c>
      <c r="Y82" s="322">
        <f>IFERROR(SUMPRODUCT(Y75:Y80*H75:H80),"0")</f>
        <v>201.60000000000002</v>
      </c>
      <c r="Z82" s="37"/>
      <c r="AA82" s="323"/>
      <c r="AB82" s="323"/>
      <c r="AC82" s="323"/>
    </row>
    <row r="83" spans="1:68" ht="16.5" hidden="1" customHeight="1" x14ac:dyDescent="0.25">
      <c r="A83" s="330" t="s">
        <v>172</v>
      </c>
      <c r="B83" s="331"/>
      <c r="C83" s="331"/>
      <c r="D83" s="331"/>
      <c r="E83" s="331"/>
      <c r="F83" s="331"/>
      <c r="G83" s="331"/>
      <c r="H83" s="331"/>
      <c r="I83" s="331"/>
      <c r="J83" s="331"/>
      <c r="K83" s="331"/>
      <c r="L83" s="331"/>
      <c r="M83" s="331"/>
      <c r="N83" s="331"/>
      <c r="O83" s="331"/>
      <c r="P83" s="331"/>
      <c r="Q83" s="331"/>
      <c r="R83" s="331"/>
      <c r="S83" s="331"/>
      <c r="T83" s="331"/>
      <c r="U83" s="331"/>
      <c r="V83" s="331"/>
      <c r="W83" s="331"/>
      <c r="X83" s="331"/>
      <c r="Y83" s="331"/>
      <c r="Z83" s="331"/>
      <c r="AA83" s="315"/>
      <c r="AB83" s="315"/>
      <c r="AC83" s="315"/>
    </row>
    <row r="84" spans="1:68" ht="14.25" hidden="1" customHeight="1" x14ac:dyDescent="0.25">
      <c r="A84" s="332" t="s">
        <v>173</v>
      </c>
      <c r="B84" s="331"/>
      <c r="C84" s="331"/>
      <c r="D84" s="331"/>
      <c r="E84" s="331"/>
      <c r="F84" s="331"/>
      <c r="G84" s="331"/>
      <c r="H84" s="331"/>
      <c r="I84" s="331"/>
      <c r="J84" s="331"/>
      <c r="K84" s="331"/>
      <c r="L84" s="331"/>
      <c r="M84" s="331"/>
      <c r="N84" s="331"/>
      <c r="O84" s="331"/>
      <c r="P84" s="331"/>
      <c r="Q84" s="331"/>
      <c r="R84" s="331"/>
      <c r="S84" s="331"/>
      <c r="T84" s="331"/>
      <c r="U84" s="331"/>
      <c r="V84" s="331"/>
      <c r="W84" s="331"/>
      <c r="X84" s="331"/>
      <c r="Y84" s="331"/>
      <c r="Z84" s="331"/>
      <c r="AA84" s="316"/>
      <c r="AB84" s="316"/>
      <c r="AC84" s="316"/>
    </row>
    <row r="85" spans="1:68" ht="27" hidden="1" customHeight="1" x14ac:dyDescent="0.25">
      <c r="A85" s="54" t="s">
        <v>174</v>
      </c>
      <c r="B85" s="54" t="s">
        <v>175</v>
      </c>
      <c r="C85" s="31">
        <v>4301190068</v>
      </c>
      <c r="D85" s="335">
        <v>4620207490365</v>
      </c>
      <c r="E85" s="336"/>
      <c r="F85" s="319">
        <v>7.0000000000000007E-2</v>
      </c>
      <c r="G85" s="32">
        <v>30</v>
      </c>
      <c r="H85" s="319">
        <v>2.1</v>
      </c>
      <c r="I85" s="319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31" t="s">
        <v>177</v>
      </c>
      <c r="Q85" s="325"/>
      <c r="R85" s="325"/>
      <c r="S85" s="325"/>
      <c r="T85" s="326"/>
      <c r="U85" s="34"/>
      <c r="V85" s="34"/>
      <c r="W85" s="35" t="s">
        <v>70</v>
      </c>
      <c r="X85" s="320">
        <v>0</v>
      </c>
      <c r="Y85" s="321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41"/>
      <c r="B86" s="331"/>
      <c r="C86" s="331"/>
      <c r="D86" s="331"/>
      <c r="E86" s="331"/>
      <c r="F86" s="331"/>
      <c r="G86" s="331"/>
      <c r="H86" s="331"/>
      <c r="I86" s="331"/>
      <c r="J86" s="331"/>
      <c r="K86" s="331"/>
      <c r="L86" s="331"/>
      <c r="M86" s="331"/>
      <c r="N86" s="331"/>
      <c r="O86" s="342"/>
      <c r="P86" s="327" t="s">
        <v>73</v>
      </c>
      <c r="Q86" s="328"/>
      <c r="R86" s="328"/>
      <c r="S86" s="328"/>
      <c r="T86" s="328"/>
      <c r="U86" s="328"/>
      <c r="V86" s="329"/>
      <c r="W86" s="37" t="s">
        <v>70</v>
      </c>
      <c r="X86" s="322">
        <f>IFERROR(SUM(X85:X85),"0")</f>
        <v>0</v>
      </c>
      <c r="Y86" s="322">
        <f>IFERROR(SUM(Y85:Y85),"0")</f>
        <v>0</v>
      </c>
      <c r="Z86" s="322">
        <f>IFERROR(IF(Z85="",0,Z85),"0")</f>
        <v>0</v>
      </c>
      <c r="AA86" s="323"/>
      <c r="AB86" s="323"/>
      <c r="AC86" s="323"/>
    </row>
    <row r="87" spans="1:68" hidden="1" x14ac:dyDescent="0.2">
      <c r="A87" s="331"/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42"/>
      <c r="P87" s="327" t="s">
        <v>73</v>
      </c>
      <c r="Q87" s="328"/>
      <c r="R87" s="328"/>
      <c r="S87" s="328"/>
      <c r="T87" s="328"/>
      <c r="U87" s="328"/>
      <c r="V87" s="329"/>
      <c r="W87" s="37" t="s">
        <v>74</v>
      </c>
      <c r="X87" s="322">
        <f>IFERROR(SUMPRODUCT(X85:X85*H85:H85),"0")</f>
        <v>0</v>
      </c>
      <c r="Y87" s="322">
        <f>IFERROR(SUMPRODUCT(Y85:Y85*H85:H85),"0")</f>
        <v>0</v>
      </c>
      <c r="Z87" s="37"/>
      <c r="AA87" s="323"/>
      <c r="AB87" s="323"/>
      <c r="AC87" s="323"/>
    </row>
    <row r="88" spans="1:68" ht="16.5" hidden="1" customHeight="1" x14ac:dyDescent="0.25">
      <c r="A88" s="330" t="s">
        <v>179</v>
      </c>
      <c r="B88" s="331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1"/>
      <c r="N88" s="331"/>
      <c r="O88" s="331"/>
      <c r="P88" s="331"/>
      <c r="Q88" s="331"/>
      <c r="R88" s="331"/>
      <c r="S88" s="331"/>
      <c r="T88" s="331"/>
      <c r="U88" s="331"/>
      <c r="V88" s="331"/>
      <c r="W88" s="331"/>
      <c r="X88" s="331"/>
      <c r="Y88" s="331"/>
      <c r="Z88" s="331"/>
      <c r="AA88" s="315"/>
      <c r="AB88" s="315"/>
      <c r="AC88" s="315"/>
    </row>
    <row r="89" spans="1:68" ht="14.25" hidden="1" customHeight="1" x14ac:dyDescent="0.25">
      <c r="A89" s="332" t="s">
        <v>180</v>
      </c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16"/>
      <c r="AB89" s="316"/>
      <c r="AC89" s="316"/>
    </row>
    <row r="90" spans="1:68" ht="27" hidden="1" customHeight="1" x14ac:dyDescent="0.25">
      <c r="A90" s="54" t="s">
        <v>181</v>
      </c>
      <c r="B90" s="54" t="s">
        <v>182</v>
      </c>
      <c r="C90" s="31">
        <v>4301136040</v>
      </c>
      <c r="D90" s="335">
        <v>4607025784319</v>
      </c>
      <c r="E90" s="336"/>
      <c r="F90" s="319">
        <v>0.36</v>
      </c>
      <c r="G90" s="32">
        <v>10</v>
      </c>
      <c r="H90" s="319">
        <v>3.6</v>
      </c>
      <c r="I90" s="319">
        <v>4.2439999999999998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5"/>
      <c r="R90" s="325"/>
      <c r="S90" s="325"/>
      <c r="T90" s="326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72</v>
      </c>
      <c r="AK90" s="71">
        <v>1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5">
        <v>4607025784012</v>
      </c>
      <c r="E91" s="336"/>
      <c r="F91" s="319">
        <v>0.09</v>
      </c>
      <c r="G91" s="32">
        <v>24</v>
      </c>
      <c r="H91" s="319">
        <v>2.16</v>
      </c>
      <c r="I91" s="319">
        <v>2.4912000000000001</v>
      </c>
      <c r="J91" s="32">
        <v>126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5"/>
      <c r="R91" s="325"/>
      <c r="S91" s="325"/>
      <c r="T91" s="326"/>
      <c r="U91" s="34"/>
      <c r="V91" s="34"/>
      <c r="W91" s="35" t="s">
        <v>70</v>
      </c>
      <c r="X91" s="320">
        <v>14</v>
      </c>
      <c r="Y91" s="321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186</v>
      </c>
      <c r="AG91" s="67"/>
      <c r="AJ91" s="71" t="s">
        <v>72</v>
      </c>
      <c r="AK91" s="71">
        <v>1</v>
      </c>
      <c r="BB91" s="137" t="s">
        <v>83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16.5" hidden="1" customHeight="1" x14ac:dyDescent="0.25">
      <c r="A92" s="54" t="s">
        <v>187</v>
      </c>
      <c r="B92" s="54" t="s">
        <v>188</v>
      </c>
      <c r="C92" s="31">
        <v>4301136039</v>
      </c>
      <c r="D92" s="335">
        <v>4607111035370</v>
      </c>
      <c r="E92" s="336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8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5"/>
      <c r="R92" s="325"/>
      <c r="S92" s="325"/>
      <c r="T92" s="326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189</v>
      </c>
      <c r="AG92" s="67"/>
      <c r="AJ92" s="71" t="s">
        <v>72</v>
      </c>
      <c r="AK92" s="71">
        <v>1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1"/>
      <c r="B93" s="331"/>
      <c r="C93" s="331"/>
      <c r="D93" s="331"/>
      <c r="E93" s="331"/>
      <c r="F93" s="331"/>
      <c r="G93" s="331"/>
      <c r="H93" s="331"/>
      <c r="I93" s="331"/>
      <c r="J93" s="331"/>
      <c r="K93" s="331"/>
      <c r="L93" s="331"/>
      <c r="M93" s="331"/>
      <c r="N93" s="331"/>
      <c r="O93" s="342"/>
      <c r="P93" s="327" t="s">
        <v>73</v>
      </c>
      <c r="Q93" s="328"/>
      <c r="R93" s="328"/>
      <c r="S93" s="328"/>
      <c r="T93" s="328"/>
      <c r="U93" s="328"/>
      <c r="V93" s="329"/>
      <c r="W93" s="37" t="s">
        <v>70</v>
      </c>
      <c r="X93" s="322">
        <f>IFERROR(SUM(X90:X92),"0")</f>
        <v>14</v>
      </c>
      <c r="Y93" s="322">
        <f>IFERROR(SUM(Y90:Y92),"0")</f>
        <v>14</v>
      </c>
      <c r="Z93" s="322">
        <f>IFERROR(IF(Z90="",0,Z90),"0")+IFERROR(IF(Z91="",0,Z91),"0")+IFERROR(IF(Z92="",0,Z92),"0")</f>
        <v>0.13103999999999999</v>
      </c>
      <c r="AA93" s="323"/>
      <c r="AB93" s="323"/>
      <c r="AC93" s="323"/>
    </row>
    <row r="94" spans="1:68" x14ac:dyDescent="0.2">
      <c r="A94" s="331"/>
      <c r="B94" s="331"/>
      <c r="C94" s="331"/>
      <c r="D94" s="331"/>
      <c r="E94" s="331"/>
      <c r="F94" s="331"/>
      <c r="G94" s="331"/>
      <c r="H94" s="331"/>
      <c r="I94" s="331"/>
      <c r="J94" s="331"/>
      <c r="K94" s="331"/>
      <c r="L94" s="331"/>
      <c r="M94" s="331"/>
      <c r="N94" s="331"/>
      <c r="O94" s="342"/>
      <c r="P94" s="327" t="s">
        <v>73</v>
      </c>
      <c r="Q94" s="328"/>
      <c r="R94" s="328"/>
      <c r="S94" s="328"/>
      <c r="T94" s="328"/>
      <c r="U94" s="328"/>
      <c r="V94" s="329"/>
      <c r="W94" s="37" t="s">
        <v>74</v>
      </c>
      <c r="X94" s="322">
        <f>IFERROR(SUMPRODUCT(X90:X92*H90:H92),"0")</f>
        <v>30.240000000000002</v>
      </c>
      <c r="Y94" s="322">
        <f>IFERROR(SUMPRODUCT(Y90:Y92*H90:H92),"0")</f>
        <v>30.240000000000002</v>
      </c>
      <c r="Z94" s="37"/>
      <c r="AA94" s="323"/>
      <c r="AB94" s="323"/>
      <c r="AC94" s="323"/>
    </row>
    <row r="95" spans="1:68" ht="16.5" hidden="1" customHeight="1" x14ac:dyDescent="0.25">
      <c r="A95" s="330" t="s">
        <v>190</v>
      </c>
      <c r="B95" s="331"/>
      <c r="C95" s="331"/>
      <c r="D95" s="331"/>
      <c r="E95" s="331"/>
      <c r="F95" s="331"/>
      <c r="G95" s="331"/>
      <c r="H95" s="331"/>
      <c r="I95" s="331"/>
      <c r="J95" s="331"/>
      <c r="K95" s="331"/>
      <c r="L95" s="331"/>
      <c r="M95" s="331"/>
      <c r="N95" s="331"/>
      <c r="O95" s="331"/>
      <c r="P95" s="331"/>
      <c r="Q95" s="331"/>
      <c r="R95" s="331"/>
      <c r="S95" s="331"/>
      <c r="T95" s="331"/>
      <c r="U95" s="331"/>
      <c r="V95" s="331"/>
      <c r="W95" s="331"/>
      <c r="X95" s="331"/>
      <c r="Y95" s="331"/>
      <c r="Z95" s="331"/>
      <c r="AA95" s="315"/>
      <c r="AB95" s="315"/>
      <c r="AC95" s="315"/>
    </row>
    <row r="96" spans="1:68" ht="14.25" hidden="1" customHeight="1" x14ac:dyDescent="0.25">
      <c r="A96" s="332" t="s">
        <v>64</v>
      </c>
      <c r="B96" s="331"/>
      <c r="C96" s="331"/>
      <c r="D96" s="331"/>
      <c r="E96" s="331"/>
      <c r="F96" s="331"/>
      <c r="G96" s="331"/>
      <c r="H96" s="331"/>
      <c r="I96" s="331"/>
      <c r="J96" s="331"/>
      <c r="K96" s="331"/>
      <c r="L96" s="331"/>
      <c r="M96" s="331"/>
      <c r="N96" s="331"/>
      <c r="O96" s="331"/>
      <c r="P96" s="331"/>
      <c r="Q96" s="331"/>
      <c r="R96" s="331"/>
      <c r="S96" s="331"/>
      <c r="T96" s="331"/>
      <c r="U96" s="331"/>
      <c r="V96" s="331"/>
      <c r="W96" s="331"/>
      <c r="X96" s="331"/>
      <c r="Y96" s="331"/>
      <c r="Z96" s="331"/>
      <c r="AA96" s="316"/>
      <c r="AB96" s="316"/>
      <c r="AC96" s="316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5">
        <v>4607111039262</v>
      </c>
      <c r="E97" s="336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3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5"/>
      <c r="R97" s="325"/>
      <c r="S97" s="325"/>
      <c r="T97" s="326"/>
      <c r="U97" s="34"/>
      <c r="V97" s="34"/>
      <c r="W97" s="35" t="s">
        <v>70</v>
      </c>
      <c r="X97" s="320">
        <v>24</v>
      </c>
      <c r="Y97" s="321">
        <f t="shared" ref="Y97:Y102" si="12">IFERROR(IF(X97="","",X97),"")</f>
        <v>24</v>
      </c>
      <c r="Z97" s="36">
        <f t="shared" ref="Z97:Z102" si="13">IFERROR(IF(X97="","",X97*0.0155),"")</f>
        <v>0.372</v>
      </c>
      <c r="AA97" s="56"/>
      <c r="AB97" s="57"/>
      <c r="AC97" s="140" t="s">
        <v>136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2" si="14">IFERROR(X97*I97,"0")</f>
        <v>161.2704</v>
      </c>
      <c r="BN97" s="67">
        <f t="shared" ref="BN97:BN102" si="15">IFERROR(Y97*I97,"0")</f>
        <v>161.2704</v>
      </c>
      <c r="BO97" s="67">
        <f t="shared" ref="BO97:BO102" si="16">IFERROR(X97/J97,"0")</f>
        <v>0.2857142857142857</v>
      </c>
      <c r="BP97" s="67">
        <f t="shared" ref="BP97:BP102" si="17">IFERROR(Y97/J97,"0")</f>
        <v>0.2857142857142857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35">
        <v>4607111034144</v>
      </c>
      <c r="E98" s="336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5"/>
      <c r="R98" s="325"/>
      <c r="S98" s="325"/>
      <c r="T98" s="326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5">
        <v>4607111039248</v>
      </c>
      <c r="E99" s="336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5"/>
      <c r="R99" s="325"/>
      <c r="S99" s="325"/>
      <c r="T99" s="326"/>
      <c r="U99" s="34"/>
      <c r="V99" s="34"/>
      <c r="W99" s="35" t="s">
        <v>70</v>
      </c>
      <c r="X99" s="320">
        <v>72</v>
      </c>
      <c r="Y99" s="321">
        <f t="shared" si="12"/>
        <v>72</v>
      </c>
      <c r="Z99" s="36">
        <f t="shared" si="13"/>
        <v>1.1160000000000001</v>
      </c>
      <c r="AA99" s="56"/>
      <c r="AB99" s="57"/>
      <c r="AC99" s="144" t="s">
        <v>136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525.6</v>
      </c>
      <c r="BN99" s="67">
        <f t="shared" si="15"/>
        <v>525.6</v>
      </c>
      <c r="BO99" s="67">
        <f t="shared" si="16"/>
        <v>0.8571428571428571</v>
      </c>
      <c r="BP99" s="67">
        <f t="shared" si="17"/>
        <v>0.8571428571428571</v>
      </c>
    </row>
    <row r="100" spans="1:68" ht="27" hidden="1" customHeight="1" x14ac:dyDescent="0.25">
      <c r="A100" s="54" t="s">
        <v>197</v>
      </c>
      <c r="B100" s="54" t="s">
        <v>198</v>
      </c>
      <c r="C100" s="31">
        <v>4301071049</v>
      </c>
      <c r="D100" s="335">
        <v>4607111039293</v>
      </c>
      <c r="E100" s="336"/>
      <c r="F100" s="319">
        <v>0.4</v>
      </c>
      <c r="G100" s="32">
        <v>16</v>
      </c>
      <c r="H100" s="319">
        <v>6.4</v>
      </c>
      <c r="I100" s="319">
        <v>6.7195999999999998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5"/>
      <c r="R100" s="325"/>
      <c r="S100" s="325"/>
      <c r="T100" s="326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136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5">
        <v>4607111039279</v>
      </c>
      <c r="E101" s="336"/>
      <c r="F101" s="319">
        <v>0.7</v>
      </c>
      <c r="G101" s="32">
        <v>10</v>
      </c>
      <c r="H101" s="319">
        <v>7</v>
      </c>
      <c r="I101" s="319">
        <v>7.3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5"/>
      <c r="R101" s="325"/>
      <c r="S101" s="325"/>
      <c r="T101" s="326"/>
      <c r="U101" s="34"/>
      <c r="V101" s="34"/>
      <c r="W101" s="35" t="s">
        <v>70</v>
      </c>
      <c r="X101" s="320">
        <v>60</v>
      </c>
      <c r="Y101" s="321">
        <f t="shared" si="12"/>
        <v>60</v>
      </c>
      <c r="Z101" s="36">
        <f t="shared" si="13"/>
        <v>0.92999999999999994</v>
      </c>
      <c r="AA101" s="56"/>
      <c r="AB101" s="57"/>
      <c r="AC101" s="148" t="s">
        <v>136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438</v>
      </c>
      <c r="BN101" s="67">
        <f t="shared" si="15"/>
        <v>438</v>
      </c>
      <c r="BO101" s="67">
        <f t="shared" si="16"/>
        <v>0.7142857142857143</v>
      </c>
      <c r="BP101" s="67">
        <f t="shared" si="17"/>
        <v>0.7142857142857143</v>
      </c>
    </row>
    <row r="102" spans="1:68" ht="27" hidden="1" customHeight="1" x14ac:dyDescent="0.25">
      <c r="A102" s="54" t="s">
        <v>201</v>
      </c>
      <c r="B102" s="54" t="s">
        <v>202</v>
      </c>
      <c r="C102" s="31">
        <v>4301070958</v>
      </c>
      <c r="D102" s="335">
        <v>4607111038098</v>
      </c>
      <c r="E102" s="336"/>
      <c r="F102" s="319">
        <v>0.8</v>
      </c>
      <c r="G102" s="32">
        <v>8</v>
      </c>
      <c r="H102" s="319">
        <v>6.4</v>
      </c>
      <c r="I102" s="31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52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325"/>
      <c r="R102" s="325"/>
      <c r="S102" s="325"/>
      <c r="T102" s="326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203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41"/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42"/>
      <c r="P103" s="327" t="s">
        <v>73</v>
      </c>
      <c r="Q103" s="328"/>
      <c r="R103" s="328"/>
      <c r="S103" s="328"/>
      <c r="T103" s="328"/>
      <c r="U103" s="328"/>
      <c r="V103" s="329"/>
      <c r="W103" s="37" t="s">
        <v>70</v>
      </c>
      <c r="X103" s="322">
        <f>IFERROR(SUM(X97:X102),"0")</f>
        <v>156</v>
      </c>
      <c r="Y103" s="322">
        <f>IFERROR(SUM(Y97:Y102),"0")</f>
        <v>156</v>
      </c>
      <c r="Z103" s="322">
        <f>IFERROR(IF(Z97="",0,Z97),"0")+IFERROR(IF(Z98="",0,Z98),"0")+IFERROR(IF(Z99="",0,Z99),"0")+IFERROR(IF(Z100="",0,Z100),"0")+IFERROR(IF(Z101="",0,Z101),"0")+IFERROR(IF(Z102="",0,Z102),"0")</f>
        <v>2.4180000000000001</v>
      </c>
      <c r="AA103" s="323"/>
      <c r="AB103" s="323"/>
      <c r="AC103" s="323"/>
    </row>
    <row r="104" spans="1:68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1"/>
      <c r="N104" s="331"/>
      <c r="O104" s="342"/>
      <c r="P104" s="327" t="s">
        <v>73</v>
      </c>
      <c r="Q104" s="328"/>
      <c r="R104" s="328"/>
      <c r="S104" s="328"/>
      <c r="T104" s="328"/>
      <c r="U104" s="328"/>
      <c r="V104" s="329"/>
      <c r="W104" s="37" t="s">
        <v>74</v>
      </c>
      <c r="X104" s="322">
        <f>IFERROR(SUMPRODUCT(X97:X102*H97:H102),"0")</f>
        <v>1077.5999999999999</v>
      </c>
      <c r="Y104" s="322">
        <f>IFERROR(SUMPRODUCT(Y97:Y102*H97:H102),"0")</f>
        <v>1077.5999999999999</v>
      </c>
      <c r="Z104" s="37"/>
      <c r="AA104" s="323"/>
      <c r="AB104" s="323"/>
      <c r="AC104" s="323"/>
    </row>
    <row r="105" spans="1:68" ht="16.5" hidden="1" customHeight="1" x14ac:dyDescent="0.25">
      <c r="A105" s="330" t="s">
        <v>204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331"/>
      <c r="Z105" s="331"/>
      <c r="AA105" s="315"/>
      <c r="AB105" s="315"/>
      <c r="AC105" s="315"/>
    </row>
    <row r="106" spans="1:68" ht="14.25" hidden="1" customHeight="1" x14ac:dyDescent="0.25">
      <c r="A106" s="332" t="s">
        <v>142</v>
      </c>
      <c r="B106" s="331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/>
      <c r="N106" s="331"/>
      <c r="O106" s="331"/>
      <c r="P106" s="331"/>
      <c r="Q106" s="331"/>
      <c r="R106" s="331"/>
      <c r="S106" s="331"/>
      <c r="T106" s="331"/>
      <c r="U106" s="331"/>
      <c r="V106" s="331"/>
      <c r="W106" s="331"/>
      <c r="X106" s="331"/>
      <c r="Y106" s="331"/>
      <c r="Z106" s="331"/>
      <c r="AA106" s="316"/>
      <c r="AB106" s="316"/>
      <c r="AC106" s="316"/>
    </row>
    <row r="107" spans="1:68" ht="27" hidden="1" customHeight="1" x14ac:dyDescent="0.25">
      <c r="A107" s="54" t="s">
        <v>205</v>
      </c>
      <c r="B107" s="54" t="s">
        <v>206</v>
      </c>
      <c r="C107" s="31">
        <v>4301135533</v>
      </c>
      <c r="D107" s="335">
        <v>4607111034014</v>
      </c>
      <c r="E107" s="336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25"/>
      <c r="R107" s="325"/>
      <c r="S107" s="325"/>
      <c r="T107" s="326"/>
      <c r="U107" s="34"/>
      <c r="V107" s="34"/>
      <c r="W107" s="35" t="s">
        <v>70</v>
      </c>
      <c r="X107" s="320">
        <v>0</v>
      </c>
      <c r="Y107" s="321">
        <f>IFERROR(IF(X107="","",X107),"")</f>
        <v>0</v>
      </c>
      <c r="Z107" s="36">
        <f>IFERROR(IF(X107="","",X107*0.01788),"")</f>
        <v>0</v>
      </c>
      <c r="AA107" s="56"/>
      <c r="AB107" s="57"/>
      <c r="AC107" s="152" t="s">
        <v>207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208</v>
      </c>
      <c r="B108" s="54" t="s">
        <v>209</v>
      </c>
      <c r="C108" s="31">
        <v>4301135532</v>
      </c>
      <c r="D108" s="335">
        <v>4607111033994</v>
      </c>
      <c r="E108" s="336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5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25"/>
      <c r="R108" s="325"/>
      <c r="S108" s="325"/>
      <c r="T108" s="326"/>
      <c r="U108" s="34"/>
      <c r="V108" s="34"/>
      <c r="W108" s="35" t="s">
        <v>70</v>
      </c>
      <c r="X108" s="320">
        <v>28</v>
      </c>
      <c r="Y108" s="321">
        <f>IFERROR(IF(X108="","",X108),"")</f>
        <v>28</v>
      </c>
      <c r="Z108" s="36">
        <f>IFERROR(IF(X108="","",X108*0.01788),"")</f>
        <v>0.50063999999999997</v>
      </c>
      <c r="AA108" s="56"/>
      <c r="AB108" s="57"/>
      <c r="AC108" s="154" t="s">
        <v>146</v>
      </c>
      <c r="AG108" s="67"/>
      <c r="AJ108" s="71" t="s">
        <v>72</v>
      </c>
      <c r="AK108" s="71">
        <v>1</v>
      </c>
      <c r="BB108" s="155" t="s">
        <v>83</v>
      </c>
      <c r="BM108" s="67">
        <f>IFERROR(X108*I108,"0")</f>
        <v>103.70079999999999</v>
      </c>
      <c r="BN108" s="67">
        <f>IFERROR(Y108*I108,"0")</f>
        <v>103.70079999999999</v>
      </c>
      <c r="BO108" s="67">
        <f>IFERROR(X108/J108,"0")</f>
        <v>0.4</v>
      </c>
      <c r="BP108" s="67">
        <f>IFERROR(Y108/J108,"0")</f>
        <v>0.4</v>
      </c>
    </row>
    <row r="109" spans="1:68" x14ac:dyDescent="0.2">
      <c r="A109" s="341"/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42"/>
      <c r="P109" s="327" t="s">
        <v>73</v>
      </c>
      <c r="Q109" s="328"/>
      <c r="R109" s="328"/>
      <c r="S109" s="328"/>
      <c r="T109" s="328"/>
      <c r="U109" s="328"/>
      <c r="V109" s="329"/>
      <c r="W109" s="37" t="s">
        <v>70</v>
      </c>
      <c r="X109" s="322">
        <f>IFERROR(SUM(X107:X108),"0")</f>
        <v>28</v>
      </c>
      <c r="Y109" s="322">
        <f>IFERROR(SUM(Y107:Y108),"0")</f>
        <v>28</v>
      </c>
      <c r="Z109" s="322">
        <f>IFERROR(IF(Z107="",0,Z107),"0")+IFERROR(IF(Z108="",0,Z108),"0")</f>
        <v>0.50063999999999997</v>
      </c>
      <c r="AA109" s="323"/>
      <c r="AB109" s="323"/>
      <c r="AC109" s="323"/>
    </row>
    <row r="110" spans="1:68" x14ac:dyDescent="0.2">
      <c r="A110" s="331"/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  <c r="O110" s="342"/>
      <c r="P110" s="327" t="s">
        <v>73</v>
      </c>
      <c r="Q110" s="328"/>
      <c r="R110" s="328"/>
      <c r="S110" s="328"/>
      <c r="T110" s="328"/>
      <c r="U110" s="328"/>
      <c r="V110" s="329"/>
      <c r="W110" s="37" t="s">
        <v>74</v>
      </c>
      <c r="X110" s="322">
        <f>IFERROR(SUMPRODUCT(X107:X108*H107:H108),"0")</f>
        <v>84</v>
      </c>
      <c r="Y110" s="322">
        <f>IFERROR(SUMPRODUCT(Y107:Y108*H107:H108),"0")</f>
        <v>84</v>
      </c>
      <c r="Z110" s="37"/>
      <c r="AA110" s="323"/>
      <c r="AB110" s="323"/>
      <c r="AC110" s="323"/>
    </row>
    <row r="111" spans="1:68" ht="16.5" hidden="1" customHeight="1" x14ac:dyDescent="0.25">
      <c r="A111" s="330" t="s">
        <v>210</v>
      </c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1"/>
      <c r="N111" s="331"/>
      <c r="O111" s="331"/>
      <c r="P111" s="331"/>
      <c r="Q111" s="331"/>
      <c r="R111" s="331"/>
      <c r="S111" s="331"/>
      <c r="T111" s="331"/>
      <c r="U111" s="331"/>
      <c r="V111" s="331"/>
      <c r="W111" s="331"/>
      <c r="X111" s="331"/>
      <c r="Y111" s="331"/>
      <c r="Z111" s="331"/>
      <c r="AA111" s="315"/>
      <c r="AB111" s="315"/>
      <c r="AC111" s="315"/>
    </row>
    <row r="112" spans="1:68" ht="14.25" hidden="1" customHeight="1" x14ac:dyDescent="0.25">
      <c r="A112" s="332" t="s">
        <v>142</v>
      </c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331"/>
      <c r="Z112" s="331"/>
      <c r="AA112" s="316"/>
      <c r="AB112" s="316"/>
      <c r="AC112" s="316"/>
    </row>
    <row r="113" spans="1:68" ht="27" hidden="1" customHeight="1" x14ac:dyDescent="0.25">
      <c r="A113" s="54" t="s">
        <v>211</v>
      </c>
      <c r="B113" s="54" t="s">
        <v>212</v>
      </c>
      <c r="C113" s="31">
        <v>4301135311</v>
      </c>
      <c r="D113" s="335">
        <v>4607111039095</v>
      </c>
      <c r="E113" s="336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0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25"/>
      <c r="R113" s="325"/>
      <c r="S113" s="325"/>
      <c r="T113" s="326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4301135534</v>
      </c>
      <c r="D114" s="335">
        <v>4607111034199</v>
      </c>
      <c r="E114" s="336"/>
      <c r="F114" s="319">
        <v>0.25</v>
      </c>
      <c r="G114" s="32">
        <v>12</v>
      </c>
      <c r="H114" s="319">
        <v>3</v>
      </c>
      <c r="I114" s="319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4" s="325"/>
      <c r="R114" s="325"/>
      <c r="S114" s="325"/>
      <c r="T114" s="326"/>
      <c r="U114" s="34"/>
      <c r="V114" s="34"/>
      <c r="W114" s="35" t="s">
        <v>70</v>
      </c>
      <c r="X114" s="320">
        <v>42</v>
      </c>
      <c r="Y114" s="321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158" t="s">
        <v>216</v>
      </c>
      <c r="AG114" s="67"/>
      <c r="AJ114" s="71" t="s">
        <v>72</v>
      </c>
      <c r="AK114" s="71">
        <v>1</v>
      </c>
      <c r="BB114" s="159" t="s">
        <v>83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341"/>
      <c r="B115" s="331"/>
      <c r="C115" s="331"/>
      <c r="D115" s="331"/>
      <c r="E115" s="331"/>
      <c r="F115" s="331"/>
      <c r="G115" s="331"/>
      <c r="H115" s="331"/>
      <c r="I115" s="331"/>
      <c r="J115" s="331"/>
      <c r="K115" s="331"/>
      <c r="L115" s="331"/>
      <c r="M115" s="331"/>
      <c r="N115" s="331"/>
      <c r="O115" s="342"/>
      <c r="P115" s="327" t="s">
        <v>73</v>
      </c>
      <c r="Q115" s="328"/>
      <c r="R115" s="328"/>
      <c r="S115" s="328"/>
      <c r="T115" s="328"/>
      <c r="U115" s="328"/>
      <c r="V115" s="329"/>
      <c r="W115" s="37" t="s">
        <v>70</v>
      </c>
      <c r="X115" s="322">
        <f>IFERROR(SUM(X113:X114),"0")</f>
        <v>42</v>
      </c>
      <c r="Y115" s="322">
        <f>IFERROR(SUM(Y113:Y114),"0")</f>
        <v>42</v>
      </c>
      <c r="Z115" s="322">
        <f>IFERROR(IF(Z113="",0,Z113),"0")+IFERROR(IF(Z114="",0,Z114),"0")</f>
        <v>0.75095999999999996</v>
      </c>
      <c r="AA115" s="323"/>
      <c r="AB115" s="323"/>
      <c r="AC115" s="323"/>
    </row>
    <row r="116" spans="1:68" x14ac:dyDescent="0.2">
      <c r="A116" s="331"/>
      <c r="B116" s="331"/>
      <c r="C116" s="331"/>
      <c r="D116" s="331"/>
      <c r="E116" s="331"/>
      <c r="F116" s="331"/>
      <c r="G116" s="331"/>
      <c r="H116" s="331"/>
      <c r="I116" s="331"/>
      <c r="J116" s="331"/>
      <c r="K116" s="331"/>
      <c r="L116" s="331"/>
      <c r="M116" s="331"/>
      <c r="N116" s="331"/>
      <c r="O116" s="342"/>
      <c r="P116" s="327" t="s">
        <v>73</v>
      </c>
      <c r="Q116" s="328"/>
      <c r="R116" s="328"/>
      <c r="S116" s="328"/>
      <c r="T116" s="328"/>
      <c r="U116" s="328"/>
      <c r="V116" s="329"/>
      <c r="W116" s="37" t="s">
        <v>74</v>
      </c>
      <c r="X116" s="322">
        <f>IFERROR(SUMPRODUCT(X113:X114*H113:H114),"0")</f>
        <v>126</v>
      </c>
      <c r="Y116" s="322">
        <f>IFERROR(SUMPRODUCT(Y113:Y114*H113:H114),"0")</f>
        <v>126</v>
      </c>
      <c r="Z116" s="37"/>
      <c r="AA116" s="323"/>
      <c r="AB116" s="323"/>
      <c r="AC116" s="323"/>
    </row>
    <row r="117" spans="1:68" ht="16.5" hidden="1" customHeight="1" x14ac:dyDescent="0.25">
      <c r="A117" s="330" t="s">
        <v>217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331"/>
      <c r="Y117" s="331"/>
      <c r="Z117" s="331"/>
      <c r="AA117" s="315"/>
      <c r="AB117" s="315"/>
      <c r="AC117" s="315"/>
    </row>
    <row r="118" spans="1:68" ht="14.25" hidden="1" customHeight="1" x14ac:dyDescent="0.25">
      <c r="A118" s="332" t="s">
        <v>142</v>
      </c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  <c r="O118" s="331"/>
      <c r="P118" s="331"/>
      <c r="Q118" s="331"/>
      <c r="R118" s="331"/>
      <c r="S118" s="331"/>
      <c r="T118" s="331"/>
      <c r="U118" s="331"/>
      <c r="V118" s="331"/>
      <c r="W118" s="331"/>
      <c r="X118" s="331"/>
      <c r="Y118" s="331"/>
      <c r="Z118" s="331"/>
      <c r="AA118" s="316"/>
      <c r="AB118" s="316"/>
      <c r="AC118" s="316"/>
    </row>
    <row r="119" spans="1:68" ht="27" customHeight="1" x14ac:dyDescent="0.25">
      <c r="A119" s="54" t="s">
        <v>218</v>
      </c>
      <c r="B119" s="54" t="s">
        <v>219</v>
      </c>
      <c r="C119" s="31">
        <v>4301135275</v>
      </c>
      <c r="D119" s="335">
        <v>4607111034380</v>
      </c>
      <c r="E119" s="336"/>
      <c r="F119" s="319">
        <v>0.25</v>
      </c>
      <c r="G119" s="32">
        <v>12</v>
      </c>
      <c r="H119" s="319">
        <v>3</v>
      </c>
      <c r="I119" s="319">
        <v>3.28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2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325"/>
      <c r="R119" s="325"/>
      <c r="S119" s="325"/>
      <c r="T119" s="326"/>
      <c r="U119" s="34"/>
      <c r="V119" s="34"/>
      <c r="W119" s="35" t="s">
        <v>70</v>
      </c>
      <c r="X119" s="320">
        <v>14</v>
      </c>
      <c r="Y119" s="32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160" t="s">
        <v>220</v>
      </c>
      <c r="AG119" s="67"/>
      <c r="AJ119" s="71" t="s">
        <v>72</v>
      </c>
      <c r="AK119" s="71">
        <v>1</v>
      </c>
      <c r="BB119" s="161" t="s">
        <v>83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4301135277</v>
      </c>
      <c r="D120" s="335">
        <v>4607111034397</v>
      </c>
      <c r="E120" s="336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325"/>
      <c r="R120" s="325"/>
      <c r="S120" s="325"/>
      <c r="T120" s="326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207</v>
      </c>
      <c r="AG120" s="67"/>
      <c r="AJ120" s="71" t="s">
        <v>72</v>
      </c>
      <c r="AK120" s="71">
        <v>1</v>
      </c>
      <c r="BB120" s="163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41"/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42"/>
      <c r="P121" s="327" t="s">
        <v>73</v>
      </c>
      <c r="Q121" s="328"/>
      <c r="R121" s="328"/>
      <c r="S121" s="328"/>
      <c r="T121" s="328"/>
      <c r="U121" s="328"/>
      <c r="V121" s="329"/>
      <c r="W121" s="37" t="s">
        <v>70</v>
      </c>
      <c r="X121" s="322">
        <f>IFERROR(SUM(X119:X120),"0")</f>
        <v>14</v>
      </c>
      <c r="Y121" s="322">
        <f>IFERROR(SUM(Y119:Y120),"0")</f>
        <v>14</v>
      </c>
      <c r="Z121" s="322">
        <f>IFERROR(IF(Z119="",0,Z119),"0")+IFERROR(IF(Z120="",0,Z120),"0")</f>
        <v>0.25031999999999999</v>
      </c>
      <c r="AA121" s="323"/>
      <c r="AB121" s="323"/>
      <c r="AC121" s="323"/>
    </row>
    <row r="122" spans="1:68" x14ac:dyDescent="0.2">
      <c r="A122" s="331"/>
      <c r="B122" s="331"/>
      <c r="C122" s="331"/>
      <c r="D122" s="331"/>
      <c r="E122" s="331"/>
      <c r="F122" s="331"/>
      <c r="G122" s="331"/>
      <c r="H122" s="331"/>
      <c r="I122" s="331"/>
      <c r="J122" s="331"/>
      <c r="K122" s="331"/>
      <c r="L122" s="331"/>
      <c r="M122" s="331"/>
      <c r="N122" s="331"/>
      <c r="O122" s="342"/>
      <c r="P122" s="327" t="s">
        <v>73</v>
      </c>
      <c r="Q122" s="328"/>
      <c r="R122" s="328"/>
      <c r="S122" s="328"/>
      <c r="T122" s="328"/>
      <c r="U122" s="328"/>
      <c r="V122" s="329"/>
      <c r="W122" s="37" t="s">
        <v>74</v>
      </c>
      <c r="X122" s="322">
        <f>IFERROR(SUMPRODUCT(X119:X120*H119:H120),"0")</f>
        <v>42</v>
      </c>
      <c r="Y122" s="322">
        <f>IFERROR(SUMPRODUCT(Y119:Y120*H119:H120),"0")</f>
        <v>42</v>
      </c>
      <c r="Z122" s="37"/>
      <c r="AA122" s="323"/>
      <c r="AB122" s="323"/>
      <c r="AC122" s="323"/>
    </row>
    <row r="123" spans="1:68" ht="16.5" hidden="1" customHeight="1" x14ac:dyDescent="0.25">
      <c r="A123" s="330" t="s">
        <v>223</v>
      </c>
      <c r="B123" s="331"/>
      <c r="C123" s="331"/>
      <c r="D123" s="331"/>
      <c r="E123" s="331"/>
      <c r="F123" s="331"/>
      <c r="G123" s="331"/>
      <c r="H123" s="331"/>
      <c r="I123" s="331"/>
      <c r="J123" s="331"/>
      <c r="K123" s="331"/>
      <c r="L123" s="331"/>
      <c r="M123" s="331"/>
      <c r="N123" s="331"/>
      <c r="O123" s="331"/>
      <c r="P123" s="331"/>
      <c r="Q123" s="331"/>
      <c r="R123" s="331"/>
      <c r="S123" s="331"/>
      <c r="T123" s="331"/>
      <c r="U123" s="331"/>
      <c r="V123" s="331"/>
      <c r="W123" s="331"/>
      <c r="X123" s="331"/>
      <c r="Y123" s="331"/>
      <c r="Z123" s="331"/>
      <c r="AA123" s="315"/>
      <c r="AB123" s="315"/>
      <c r="AC123" s="315"/>
    </row>
    <row r="124" spans="1:68" ht="14.25" hidden="1" customHeight="1" x14ac:dyDescent="0.25">
      <c r="A124" s="332" t="s">
        <v>142</v>
      </c>
      <c r="B124" s="331"/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1"/>
      <c r="N124" s="331"/>
      <c r="O124" s="331"/>
      <c r="P124" s="331"/>
      <c r="Q124" s="331"/>
      <c r="R124" s="331"/>
      <c r="S124" s="331"/>
      <c r="T124" s="331"/>
      <c r="U124" s="331"/>
      <c r="V124" s="331"/>
      <c r="W124" s="331"/>
      <c r="X124" s="331"/>
      <c r="Y124" s="331"/>
      <c r="Z124" s="331"/>
      <c r="AA124" s="316"/>
      <c r="AB124" s="316"/>
      <c r="AC124" s="316"/>
    </row>
    <row r="125" spans="1:68" ht="27" customHeight="1" x14ac:dyDescent="0.25">
      <c r="A125" s="54" t="s">
        <v>224</v>
      </c>
      <c r="B125" s="54" t="s">
        <v>225</v>
      </c>
      <c r="C125" s="31">
        <v>4301135570</v>
      </c>
      <c r="D125" s="335">
        <v>4607111035806</v>
      </c>
      <c r="E125" s="336"/>
      <c r="F125" s="319">
        <v>0.25</v>
      </c>
      <c r="G125" s="32">
        <v>12</v>
      </c>
      <c r="H125" s="319">
        <v>3</v>
      </c>
      <c r="I125" s="319">
        <v>3.7035999999999998</v>
      </c>
      <c r="J125" s="32">
        <v>70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63" t="s">
        <v>226</v>
      </c>
      <c r="Q125" s="325"/>
      <c r="R125" s="325"/>
      <c r="S125" s="325"/>
      <c r="T125" s="326"/>
      <c r="U125" s="34"/>
      <c r="V125" s="34"/>
      <c r="W125" s="35" t="s">
        <v>70</v>
      </c>
      <c r="X125" s="320">
        <v>14</v>
      </c>
      <c r="Y125" s="32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64" t="s">
        <v>227</v>
      </c>
      <c r="AG125" s="67"/>
      <c r="AJ125" s="71" t="s">
        <v>72</v>
      </c>
      <c r="AK125" s="71">
        <v>1</v>
      </c>
      <c r="BB125" s="165" t="s">
        <v>83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341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42"/>
      <c r="P126" s="327" t="s">
        <v>73</v>
      </c>
      <c r="Q126" s="328"/>
      <c r="R126" s="328"/>
      <c r="S126" s="328"/>
      <c r="T126" s="328"/>
      <c r="U126" s="328"/>
      <c r="V126" s="329"/>
      <c r="W126" s="37" t="s">
        <v>70</v>
      </c>
      <c r="X126" s="322">
        <f>IFERROR(SUM(X125:X125),"0")</f>
        <v>14</v>
      </c>
      <c r="Y126" s="322">
        <f>IFERROR(SUM(Y125:Y125),"0")</f>
        <v>14</v>
      </c>
      <c r="Z126" s="322">
        <f>IFERROR(IF(Z125="",0,Z125),"0")</f>
        <v>0.25031999999999999</v>
      </c>
      <c r="AA126" s="323"/>
      <c r="AB126" s="323"/>
      <c r="AC126" s="323"/>
    </row>
    <row r="127" spans="1:68" x14ac:dyDescent="0.2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42"/>
      <c r="P127" s="327" t="s">
        <v>73</v>
      </c>
      <c r="Q127" s="328"/>
      <c r="R127" s="328"/>
      <c r="S127" s="328"/>
      <c r="T127" s="328"/>
      <c r="U127" s="328"/>
      <c r="V127" s="329"/>
      <c r="W127" s="37" t="s">
        <v>74</v>
      </c>
      <c r="X127" s="322">
        <f>IFERROR(SUMPRODUCT(X125:X125*H125:H125),"0")</f>
        <v>42</v>
      </c>
      <c r="Y127" s="322">
        <f>IFERROR(SUMPRODUCT(Y125:Y125*H125:H125),"0")</f>
        <v>42</v>
      </c>
      <c r="Z127" s="37"/>
      <c r="AA127" s="323"/>
      <c r="AB127" s="323"/>
      <c r="AC127" s="323"/>
    </row>
    <row r="128" spans="1:68" ht="16.5" hidden="1" customHeight="1" x14ac:dyDescent="0.25">
      <c r="A128" s="330" t="s">
        <v>228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331"/>
      <c r="Y128" s="331"/>
      <c r="Z128" s="331"/>
      <c r="AA128" s="315"/>
      <c r="AB128" s="315"/>
      <c r="AC128" s="315"/>
    </row>
    <row r="129" spans="1:68" ht="14.25" hidden="1" customHeight="1" x14ac:dyDescent="0.25">
      <c r="A129" s="332" t="s">
        <v>142</v>
      </c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  <c r="T129" s="331"/>
      <c r="U129" s="331"/>
      <c r="V129" s="331"/>
      <c r="W129" s="331"/>
      <c r="X129" s="331"/>
      <c r="Y129" s="331"/>
      <c r="Z129" s="331"/>
      <c r="AA129" s="316"/>
      <c r="AB129" s="316"/>
      <c r="AC129" s="316"/>
    </row>
    <row r="130" spans="1:68" ht="16.5" hidden="1" customHeight="1" x14ac:dyDescent="0.25">
      <c r="A130" s="54" t="s">
        <v>229</v>
      </c>
      <c r="B130" s="54" t="s">
        <v>230</v>
      </c>
      <c r="C130" s="31">
        <v>4301135596</v>
      </c>
      <c r="D130" s="335">
        <v>4607111039613</v>
      </c>
      <c r="E130" s="336"/>
      <c r="F130" s="319">
        <v>0.09</v>
      </c>
      <c r="G130" s="32">
        <v>30</v>
      </c>
      <c r="H130" s="319">
        <v>2.7</v>
      </c>
      <c r="I130" s="319">
        <v>3.09</v>
      </c>
      <c r="J130" s="32">
        <v>126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0" s="325"/>
      <c r="R130" s="325"/>
      <c r="S130" s="325"/>
      <c r="T130" s="326"/>
      <c r="U130" s="34"/>
      <c r="V130" s="34"/>
      <c r="W130" s="35" t="s">
        <v>70</v>
      </c>
      <c r="X130" s="320">
        <v>0</v>
      </c>
      <c r="Y130" s="321">
        <f>IFERROR(IF(X130="","",X130),"")</f>
        <v>0</v>
      </c>
      <c r="Z130" s="36">
        <f>IFERROR(IF(X130="","",X130*0.00936),"")</f>
        <v>0</v>
      </c>
      <c r="AA130" s="56"/>
      <c r="AB130" s="57"/>
      <c r="AC130" s="166" t="s">
        <v>213</v>
      </c>
      <c r="AG130" s="67"/>
      <c r="AJ130" s="71" t="s">
        <v>72</v>
      </c>
      <c r="AK130" s="71">
        <v>1</v>
      </c>
      <c r="BB130" s="167" t="s">
        <v>83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41"/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42"/>
      <c r="P131" s="327" t="s">
        <v>73</v>
      </c>
      <c r="Q131" s="328"/>
      <c r="R131" s="328"/>
      <c r="S131" s="328"/>
      <c r="T131" s="328"/>
      <c r="U131" s="328"/>
      <c r="V131" s="329"/>
      <c r="W131" s="37" t="s">
        <v>70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hidden="1" x14ac:dyDescent="0.2">
      <c r="A132" s="331"/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1"/>
      <c r="N132" s="331"/>
      <c r="O132" s="342"/>
      <c r="P132" s="327" t="s">
        <v>73</v>
      </c>
      <c r="Q132" s="328"/>
      <c r="R132" s="328"/>
      <c r="S132" s="328"/>
      <c r="T132" s="328"/>
      <c r="U132" s="328"/>
      <c r="V132" s="329"/>
      <c r="W132" s="37" t="s">
        <v>74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hidden="1" customHeight="1" x14ac:dyDescent="0.25">
      <c r="A133" s="330" t="s">
        <v>231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331"/>
      <c r="Y133" s="331"/>
      <c r="Z133" s="331"/>
      <c r="AA133" s="315"/>
      <c r="AB133" s="315"/>
      <c r="AC133" s="315"/>
    </row>
    <row r="134" spans="1:68" ht="14.25" hidden="1" customHeight="1" x14ac:dyDescent="0.25">
      <c r="A134" s="332" t="s">
        <v>232</v>
      </c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1"/>
      <c r="N134" s="331"/>
      <c r="O134" s="331"/>
      <c r="P134" s="331"/>
      <c r="Q134" s="331"/>
      <c r="R134" s="331"/>
      <c r="S134" s="331"/>
      <c r="T134" s="331"/>
      <c r="U134" s="331"/>
      <c r="V134" s="331"/>
      <c r="W134" s="331"/>
      <c r="X134" s="331"/>
      <c r="Y134" s="331"/>
      <c r="Z134" s="331"/>
      <c r="AA134" s="316"/>
      <c r="AB134" s="316"/>
      <c r="AC134" s="316"/>
    </row>
    <row r="135" spans="1:68" ht="27" hidden="1" customHeight="1" x14ac:dyDescent="0.25">
      <c r="A135" s="54" t="s">
        <v>233</v>
      </c>
      <c r="B135" s="54" t="s">
        <v>234</v>
      </c>
      <c r="C135" s="31">
        <v>4301071054</v>
      </c>
      <c r="D135" s="335">
        <v>4607111035639</v>
      </c>
      <c r="E135" s="336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68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5" s="325"/>
      <c r="R135" s="325"/>
      <c r="S135" s="325"/>
      <c r="T135" s="326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236</v>
      </c>
      <c r="AG135" s="67"/>
      <c r="AJ135" s="71" t="s">
        <v>72</v>
      </c>
      <c r="AK135" s="71">
        <v>1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237</v>
      </c>
      <c r="B136" s="54" t="s">
        <v>238</v>
      </c>
      <c r="C136" s="31">
        <v>4301135540</v>
      </c>
      <c r="D136" s="335">
        <v>4607111035646</v>
      </c>
      <c r="E136" s="336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235</v>
      </c>
      <c r="L136" s="32" t="s">
        <v>68</v>
      </c>
      <c r="M136" s="33" t="s">
        <v>69</v>
      </c>
      <c r="N136" s="33"/>
      <c r="O136" s="32">
        <v>180</v>
      </c>
      <c r="P136" s="5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25"/>
      <c r="R136" s="325"/>
      <c r="S136" s="325"/>
      <c r="T136" s="326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236</v>
      </c>
      <c r="AG136" s="67"/>
      <c r="AJ136" s="71" t="s">
        <v>72</v>
      </c>
      <c r="AK136" s="71">
        <v>1</v>
      </c>
      <c r="BB136" s="171" t="s">
        <v>83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41"/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42"/>
      <c r="P137" s="327" t="s">
        <v>73</v>
      </c>
      <c r="Q137" s="328"/>
      <c r="R137" s="328"/>
      <c r="S137" s="328"/>
      <c r="T137" s="328"/>
      <c r="U137" s="328"/>
      <c r="V137" s="329"/>
      <c r="W137" s="37" t="s">
        <v>70</v>
      </c>
      <c r="X137" s="322">
        <f>IFERROR(SUM(X135:X136),"0")</f>
        <v>0</v>
      </c>
      <c r="Y137" s="322">
        <f>IFERROR(SUM(Y135:Y136),"0")</f>
        <v>0</v>
      </c>
      <c r="Z137" s="322">
        <f>IFERROR(IF(Z135="",0,Z135),"0")+IFERROR(IF(Z136="",0,Z136),"0")</f>
        <v>0</v>
      </c>
      <c r="AA137" s="323"/>
      <c r="AB137" s="323"/>
      <c r="AC137" s="323"/>
    </row>
    <row r="138" spans="1:68" hidden="1" x14ac:dyDescent="0.2">
      <c r="A138" s="331"/>
      <c r="B138" s="331"/>
      <c r="C138" s="331"/>
      <c r="D138" s="331"/>
      <c r="E138" s="331"/>
      <c r="F138" s="331"/>
      <c r="G138" s="331"/>
      <c r="H138" s="331"/>
      <c r="I138" s="331"/>
      <c r="J138" s="331"/>
      <c r="K138" s="331"/>
      <c r="L138" s="331"/>
      <c r="M138" s="331"/>
      <c r="N138" s="331"/>
      <c r="O138" s="342"/>
      <c r="P138" s="327" t="s">
        <v>73</v>
      </c>
      <c r="Q138" s="328"/>
      <c r="R138" s="328"/>
      <c r="S138" s="328"/>
      <c r="T138" s="328"/>
      <c r="U138" s="328"/>
      <c r="V138" s="329"/>
      <c r="W138" s="37" t="s">
        <v>74</v>
      </c>
      <c r="X138" s="322">
        <f>IFERROR(SUMPRODUCT(X135:X136*H135:H136),"0")</f>
        <v>0</v>
      </c>
      <c r="Y138" s="322">
        <f>IFERROR(SUMPRODUCT(Y135:Y136*H135:H136),"0")</f>
        <v>0</v>
      </c>
      <c r="Z138" s="37"/>
      <c r="AA138" s="323"/>
      <c r="AB138" s="323"/>
      <c r="AC138" s="323"/>
    </row>
    <row r="139" spans="1:68" ht="16.5" hidden="1" customHeight="1" x14ac:dyDescent="0.25">
      <c r="A139" s="330" t="s">
        <v>239</v>
      </c>
      <c r="B139" s="331"/>
      <c r="C139" s="331"/>
      <c r="D139" s="331"/>
      <c r="E139" s="331"/>
      <c r="F139" s="331"/>
      <c r="G139" s="331"/>
      <c r="H139" s="331"/>
      <c r="I139" s="331"/>
      <c r="J139" s="331"/>
      <c r="K139" s="331"/>
      <c r="L139" s="331"/>
      <c r="M139" s="331"/>
      <c r="N139" s="331"/>
      <c r="O139" s="331"/>
      <c r="P139" s="331"/>
      <c r="Q139" s="331"/>
      <c r="R139" s="331"/>
      <c r="S139" s="331"/>
      <c r="T139" s="331"/>
      <c r="U139" s="331"/>
      <c r="V139" s="331"/>
      <c r="W139" s="331"/>
      <c r="X139" s="331"/>
      <c r="Y139" s="331"/>
      <c r="Z139" s="331"/>
      <c r="AA139" s="315"/>
      <c r="AB139" s="315"/>
      <c r="AC139" s="315"/>
    </row>
    <row r="140" spans="1:68" ht="14.25" hidden="1" customHeight="1" x14ac:dyDescent="0.25">
      <c r="A140" s="332" t="s">
        <v>142</v>
      </c>
      <c r="B140" s="331"/>
      <c r="C140" s="331"/>
      <c r="D140" s="331"/>
      <c r="E140" s="331"/>
      <c r="F140" s="331"/>
      <c r="G140" s="331"/>
      <c r="H140" s="331"/>
      <c r="I140" s="331"/>
      <c r="J140" s="331"/>
      <c r="K140" s="331"/>
      <c r="L140" s="331"/>
      <c r="M140" s="331"/>
      <c r="N140" s="331"/>
      <c r="O140" s="331"/>
      <c r="P140" s="331"/>
      <c r="Q140" s="331"/>
      <c r="R140" s="331"/>
      <c r="S140" s="331"/>
      <c r="T140" s="331"/>
      <c r="U140" s="331"/>
      <c r="V140" s="331"/>
      <c r="W140" s="331"/>
      <c r="X140" s="331"/>
      <c r="Y140" s="331"/>
      <c r="Z140" s="331"/>
      <c r="AA140" s="316"/>
      <c r="AB140" s="316"/>
      <c r="AC140" s="316"/>
    </row>
    <row r="141" spans="1:68" ht="27" hidden="1" customHeight="1" x14ac:dyDescent="0.25">
      <c r="A141" s="54" t="s">
        <v>240</v>
      </c>
      <c r="B141" s="54" t="s">
        <v>241</v>
      </c>
      <c r="C141" s="31">
        <v>4301135281</v>
      </c>
      <c r="D141" s="335">
        <v>4607111036568</v>
      </c>
      <c r="E141" s="336"/>
      <c r="F141" s="319">
        <v>0.28000000000000003</v>
      </c>
      <c r="G141" s="32">
        <v>6</v>
      </c>
      <c r="H141" s="319">
        <v>1.68</v>
      </c>
      <c r="I141" s="319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25"/>
      <c r="R141" s="325"/>
      <c r="S141" s="325"/>
      <c r="T141" s="326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IFERROR(IF(X141="","",X141*0.00941),"")</f>
        <v>0</v>
      </c>
      <c r="AA141" s="56"/>
      <c r="AB141" s="57"/>
      <c r="AC141" s="172" t="s">
        <v>242</v>
      </c>
      <c r="AG141" s="67"/>
      <c r="AJ141" s="71" t="s">
        <v>72</v>
      </c>
      <c r="AK141" s="71">
        <v>1</v>
      </c>
      <c r="BB141" s="173" t="s">
        <v>83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4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42"/>
      <c r="P142" s="327" t="s">
        <v>73</v>
      </c>
      <c r="Q142" s="328"/>
      <c r="R142" s="328"/>
      <c r="S142" s="328"/>
      <c r="T142" s="328"/>
      <c r="U142" s="328"/>
      <c r="V142" s="329"/>
      <c r="W142" s="37" t="s">
        <v>70</v>
      </c>
      <c r="X142" s="322">
        <f>IFERROR(SUM(X141:X141),"0")</f>
        <v>0</v>
      </c>
      <c r="Y142" s="322">
        <f>IFERROR(SUM(Y141:Y141),"0")</f>
        <v>0</v>
      </c>
      <c r="Z142" s="322">
        <f>IFERROR(IF(Z141="",0,Z141),"0")</f>
        <v>0</v>
      </c>
      <c r="AA142" s="323"/>
      <c r="AB142" s="323"/>
      <c r="AC142" s="323"/>
    </row>
    <row r="143" spans="1:68" hidden="1" x14ac:dyDescent="0.2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1"/>
      <c r="N143" s="331"/>
      <c r="O143" s="342"/>
      <c r="P143" s="327" t="s">
        <v>73</v>
      </c>
      <c r="Q143" s="328"/>
      <c r="R143" s="328"/>
      <c r="S143" s="328"/>
      <c r="T143" s="328"/>
      <c r="U143" s="328"/>
      <c r="V143" s="329"/>
      <c r="W143" s="37" t="s">
        <v>74</v>
      </c>
      <c r="X143" s="322">
        <f>IFERROR(SUMPRODUCT(X141:X141*H141:H141),"0")</f>
        <v>0</v>
      </c>
      <c r="Y143" s="322">
        <f>IFERROR(SUMPRODUCT(Y141:Y141*H141:H141),"0")</f>
        <v>0</v>
      </c>
      <c r="Z143" s="37"/>
      <c r="AA143" s="323"/>
      <c r="AB143" s="323"/>
      <c r="AC143" s="323"/>
    </row>
    <row r="144" spans="1:68" ht="27.75" hidden="1" customHeight="1" x14ac:dyDescent="0.2">
      <c r="A144" s="366" t="s">
        <v>243</v>
      </c>
      <c r="B144" s="367"/>
      <c r="C144" s="367"/>
      <c r="D144" s="367"/>
      <c r="E144" s="367"/>
      <c r="F144" s="367"/>
      <c r="G144" s="367"/>
      <c r="H144" s="367"/>
      <c r="I144" s="367"/>
      <c r="J144" s="367"/>
      <c r="K144" s="367"/>
      <c r="L144" s="367"/>
      <c r="M144" s="367"/>
      <c r="N144" s="367"/>
      <c r="O144" s="367"/>
      <c r="P144" s="367"/>
      <c r="Q144" s="367"/>
      <c r="R144" s="367"/>
      <c r="S144" s="367"/>
      <c r="T144" s="367"/>
      <c r="U144" s="367"/>
      <c r="V144" s="367"/>
      <c r="W144" s="367"/>
      <c r="X144" s="367"/>
      <c r="Y144" s="367"/>
      <c r="Z144" s="367"/>
      <c r="AA144" s="48"/>
      <c r="AB144" s="48"/>
      <c r="AC144" s="48"/>
    </row>
    <row r="145" spans="1:68" ht="16.5" hidden="1" customHeight="1" x14ac:dyDescent="0.25">
      <c r="A145" s="330" t="s">
        <v>244</v>
      </c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331"/>
      <c r="Y145" s="331"/>
      <c r="Z145" s="331"/>
      <c r="AA145" s="315"/>
      <c r="AB145" s="315"/>
      <c r="AC145" s="315"/>
    </row>
    <row r="146" spans="1:68" ht="14.25" hidden="1" customHeight="1" x14ac:dyDescent="0.25">
      <c r="A146" s="332" t="s">
        <v>142</v>
      </c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1"/>
      <c r="N146" s="331"/>
      <c r="O146" s="331"/>
      <c r="P146" s="331"/>
      <c r="Q146" s="331"/>
      <c r="R146" s="331"/>
      <c r="S146" s="331"/>
      <c r="T146" s="331"/>
      <c r="U146" s="331"/>
      <c r="V146" s="331"/>
      <c r="W146" s="331"/>
      <c r="X146" s="331"/>
      <c r="Y146" s="331"/>
      <c r="Z146" s="331"/>
      <c r="AA146" s="316"/>
      <c r="AB146" s="316"/>
      <c r="AC146" s="316"/>
    </row>
    <row r="147" spans="1:68" ht="27" hidden="1" customHeight="1" x14ac:dyDescent="0.25">
      <c r="A147" s="54" t="s">
        <v>245</v>
      </c>
      <c r="B147" s="54" t="s">
        <v>246</v>
      </c>
      <c r="C147" s="31">
        <v>4301135317</v>
      </c>
      <c r="D147" s="335">
        <v>4607111039057</v>
      </c>
      <c r="E147" s="336"/>
      <c r="F147" s="319">
        <v>1.8</v>
      </c>
      <c r="G147" s="32">
        <v>1</v>
      </c>
      <c r="H147" s="319">
        <v>1.8</v>
      </c>
      <c r="I147" s="319">
        <v>1.9</v>
      </c>
      <c r="J147" s="32">
        <v>234</v>
      </c>
      <c r="K147" s="32" t="s">
        <v>135</v>
      </c>
      <c r="L147" s="32" t="s">
        <v>68</v>
      </c>
      <c r="M147" s="33" t="s">
        <v>69</v>
      </c>
      <c r="N147" s="33"/>
      <c r="O147" s="32">
        <v>180</v>
      </c>
      <c r="P147" s="379" t="s">
        <v>247</v>
      </c>
      <c r="Q147" s="325"/>
      <c r="R147" s="325"/>
      <c r="S147" s="325"/>
      <c r="T147" s="326"/>
      <c r="U147" s="34"/>
      <c r="V147" s="34"/>
      <c r="W147" s="35" t="s">
        <v>70</v>
      </c>
      <c r="X147" s="320">
        <v>0</v>
      </c>
      <c r="Y147" s="321">
        <f>IFERROR(IF(X147="","",X147),"")</f>
        <v>0</v>
      </c>
      <c r="Z147" s="36">
        <f>IFERROR(IF(X147="","",X147*0.00502),"")</f>
        <v>0</v>
      </c>
      <c r="AA147" s="56"/>
      <c r="AB147" s="57"/>
      <c r="AC147" s="174" t="s">
        <v>213</v>
      </c>
      <c r="AG147" s="67"/>
      <c r="AJ147" s="71" t="s">
        <v>72</v>
      </c>
      <c r="AK147" s="71">
        <v>1</v>
      </c>
      <c r="BB147" s="175" t="s">
        <v>83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41"/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42"/>
      <c r="P148" s="327" t="s">
        <v>73</v>
      </c>
      <c r="Q148" s="328"/>
      <c r="R148" s="328"/>
      <c r="S148" s="328"/>
      <c r="T148" s="328"/>
      <c r="U148" s="328"/>
      <c r="V148" s="329"/>
      <c r="W148" s="37" t="s">
        <v>70</v>
      </c>
      <c r="X148" s="322">
        <f>IFERROR(SUM(X147:X147),"0")</f>
        <v>0</v>
      </c>
      <c r="Y148" s="322">
        <f>IFERROR(SUM(Y147:Y147),"0")</f>
        <v>0</v>
      </c>
      <c r="Z148" s="322">
        <f>IFERROR(IF(Z147="",0,Z147),"0")</f>
        <v>0</v>
      </c>
      <c r="AA148" s="323"/>
      <c r="AB148" s="323"/>
      <c r="AC148" s="323"/>
    </row>
    <row r="149" spans="1:68" hidden="1" x14ac:dyDescent="0.2">
      <c r="A149" s="331"/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42"/>
      <c r="P149" s="327" t="s">
        <v>73</v>
      </c>
      <c r="Q149" s="328"/>
      <c r="R149" s="328"/>
      <c r="S149" s="328"/>
      <c r="T149" s="328"/>
      <c r="U149" s="328"/>
      <c r="V149" s="329"/>
      <c r="W149" s="37" t="s">
        <v>74</v>
      </c>
      <c r="X149" s="322">
        <f>IFERROR(SUMPRODUCT(X147:X147*H147:H147),"0")</f>
        <v>0</v>
      </c>
      <c r="Y149" s="322">
        <f>IFERROR(SUMPRODUCT(Y147:Y147*H147:H147),"0")</f>
        <v>0</v>
      </c>
      <c r="Z149" s="37"/>
      <c r="AA149" s="323"/>
      <c r="AB149" s="323"/>
      <c r="AC149" s="323"/>
    </row>
    <row r="150" spans="1:68" ht="16.5" hidden="1" customHeight="1" x14ac:dyDescent="0.25">
      <c r="A150" s="330" t="s">
        <v>248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331"/>
      <c r="Y150" s="331"/>
      <c r="Z150" s="331"/>
      <c r="AA150" s="315"/>
      <c r="AB150" s="315"/>
      <c r="AC150" s="315"/>
    </row>
    <row r="151" spans="1:68" ht="14.25" hidden="1" customHeight="1" x14ac:dyDescent="0.25">
      <c r="A151" s="332" t="s">
        <v>64</v>
      </c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1"/>
      <c r="N151" s="331"/>
      <c r="O151" s="331"/>
      <c r="P151" s="331"/>
      <c r="Q151" s="331"/>
      <c r="R151" s="331"/>
      <c r="S151" s="331"/>
      <c r="T151" s="331"/>
      <c r="U151" s="331"/>
      <c r="V151" s="331"/>
      <c r="W151" s="331"/>
      <c r="X151" s="331"/>
      <c r="Y151" s="331"/>
      <c r="Z151" s="331"/>
      <c r="AA151" s="316"/>
      <c r="AB151" s="316"/>
      <c r="AC151" s="316"/>
    </row>
    <row r="152" spans="1:68" ht="16.5" hidden="1" customHeight="1" x14ac:dyDescent="0.25">
      <c r="A152" s="54" t="s">
        <v>249</v>
      </c>
      <c r="B152" s="54" t="s">
        <v>250</v>
      </c>
      <c r="C152" s="31">
        <v>4301071062</v>
      </c>
      <c r="D152" s="335">
        <v>4607111036384</v>
      </c>
      <c r="E152" s="336"/>
      <c r="F152" s="319">
        <v>5</v>
      </c>
      <c r="G152" s="32">
        <v>1</v>
      </c>
      <c r="H152" s="319">
        <v>5</v>
      </c>
      <c r="I152" s="31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61" t="s">
        <v>251</v>
      </c>
      <c r="Q152" s="325"/>
      <c r="R152" s="325"/>
      <c r="S152" s="325"/>
      <c r="T152" s="326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252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253</v>
      </c>
      <c r="B153" s="54" t="s">
        <v>254</v>
      </c>
      <c r="C153" s="31">
        <v>4301071056</v>
      </c>
      <c r="D153" s="335">
        <v>4640242180250</v>
      </c>
      <c r="E153" s="336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40" t="s">
        <v>255</v>
      </c>
      <c r="Q153" s="325"/>
      <c r="R153" s="325"/>
      <c r="S153" s="325"/>
      <c r="T153" s="326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256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257</v>
      </c>
      <c r="B154" s="54" t="s">
        <v>258</v>
      </c>
      <c r="C154" s="31">
        <v>4301071050</v>
      </c>
      <c r="D154" s="335">
        <v>4607111036216</v>
      </c>
      <c r="E154" s="336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4" s="325"/>
      <c r="R154" s="325"/>
      <c r="S154" s="325"/>
      <c r="T154" s="326"/>
      <c r="U154" s="34"/>
      <c r="V154" s="34"/>
      <c r="W154" s="35" t="s">
        <v>70</v>
      </c>
      <c r="X154" s="320">
        <v>36</v>
      </c>
      <c r="Y154" s="321">
        <f>IFERROR(IF(X154="","",X154),"")</f>
        <v>36</v>
      </c>
      <c r="Z154" s="36">
        <f>IFERROR(IF(X154="","",X154*0.00866),"")</f>
        <v>0.31175999999999998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187.67519999999999</v>
      </c>
      <c r="BN154" s="67">
        <f>IFERROR(Y154*I154,"0")</f>
        <v>187.67519999999999</v>
      </c>
      <c r="BO154" s="67">
        <f>IFERROR(X154/J154,"0")</f>
        <v>0.25</v>
      </c>
      <c r="BP154" s="67">
        <f>IFERROR(Y154/J154,"0")</f>
        <v>0.25</v>
      </c>
    </row>
    <row r="155" spans="1:68" ht="27" hidden="1" customHeight="1" x14ac:dyDescent="0.25">
      <c r="A155" s="54" t="s">
        <v>260</v>
      </c>
      <c r="B155" s="54" t="s">
        <v>261</v>
      </c>
      <c r="C155" s="31">
        <v>4301071061</v>
      </c>
      <c r="D155" s="335">
        <v>4607111036278</v>
      </c>
      <c r="E155" s="336"/>
      <c r="F155" s="319">
        <v>5</v>
      </c>
      <c r="G155" s="32">
        <v>1</v>
      </c>
      <c r="H155" s="319">
        <v>5</v>
      </c>
      <c r="I155" s="319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5" s="325"/>
      <c r="R155" s="325"/>
      <c r="S155" s="325"/>
      <c r="T155" s="326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IFERROR(IF(X155="","",X155*0.0155),"")</f>
        <v>0</v>
      </c>
      <c r="AA155" s="56"/>
      <c r="AB155" s="57"/>
      <c r="AC155" s="182" t="s">
        <v>262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4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1"/>
      <c r="N156" s="331"/>
      <c r="O156" s="342"/>
      <c r="P156" s="327" t="s">
        <v>73</v>
      </c>
      <c r="Q156" s="328"/>
      <c r="R156" s="328"/>
      <c r="S156" s="328"/>
      <c r="T156" s="328"/>
      <c r="U156" s="328"/>
      <c r="V156" s="329"/>
      <c r="W156" s="37" t="s">
        <v>70</v>
      </c>
      <c r="X156" s="322">
        <f>IFERROR(SUM(X152:X155),"0")</f>
        <v>36</v>
      </c>
      <c r="Y156" s="322">
        <f>IFERROR(SUM(Y152:Y155),"0")</f>
        <v>36</v>
      </c>
      <c r="Z156" s="322">
        <f>IFERROR(IF(Z152="",0,Z152),"0")+IFERROR(IF(Z153="",0,Z153),"0")+IFERROR(IF(Z154="",0,Z154),"0")+IFERROR(IF(Z155="",0,Z155),"0")</f>
        <v>0.31175999999999998</v>
      </c>
      <c r="AA156" s="323"/>
      <c r="AB156" s="323"/>
      <c r="AC156" s="323"/>
    </row>
    <row r="157" spans="1:68" x14ac:dyDescent="0.2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42"/>
      <c r="P157" s="327" t="s">
        <v>73</v>
      </c>
      <c r="Q157" s="328"/>
      <c r="R157" s="328"/>
      <c r="S157" s="328"/>
      <c r="T157" s="328"/>
      <c r="U157" s="328"/>
      <c r="V157" s="329"/>
      <c r="W157" s="37" t="s">
        <v>74</v>
      </c>
      <c r="X157" s="322">
        <f>IFERROR(SUMPRODUCT(X152:X155*H152:H155),"0")</f>
        <v>180</v>
      </c>
      <c r="Y157" s="322">
        <f>IFERROR(SUMPRODUCT(Y152:Y155*H152:H155),"0")</f>
        <v>180</v>
      </c>
      <c r="Z157" s="37"/>
      <c r="AA157" s="323"/>
      <c r="AB157" s="323"/>
      <c r="AC157" s="323"/>
    </row>
    <row r="158" spans="1:68" ht="14.25" hidden="1" customHeight="1" x14ac:dyDescent="0.25">
      <c r="A158" s="332" t="s">
        <v>263</v>
      </c>
      <c r="B158" s="331"/>
      <c r="C158" s="331"/>
      <c r="D158" s="331"/>
      <c r="E158" s="331"/>
      <c r="F158" s="331"/>
      <c r="G158" s="331"/>
      <c r="H158" s="331"/>
      <c r="I158" s="331"/>
      <c r="J158" s="331"/>
      <c r="K158" s="331"/>
      <c r="L158" s="331"/>
      <c r="M158" s="331"/>
      <c r="N158" s="331"/>
      <c r="O158" s="331"/>
      <c r="P158" s="331"/>
      <c r="Q158" s="331"/>
      <c r="R158" s="331"/>
      <c r="S158" s="331"/>
      <c r="T158" s="331"/>
      <c r="U158" s="331"/>
      <c r="V158" s="331"/>
      <c r="W158" s="331"/>
      <c r="X158" s="331"/>
      <c r="Y158" s="331"/>
      <c r="Z158" s="331"/>
      <c r="AA158" s="316"/>
      <c r="AB158" s="316"/>
      <c r="AC158" s="316"/>
    </row>
    <row r="159" spans="1:68" ht="27" hidden="1" customHeight="1" x14ac:dyDescent="0.25">
      <c r="A159" s="54" t="s">
        <v>264</v>
      </c>
      <c r="B159" s="54" t="s">
        <v>265</v>
      </c>
      <c r="C159" s="31">
        <v>4301080153</v>
      </c>
      <c r="D159" s="335">
        <v>4607111036827</v>
      </c>
      <c r="E159" s="336"/>
      <c r="F159" s="319">
        <v>1</v>
      </c>
      <c r="G159" s="32">
        <v>5</v>
      </c>
      <c r="H159" s="319">
        <v>5</v>
      </c>
      <c r="I159" s="31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25"/>
      <c r="R159" s="325"/>
      <c r="S159" s="325"/>
      <c r="T159" s="326"/>
      <c r="U159" s="34"/>
      <c r="V159" s="34"/>
      <c r="W159" s="35" t="s">
        <v>70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266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267</v>
      </c>
      <c r="B160" s="54" t="s">
        <v>268</v>
      </c>
      <c r="C160" s="31">
        <v>4301080154</v>
      </c>
      <c r="D160" s="335">
        <v>4607111036834</v>
      </c>
      <c r="E160" s="336"/>
      <c r="F160" s="319">
        <v>1</v>
      </c>
      <c r="G160" s="32">
        <v>5</v>
      </c>
      <c r="H160" s="319">
        <v>5</v>
      </c>
      <c r="I160" s="31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25"/>
      <c r="R160" s="325"/>
      <c r="S160" s="325"/>
      <c r="T160" s="326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266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4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1"/>
      <c r="N161" s="331"/>
      <c r="O161" s="342"/>
      <c r="P161" s="327" t="s">
        <v>73</v>
      </c>
      <c r="Q161" s="328"/>
      <c r="R161" s="328"/>
      <c r="S161" s="328"/>
      <c r="T161" s="328"/>
      <c r="U161" s="328"/>
      <c r="V161" s="329"/>
      <c r="W161" s="37" t="s">
        <v>70</v>
      </c>
      <c r="X161" s="322">
        <f>IFERROR(SUM(X159:X160),"0")</f>
        <v>0</v>
      </c>
      <c r="Y161" s="322">
        <f>IFERROR(SUM(Y159:Y160),"0")</f>
        <v>0</v>
      </c>
      <c r="Z161" s="322">
        <f>IFERROR(IF(Z159="",0,Z159),"0")+IFERROR(IF(Z160="",0,Z160),"0")</f>
        <v>0</v>
      </c>
      <c r="AA161" s="323"/>
      <c r="AB161" s="323"/>
      <c r="AC161" s="323"/>
    </row>
    <row r="162" spans="1:68" hidden="1" x14ac:dyDescent="0.2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42"/>
      <c r="P162" s="327" t="s">
        <v>73</v>
      </c>
      <c r="Q162" s="328"/>
      <c r="R162" s="328"/>
      <c r="S162" s="328"/>
      <c r="T162" s="328"/>
      <c r="U162" s="328"/>
      <c r="V162" s="329"/>
      <c r="W162" s="37" t="s">
        <v>74</v>
      </c>
      <c r="X162" s="322">
        <f>IFERROR(SUMPRODUCT(X159:X160*H159:H160),"0")</f>
        <v>0</v>
      </c>
      <c r="Y162" s="322">
        <f>IFERROR(SUMPRODUCT(Y159:Y160*H159:H160),"0")</f>
        <v>0</v>
      </c>
      <c r="Z162" s="37"/>
      <c r="AA162" s="323"/>
      <c r="AB162" s="323"/>
      <c r="AC162" s="323"/>
    </row>
    <row r="163" spans="1:68" ht="27.75" hidden="1" customHeight="1" x14ac:dyDescent="0.2">
      <c r="A163" s="366" t="s">
        <v>269</v>
      </c>
      <c r="B163" s="367"/>
      <c r="C163" s="367"/>
      <c r="D163" s="367"/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  <c r="V163" s="367"/>
      <c r="W163" s="367"/>
      <c r="X163" s="367"/>
      <c r="Y163" s="367"/>
      <c r="Z163" s="367"/>
      <c r="AA163" s="48"/>
      <c r="AB163" s="48"/>
      <c r="AC163" s="48"/>
    </row>
    <row r="164" spans="1:68" ht="16.5" hidden="1" customHeight="1" x14ac:dyDescent="0.25">
      <c r="A164" s="330" t="s">
        <v>270</v>
      </c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331"/>
      <c r="Y164" s="331"/>
      <c r="Z164" s="331"/>
      <c r="AA164" s="315"/>
      <c r="AB164" s="315"/>
      <c r="AC164" s="315"/>
    </row>
    <row r="165" spans="1:68" ht="14.25" hidden="1" customHeight="1" x14ac:dyDescent="0.25">
      <c r="A165" s="332" t="s">
        <v>77</v>
      </c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1"/>
      <c r="N165" s="331"/>
      <c r="O165" s="331"/>
      <c r="P165" s="331"/>
      <c r="Q165" s="331"/>
      <c r="R165" s="331"/>
      <c r="S165" s="331"/>
      <c r="T165" s="331"/>
      <c r="U165" s="331"/>
      <c r="V165" s="331"/>
      <c r="W165" s="331"/>
      <c r="X165" s="331"/>
      <c r="Y165" s="331"/>
      <c r="Z165" s="331"/>
      <c r="AA165" s="316"/>
      <c r="AB165" s="316"/>
      <c r="AC165" s="316"/>
    </row>
    <row r="166" spans="1:68" ht="27" customHeight="1" x14ac:dyDescent="0.25">
      <c r="A166" s="54" t="s">
        <v>271</v>
      </c>
      <c r="B166" s="54" t="s">
        <v>272</v>
      </c>
      <c r="C166" s="31">
        <v>4301132097</v>
      </c>
      <c r="D166" s="335">
        <v>4607111035721</v>
      </c>
      <c r="E166" s="336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80</v>
      </c>
      <c r="L166" s="32" t="s">
        <v>113</v>
      </c>
      <c r="M166" s="33" t="s">
        <v>69</v>
      </c>
      <c r="N166" s="33"/>
      <c r="O166" s="32">
        <v>365</v>
      </c>
      <c r="P166" s="35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25"/>
      <c r="R166" s="325"/>
      <c r="S166" s="325"/>
      <c r="T166" s="326"/>
      <c r="U166" s="34"/>
      <c r="V166" s="34"/>
      <c r="W166" s="35" t="s">
        <v>70</v>
      </c>
      <c r="X166" s="320">
        <v>42</v>
      </c>
      <c r="Y166" s="321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188" t="s">
        <v>273</v>
      </c>
      <c r="AG166" s="67"/>
      <c r="AJ166" s="71" t="s">
        <v>114</v>
      </c>
      <c r="AK166" s="71">
        <v>14</v>
      </c>
      <c r="BB166" s="189" t="s">
        <v>83</v>
      </c>
      <c r="BM166" s="67">
        <f>IFERROR(X166*I166,"0")</f>
        <v>142.29599999999999</v>
      </c>
      <c r="BN166" s="67">
        <f>IFERROR(Y166*I166,"0")</f>
        <v>142.29599999999999</v>
      </c>
      <c r="BO166" s="67">
        <f>IFERROR(X166/J166,"0")</f>
        <v>0.6</v>
      </c>
      <c r="BP166" s="67">
        <f>IFERROR(Y166/J166,"0")</f>
        <v>0.6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4301132100</v>
      </c>
      <c r="D167" s="335">
        <v>4607111035691</v>
      </c>
      <c r="E167" s="336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113</v>
      </c>
      <c r="M167" s="33" t="s">
        <v>69</v>
      </c>
      <c r="N167" s="33"/>
      <c r="O167" s="32">
        <v>365</v>
      </c>
      <c r="P167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25"/>
      <c r="R167" s="325"/>
      <c r="S167" s="325"/>
      <c r="T167" s="326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114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4301132079</v>
      </c>
      <c r="D168" s="335">
        <v>4607111038487</v>
      </c>
      <c r="E168" s="336"/>
      <c r="F168" s="319">
        <v>0.25</v>
      </c>
      <c r="G168" s="32">
        <v>12</v>
      </c>
      <c r="H168" s="319">
        <v>3</v>
      </c>
      <c r="I168" s="319">
        <v>3.7360000000000002</v>
      </c>
      <c r="J168" s="32">
        <v>70</v>
      </c>
      <c r="K168" s="32" t="s">
        <v>80</v>
      </c>
      <c r="L168" s="32" t="s">
        <v>113</v>
      </c>
      <c r="M168" s="33" t="s">
        <v>69</v>
      </c>
      <c r="N168" s="33"/>
      <c r="O168" s="32">
        <v>180</v>
      </c>
      <c r="P168" s="3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25"/>
      <c r="R168" s="325"/>
      <c r="S168" s="325"/>
      <c r="T168" s="326"/>
      <c r="U168" s="34"/>
      <c r="V168" s="34"/>
      <c r="W168" s="35" t="s">
        <v>70</v>
      </c>
      <c r="X168" s="320">
        <v>28</v>
      </c>
      <c r="Y168" s="32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92" t="s">
        <v>279</v>
      </c>
      <c r="AG168" s="67"/>
      <c r="AJ168" s="71" t="s">
        <v>114</v>
      </c>
      <c r="AK168" s="71">
        <v>14</v>
      </c>
      <c r="BB168" s="193" t="s">
        <v>83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41"/>
      <c r="B169" s="331"/>
      <c r="C169" s="331"/>
      <c r="D169" s="331"/>
      <c r="E169" s="331"/>
      <c r="F169" s="331"/>
      <c r="G169" s="331"/>
      <c r="H169" s="331"/>
      <c r="I169" s="331"/>
      <c r="J169" s="331"/>
      <c r="K169" s="331"/>
      <c r="L169" s="331"/>
      <c r="M169" s="331"/>
      <c r="N169" s="331"/>
      <c r="O169" s="342"/>
      <c r="P169" s="327" t="s">
        <v>73</v>
      </c>
      <c r="Q169" s="328"/>
      <c r="R169" s="328"/>
      <c r="S169" s="328"/>
      <c r="T169" s="328"/>
      <c r="U169" s="328"/>
      <c r="V169" s="329"/>
      <c r="W169" s="37" t="s">
        <v>70</v>
      </c>
      <c r="X169" s="322">
        <f>IFERROR(SUM(X166:X168),"0")</f>
        <v>70</v>
      </c>
      <c r="Y169" s="322">
        <f>IFERROR(SUM(Y166:Y168),"0")</f>
        <v>70</v>
      </c>
      <c r="Z169" s="322">
        <f>IFERROR(IF(Z166="",0,Z166),"0")+IFERROR(IF(Z167="",0,Z167),"0")+IFERROR(IF(Z168="",0,Z168),"0")</f>
        <v>1.2515999999999998</v>
      </c>
      <c r="AA169" s="323"/>
      <c r="AB169" s="323"/>
      <c r="AC169" s="323"/>
    </row>
    <row r="170" spans="1:68" x14ac:dyDescent="0.2">
      <c r="A170" s="331"/>
      <c r="B170" s="331"/>
      <c r="C170" s="331"/>
      <c r="D170" s="331"/>
      <c r="E170" s="331"/>
      <c r="F170" s="331"/>
      <c r="G170" s="331"/>
      <c r="H170" s="331"/>
      <c r="I170" s="331"/>
      <c r="J170" s="331"/>
      <c r="K170" s="331"/>
      <c r="L170" s="331"/>
      <c r="M170" s="331"/>
      <c r="N170" s="331"/>
      <c r="O170" s="342"/>
      <c r="P170" s="327" t="s">
        <v>73</v>
      </c>
      <c r="Q170" s="328"/>
      <c r="R170" s="328"/>
      <c r="S170" s="328"/>
      <c r="T170" s="328"/>
      <c r="U170" s="328"/>
      <c r="V170" s="329"/>
      <c r="W170" s="37" t="s">
        <v>74</v>
      </c>
      <c r="X170" s="322">
        <f>IFERROR(SUMPRODUCT(X166:X168*H166:H168),"0")</f>
        <v>210</v>
      </c>
      <c r="Y170" s="322">
        <f>IFERROR(SUMPRODUCT(Y166:Y168*H166:H168),"0")</f>
        <v>210</v>
      </c>
      <c r="Z170" s="37"/>
      <c r="AA170" s="323"/>
      <c r="AB170" s="323"/>
      <c r="AC170" s="323"/>
    </row>
    <row r="171" spans="1:68" ht="14.25" hidden="1" customHeight="1" x14ac:dyDescent="0.25">
      <c r="A171" s="332" t="s">
        <v>280</v>
      </c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1"/>
      <c r="N171" s="331"/>
      <c r="O171" s="331"/>
      <c r="P171" s="331"/>
      <c r="Q171" s="331"/>
      <c r="R171" s="331"/>
      <c r="S171" s="331"/>
      <c r="T171" s="331"/>
      <c r="U171" s="331"/>
      <c r="V171" s="331"/>
      <c r="W171" s="331"/>
      <c r="X171" s="331"/>
      <c r="Y171" s="331"/>
      <c r="Z171" s="331"/>
      <c r="AA171" s="316"/>
      <c r="AB171" s="316"/>
      <c r="AC171" s="316"/>
    </row>
    <row r="172" spans="1:68" ht="27" hidden="1" customHeight="1" x14ac:dyDescent="0.25">
      <c r="A172" s="54" t="s">
        <v>281</v>
      </c>
      <c r="B172" s="54" t="s">
        <v>282</v>
      </c>
      <c r="C172" s="31">
        <v>4301051855</v>
      </c>
      <c r="D172" s="335">
        <v>4680115885875</v>
      </c>
      <c r="E172" s="336"/>
      <c r="F172" s="319">
        <v>1</v>
      </c>
      <c r="G172" s="32">
        <v>9</v>
      </c>
      <c r="H172" s="319">
        <v>9</v>
      </c>
      <c r="I172" s="319">
        <v>9.48</v>
      </c>
      <c r="J172" s="32">
        <v>56</v>
      </c>
      <c r="K172" s="32" t="s">
        <v>283</v>
      </c>
      <c r="L172" s="32" t="s">
        <v>68</v>
      </c>
      <c r="M172" s="33" t="s">
        <v>284</v>
      </c>
      <c r="N172" s="33"/>
      <c r="O172" s="32">
        <v>365</v>
      </c>
      <c r="P172" s="349" t="s">
        <v>285</v>
      </c>
      <c r="Q172" s="325"/>
      <c r="R172" s="325"/>
      <c r="S172" s="325"/>
      <c r="T172" s="326"/>
      <c r="U172" s="34"/>
      <c r="V172" s="34"/>
      <c r="W172" s="35" t="s">
        <v>70</v>
      </c>
      <c r="X172" s="320">
        <v>0</v>
      </c>
      <c r="Y172" s="321">
        <f>IFERROR(IF(X172="","",X172),"")</f>
        <v>0</v>
      </c>
      <c r="Z172" s="36">
        <f>IFERROR(IF(X172="","",X172*0.02175),"")</f>
        <v>0</v>
      </c>
      <c r="AA172" s="56"/>
      <c r="AB172" s="57"/>
      <c r="AC172" s="194" t="s">
        <v>286</v>
      </c>
      <c r="AG172" s="67"/>
      <c r="AJ172" s="71" t="s">
        <v>72</v>
      </c>
      <c r="AK172" s="71">
        <v>1</v>
      </c>
      <c r="BB172" s="195" t="s">
        <v>287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4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1"/>
      <c r="N173" s="331"/>
      <c r="O173" s="342"/>
      <c r="P173" s="327" t="s">
        <v>73</v>
      </c>
      <c r="Q173" s="328"/>
      <c r="R173" s="328"/>
      <c r="S173" s="328"/>
      <c r="T173" s="328"/>
      <c r="U173" s="328"/>
      <c r="V173" s="329"/>
      <c r="W173" s="37" t="s">
        <v>70</v>
      </c>
      <c r="X173" s="322">
        <f>IFERROR(SUM(X172:X172),"0")</f>
        <v>0</v>
      </c>
      <c r="Y173" s="322">
        <f>IFERROR(SUM(Y172:Y172),"0")</f>
        <v>0</v>
      </c>
      <c r="Z173" s="322">
        <f>IFERROR(IF(Z172="",0,Z172),"0")</f>
        <v>0</v>
      </c>
      <c r="AA173" s="323"/>
      <c r="AB173" s="323"/>
      <c r="AC173" s="323"/>
    </row>
    <row r="174" spans="1:68" hidden="1" x14ac:dyDescent="0.2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1"/>
      <c r="N174" s="331"/>
      <c r="O174" s="342"/>
      <c r="P174" s="327" t="s">
        <v>73</v>
      </c>
      <c r="Q174" s="328"/>
      <c r="R174" s="328"/>
      <c r="S174" s="328"/>
      <c r="T174" s="328"/>
      <c r="U174" s="328"/>
      <c r="V174" s="329"/>
      <c r="W174" s="37" t="s">
        <v>74</v>
      </c>
      <c r="X174" s="322">
        <f>IFERROR(SUMPRODUCT(X172:X172*H172:H172),"0")</f>
        <v>0</v>
      </c>
      <c r="Y174" s="322">
        <f>IFERROR(SUMPRODUCT(Y172:Y172*H172:H172),"0")</f>
        <v>0</v>
      </c>
      <c r="Z174" s="37"/>
      <c r="AA174" s="323"/>
      <c r="AB174" s="323"/>
      <c r="AC174" s="323"/>
    </row>
    <row r="175" spans="1:68" ht="16.5" hidden="1" customHeight="1" x14ac:dyDescent="0.25">
      <c r="A175" s="330" t="s">
        <v>288</v>
      </c>
      <c r="B175" s="331"/>
      <c r="C175" s="331"/>
      <c r="D175" s="331"/>
      <c r="E175" s="331"/>
      <c r="F175" s="331"/>
      <c r="G175" s="331"/>
      <c r="H175" s="331"/>
      <c r="I175" s="331"/>
      <c r="J175" s="331"/>
      <c r="K175" s="331"/>
      <c r="L175" s="331"/>
      <c r="M175" s="331"/>
      <c r="N175" s="331"/>
      <c r="O175" s="331"/>
      <c r="P175" s="331"/>
      <c r="Q175" s="331"/>
      <c r="R175" s="331"/>
      <c r="S175" s="331"/>
      <c r="T175" s="331"/>
      <c r="U175" s="331"/>
      <c r="V175" s="331"/>
      <c r="W175" s="331"/>
      <c r="X175" s="331"/>
      <c r="Y175" s="331"/>
      <c r="Z175" s="331"/>
      <c r="AA175" s="315"/>
      <c r="AB175" s="315"/>
      <c r="AC175" s="315"/>
    </row>
    <row r="176" spans="1:68" ht="14.25" hidden="1" customHeight="1" x14ac:dyDescent="0.25">
      <c r="A176" s="332" t="s">
        <v>288</v>
      </c>
      <c r="B176" s="331"/>
      <c r="C176" s="331"/>
      <c r="D176" s="331"/>
      <c r="E176" s="331"/>
      <c r="F176" s="331"/>
      <c r="G176" s="331"/>
      <c r="H176" s="331"/>
      <c r="I176" s="331"/>
      <c r="J176" s="331"/>
      <c r="K176" s="331"/>
      <c r="L176" s="331"/>
      <c r="M176" s="331"/>
      <c r="N176" s="331"/>
      <c r="O176" s="331"/>
      <c r="P176" s="331"/>
      <c r="Q176" s="331"/>
      <c r="R176" s="331"/>
      <c r="S176" s="331"/>
      <c r="T176" s="331"/>
      <c r="U176" s="331"/>
      <c r="V176" s="331"/>
      <c r="W176" s="331"/>
      <c r="X176" s="331"/>
      <c r="Y176" s="331"/>
      <c r="Z176" s="331"/>
      <c r="AA176" s="316"/>
      <c r="AB176" s="316"/>
      <c r="AC176" s="316"/>
    </row>
    <row r="177" spans="1:68" ht="27" hidden="1" customHeight="1" x14ac:dyDescent="0.25">
      <c r="A177" s="54" t="s">
        <v>289</v>
      </c>
      <c r="B177" s="54" t="s">
        <v>290</v>
      </c>
      <c r="C177" s="31">
        <v>4301133002</v>
      </c>
      <c r="D177" s="335">
        <v>4607111035783</v>
      </c>
      <c r="E177" s="336"/>
      <c r="F177" s="319">
        <v>0.2</v>
      </c>
      <c r="G177" s="32">
        <v>8</v>
      </c>
      <c r="H177" s="319">
        <v>1.6</v>
      </c>
      <c r="I177" s="319">
        <v>2.12</v>
      </c>
      <c r="J177" s="32">
        <v>72</v>
      </c>
      <c r="K177" s="32" t="s">
        <v>235</v>
      </c>
      <c r="L177" s="32" t="s">
        <v>113</v>
      </c>
      <c r="M177" s="33" t="s">
        <v>69</v>
      </c>
      <c r="N177" s="33"/>
      <c r="O177" s="32">
        <v>180</v>
      </c>
      <c r="P177" s="4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325"/>
      <c r="R177" s="325"/>
      <c r="S177" s="325"/>
      <c r="T177" s="326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IFERROR(IF(X177="","",X177*0.01157),"")</f>
        <v>0</v>
      </c>
      <c r="AA177" s="56"/>
      <c r="AB177" s="57"/>
      <c r="AC177" s="196" t="s">
        <v>291</v>
      </c>
      <c r="AG177" s="67"/>
      <c r="AJ177" s="71" t="s">
        <v>114</v>
      </c>
      <c r="AK177" s="71">
        <v>6</v>
      </c>
      <c r="BB177" s="197" t="s">
        <v>83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41"/>
      <c r="B178" s="331"/>
      <c r="C178" s="331"/>
      <c r="D178" s="331"/>
      <c r="E178" s="331"/>
      <c r="F178" s="331"/>
      <c r="G178" s="331"/>
      <c r="H178" s="331"/>
      <c r="I178" s="331"/>
      <c r="J178" s="331"/>
      <c r="K178" s="331"/>
      <c r="L178" s="331"/>
      <c r="M178" s="331"/>
      <c r="N178" s="331"/>
      <c r="O178" s="342"/>
      <c r="P178" s="327" t="s">
        <v>73</v>
      </c>
      <c r="Q178" s="328"/>
      <c r="R178" s="328"/>
      <c r="S178" s="328"/>
      <c r="T178" s="328"/>
      <c r="U178" s="328"/>
      <c r="V178" s="329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hidden="1" x14ac:dyDescent="0.2">
      <c r="A179" s="331"/>
      <c r="B179" s="331"/>
      <c r="C179" s="331"/>
      <c r="D179" s="331"/>
      <c r="E179" s="331"/>
      <c r="F179" s="331"/>
      <c r="G179" s="331"/>
      <c r="H179" s="331"/>
      <c r="I179" s="331"/>
      <c r="J179" s="331"/>
      <c r="K179" s="331"/>
      <c r="L179" s="331"/>
      <c r="M179" s="331"/>
      <c r="N179" s="331"/>
      <c r="O179" s="342"/>
      <c r="P179" s="327" t="s">
        <v>73</v>
      </c>
      <c r="Q179" s="328"/>
      <c r="R179" s="328"/>
      <c r="S179" s="328"/>
      <c r="T179" s="328"/>
      <c r="U179" s="328"/>
      <c r="V179" s="329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hidden="1" customHeight="1" x14ac:dyDescent="0.2">
      <c r="A180" s="366" t="s">
        <v>292</v>
      </c>
      <c r="B180" s="367"/>
      <c r="C180" s="367"/>
      <c r="D180" s="367"/>
      <c r="E180" s="367"/>
      <c r="F180" s="367"/>
      <c r="G180" s="367"/>
      <c r="H180" s="367"/>
      <c r="I180" s="367"/>
      <c r="J180" s="367"/>
      <c r="K180" s="367"/>
      <c r="L180" s="367"/>
      <c r="M180" s="367"/>
      <c r="N180" s="367"/>
      <c r="O180" s="367"/>
      <c r="P180" s="367"/>
      <c r="Q180" s="367"/>
      <c r="R180" s="367"/>
      <c r="S180" s="367"/>
      <c r="T180" s="367"/>
      <c r="U180" s="367"/>
      <c r="V180" s="367"/>
      <c r="W180" s="367"/>
      <c r="X180" s="367"/>
      <c r="Y180" s="367"/>
      <c r="Z180" s="367"/>
      <c r="AA180" s="48"/>
      <c r="AB180" s="48"/>
      <c r="AC180" s="48"/>
    </row>
    <row r="181" spans="1:68" ht="16.5" hidden="1" customHeight="1" x14ac:dyDescent="0.25">
      <c r="A181" s="330" t="s">
        <v>293</v>
      </c>
      <c r="B181" s="331"/>
      <c r="C181" s="331"/>
      <c r="D181" s="331"/>
      <c r="E181" s="331"/>
      <c r="F181" s="331"/>
      <c r="G181" s="331"/>
      <c r="H181" s="331"/>
      <c r="I181" s="331"/>
      <c r="J181" s="331"/>
      <c r="K181" s="331"/>
      <c r="L181" s="331"/>
      <c r="M181" s="331"/>
      <c r="N181" s="331"/>
      <c r="O181" s="331"/>
      <c r="P181" s="331"/>
      <c r="Q181" s="331"/>
      <c r="R181" s="331"/>
      <c r="S181" s="331"/>
      <c r="T181" s="331"/>
      <c r="U181" s="331"/>
      <c r="V181" s="331"/>
      <c r="W181" s="331"/>
      <c r="X181" s="331"/>
      <c r="Y181" s="331"/>
      <c r="Z181" s="331"/>
      <c r="AA181" s="315"/>
      <c r="AB181" s="315"/>
      <c r="AC181" s="315"/>
    </row>
    <row r="182" spans="1:68" ht="14.25" hidden="1" customHeight="1" x14ac:dyDescent="0.25">
      <c r="A182" s="332" t="s">
        <v>142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331"/>
      <c r="Y182" s="331"/>
      <c r="Z182" s="331"/>
      <c r="AA182" s="316"/>
      <c r="AB182" s="316"/>
      <c r="AC182" s="316"/>
    </row>
    <row r="183" spans="1:68" ht="27" customHeight="1" x14ac:dyDescent="0.25">
      <c r="A183" s="54" t="s">
        <v>294</v>
      </c>
      <c r="B183" s="54" t="s">
        <v>295</v>
      </c>
      <c r="C183" s="31">
        <v>4301135707</v>
      </c>
      <c r="D183" s="335">
        <v>4620207490198</v>
      </c>
      <c r="E183" s="336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25"/>
      <c r="R183" s="325"/>
      <c r="S183" s="325"/>
      <c r="T183" s="326"/>
      <c r="U183" s="34"/>
      <c r="V183" s="34"/>
      <c r="W183" s="35" t="s">
        <v>70</v>
      </c>
      <c r="X183" s="320">
        <v>14</v>
      </c>
      <c r="Y183" s="321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43.450400000000002</v>
      </c>
      <c r="BN183" s="67">
        <f>IFERROR(Y183*I183,"0")</f>
        <v>43.450400000000002</v>
      </c>
      <c r="BO183" s="67">
        <f>IFERROR(X183/J183,"0")</f>
        <v>0.2</v>
      </c>
      <c r="BP183" s="67">
        <f>IFERROR(Y183/J183,"0")</f>
        <v>0.2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4301135719</v>
      </c>
      <c r="D184" s="335">
        <v>4620207490235</v>
      </c>
      <c r="E184" s="336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25"/>
      <c r="R184" s="325"/>
      <c r="S184" s="325"/>
      <c r="T184" s="326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299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300</v>
      </c>
      <c r="B185" s="54" t="s">
        <v>301</v>
      </c>
      <c r="C185" s="31">
        <v>4301135697</v>
      </c>
      <c r="D185" s="335">
        <v>4620207490259</v>
      </c>
      <c r="E185" s="336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25"/>
      <c r="R185" s="325"/>
      <c r="S185" s="325"/>
      <c r="T185" s="326"/>
      <c r="U185" s="34"/>
      <c r="V185" s="34"/>
      <c r="W185" s="35" t="s">
        <v>70</v>
      </c>
      <c r="X185" s="320">
        <v>56</v>
      </c>
      <c r="Y185" s="321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202" t="s">
        <v>296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173.80160000000001</v>
      </c>
      <c r="BN185" s="67">
        <f>IFERROR(Y185*I185,"0")</f>
        <v>173.80160000000001</v>
      </c>
      <c r="BO185" s="67">
        <f>IFERROR(X185/J185,"0")</f>
        <v>0.8</v>
      </c>
      <c r="BP185" s="67">
        <f>IFERROR(Y185/J185,"0")</f>
        <v>0.8</v>
      </c>
    </row>
    <row r="186" spans="1:68" ht="27" hidden="1" customHeight="1" x14ac:dyDescent="0.25">
      <c r="A186" s="54" t="s">
        <v>302</v>
      </c>
      <c r="B186" s="54" t="s">
        <v>303</v>
      </c>
      <c r="C186" s="31">
        <v>4301135681</v>
      </c>
      <c r="D186" s="335">
        <v>4620207490143</v>
      </c>
      <c r="E186" s="336"/>
      <c r="F186" s="319">
        <v>0.22</v>
      </c>
      <c r="G186" s="32">
        <v>12</v>
      </c>
      <c r="H186" s="319">
        <v>2.64</v>
      </c>
      <c r="I186" s="319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20" t="s">
        <v>304</v>
      </c>
      <c r="Q186" s="325"/>
      <c r="R186" s="325"/>
      <c r="S186" s="325"/>
      <c r="T186" s="326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305</v>
      </c>
      <c r="AG186" s="67"/>
      <c r="AJ186" s="71" t="s">
        <v>72</v>
      </c>
      <c r="AK186" s="71">
        <v>1</v>
      </c>
      <c r="BB186" s="205" t="s">
        <v>83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1"/>
      <c r="B187" s="331"/>
      <c r="C187" s="331"/>
      <c r="D187" s="331"/>
      <c r="E187" s="331"/>
      <c r="F187" s="331"/>
      <c r="G187" s="331"/>
      <c r="H187" s="331"/>
      <c r="I187" s="331"/>
      <c r="J187" s="331"/>
      <c r="K187" s="331"/>
      <c r="L187" s="331"/>
      <c r="M187" s="331"/>
      <c r="N187" s="331"/>
      <c r="O187" s="342"/>
      <c r="P187" s="327" t="s">
        <v>73</v>
      </c>
      <c r="Q187" s="328"/>
      <c r="R187" s="328"/>
      <c r="S187" s="328"/>
      <c r="T187" s="328"/>
      <c r="U187" s="328"/>
      <c r="V187" s="329"/>
      <c r="W187" s="37" t="s">
        <v>70</v>
      </c>
      <c r="X187" s="322">
        <f>IFERROR(SUM(X183:X186),"0")</f>
        <v>70</v>
      </c>
      <c r="Y187" s="322">
        <f>IFERROR(SUM(Y183:Y186),"0")</f>
        <v>70</v>
      </c>
      <c r="Z187" s="322">
        <f>IFERROR(IF(Z183="",0,Z183),"0")+IFERROR(IF(Z184="",0,Z184),"0")+IFERROR(IF(Z185="",0,Z185),"0")+IFERROR(IF(Z186="",0,Z186),"0")</f>
        <v>1.2515999999999998</v>
      </c>
      <c r="AA187" s="323"/>
      <c r="AB187" s="323"/>
      <c r="AC187" s="323"/>
    </row>
    <row r="188" spans="1:68" x14ac:dyDescent="0.2">
      <c r="A188" s="331"/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42"/>
      <c r="P188" s="327" t="s">
        <v>73</v>
      </c>
      <c r="Q188" s="328"/>
      <c r="R188" s="328"/>
      <c r="S188" s="328"/>
      <c r="T188" s="328"/>
      <c r="U188" s="328"/>
      <c r="V188" s="329"/>
      <c r="W188" s="37" t="s">
        <v>74</v>
      </c>
      <c r="X188" s="322">
        <f>IFERROR(SUMPRODUCT(X183:X186*H183:H186),"0")</f>
        <v>168</v>
      </c>
      <c r="Y188" s="322">
        <f>IFERROR(SUMPRODUCT(Y183:Y186*H183:H186),"0")</f>
        <v>168</v>
      </c>
      <c r="Z188" s="37"/>
      <c r="AA188" s="323"/>
      <c r="AB188" s="323"/>
      <c r="AC188" s="323"/>
    </row>
    <row r="189" spans="1:68" ht="16.5" hidden="1" customHeight="1" x14ac:dyDescent="0.25">
      <c r="A189" s="330" t="s">
        <v>306</v>
      </c>
      <c r="B189" s="331"/>
      <c r="C189" s="331"/>
      <c r="D189" s="331"/>
      <c r="E189" s="331"/>
      <c r="F189" s="331"/>
      <c r="G189" s="331"/>
      <c r="H189" s="331"/>
      <c r="I189" s="331"/>
      <c r="J189" s="331"/>
      <c r="K189" s="331"/>
      <c r="L189" s="331"/>
      <c r="M189" s="331"/>
      <c r="N189" s="331"/>
      <c r="O189" s="331"/>
      <c r="P189" s="331"/>
      <c r="Q189" s="331"/>
      <c r="R189" s="331"/>
      <c r="S189" s="331"/>
      <c r="T189" s="331"/>
      <c r="U189" s="331"/>
      <c r="V189" s="331"/>
      <c r="W189" s="331"/>
      <c r="X189" s="331"/>
      <c r="Y189" s="331"/>
      <c r="Z189" s="331"/>
      <c r="AA189" s="315"/>
      <c r="AB189" s="315"/>
      <c r="AC189" s="315"/>
    </row>
    <row r="190" spans="1:68" ht="14.25" hidden="1" customHeight="1" x14ac:dyDescent="0.25">
      <c r="A190" s="332" t="s">
        <v>64</v>
      </c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331"/>
      <c r="Y190" s="331"/>
      <c r="Z190" s="331"/>
      <c r="AA190" s="316"/>
      <c r="AB190" s="316"/>
      <c r="AC190" s="316"/>
    </row>
    <row r="191" spans="1:68" ht="16.5" customHeight="1" x14ac:dyDescent="0.25">
      <c r="A191" s="54" t="s">
        <v>307</v>
      </c>
      <c r="B191" s="54" t="s">
        <v>308</v>
      </c>
      <c r="C191" s="31">
        <v>4301070948</v>
      </c>
      <c r="D191" s="335">
        <v>4607111037022</v>
      </c>
      <c r="E191" s="336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113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70</v>
      </c>
      <c r="X191" s="320">
        <v>24</v>
      </c>
      <c r="Y191" s="321">
        <f>IFERROR(IF(X191="","",X191),"")</f>
        <v>24</v>
      </c>
      <c r="Z191" s="36">
        <f>IFERROR(IF(X191="","",X191*0.0155),"")</f>
        <v>0.372</v>
      </c>
      <c r="AA191" s="56"/>
      <c r="AB191" s="57"/>
      <c r="AC191" s="206" t="s">
        <v>309</v>
      </c>
      <c r="AG191" s="67"/>
      <c r="AJ191" s="71" t="s">
        <v>114</v>
      </c>
      <c r="AK191" s="71">
        <v>12</v>
      </c>
      <c r="BB191" s="207" t="s">
        <v>1</v>
      </c>
      <c r="BM191" s="67">
        <f>IFERROR(X191*I191,"0")</f>
        <v>140.88</v>
      </c>
      <c r="BN191" s="67">
        <f>IFERROR(Y191*I191,"0")</f>
        <v>140.88</v>
      </c>
      <c r="BO191" s="67">
        <f>IFERROR(X191/J191,"0")</f>
        <v>0.2857142857142857</v>
      </c>
      <c r="BP191" s="67">
        <f>IFERROR(Y191/J191,"0")</f>
        <v>0.2857142857142857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4301070990</v>
      </c>
      <c r="D192" s="335">
        <v>4607111038494</v>
      </c>
      <c r="E192" s="336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313</v>
      </c>
      <c r="B193" s="54" t="s">
        <v>314</v>
      </c>
      <c r="C193" s="31">
        <v>4301070966</v>
      </c>
      <c r="D193" s="335">
        <v>4607111038135</v>
      </c>
      <c r="E193" s="336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7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315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1"/>
      <c r="N194" s="331"/>
      <c r="O194" s="342"/>
      <c r="P194" s="327" t="s">
        <v>73</v>
      </c>
      <c r="Q194" s="328"/>
      <c r="R194" s="328"/>
      <c r="S194" s="328"/>
      <c r="T194" s="328"/>
      <c r="U194" s="328"/>
      <c r="V194" s="329"/>
      <c r="W194" s="37" t="s">
        <v>70</v>
      </c>
      <c r="X194" s="322">
        <f>IFERROR(SUM(X191:X193),"0")</f>
        <v>24</v>
      </c>
      <c r="Y194" s="322">
        <f>IFERROR(SUM(Y191:Y193),"0")</f>
        <v>24</v>
      </c>
      <c r="Z194" s="322">
        <f>IFERROR(IF(Z191="",0,Z191),"0")+IFERROR(IF(Z192="",0,Z192),"0")+IFERROR(IF(Z193="",0,Z193),"0")</f>
        <v>0.372</v>
      </c>
      <c r="AA194" s="323"/>
      <c r="AB194" s="323"/>
      <c r="AC194" s="323"/>
    </row>
    <row r="195" spans="1:68" x14ac:dyDescent="0.2">
      <c r="A195" s="331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1"/>
      <c r="N195" s="331"/>
      <c r="O195" s="342"/>
      <c r="P195" s="327" t="s">
        <v>73</v>
      </c>
      <c r="Q195" s="328"/>
      <c r="R195" s="328"/>
      <c r="S195" s="328"/>
      <c r="T195" s="328"/>
      <c r="U195" s="328"/>
      <c r="V195" s="329"/>
      <c r="W195" s="37" t="s">
        <v>74</v>
      </c>
      <c r="X195" s="322">
        <f>IFERROR(SUMPRODUCT(X191:X193*H191:H193),"0")</f>
        <v>134.39999999999998</v>
      </c>
      <c r="Y195" s="322">
        <f>IFERROR(SUMPRODUCT(Y191:Y193*H191:H193),"0")</f>
        <v>134.39999999999998</v>
      </c>
      <c r="Z195" s="37"/>
      <c r="AA195" s="323"/>
      <c r="AB195" s="323"/>
      <c r="AC195" s="323"/>
    </row>
    <row r="196" spans="1:68" ht="16.5" hidden="1" customHeight="1" x14ac:dyDescent="0.25">
      <c r="A196" s="330" t="s">
        <v>316</v>
      </c>
      <c r="B196" s="331"/>
      <c r="C196" s="331"/>
      <c r="D196" s="331"/>
      <c r="E196" s="331"/>
      <c r="F196" s="331"/>
      <c r="G196" s="331"/>
      <c r="H196" s="331"/>
      <c r="I196" s="331"/>
      <c r="J196" s="331"/>
      <c r="K196" s="331"/>
      <c r="L196" s="331"/>
      <c r="M196" s="331"/>
      <c r="N196" s="331"/>
      <c r="O196" s="331"/>
      <c r="P196" s="331"/>
      <c r="Q196" s="331"/>
      <c r="R196" s="331"/>
      <c r="S196" s="331"/>
      <c r="T196" s="331"/>
      <c r="U196" s="331"/>
      <c r="V196" s="331"/>
      <c r="W196" s="331"/>
      <c r="X196" s="331"/>
      <c r="Y196" s="331"/>
      <c r="Z196" s="331"/>
      <c r="AA196" s="315"/>
      <c r="AB196" s="315"/>
      <c r="AC196" s="315"/>
    </row>
    <row r="197" spans="1:68" ht="14.25" hidden="1" customHeight="1" x14ac:dyDescent="0.25">
      <c r="A197" s="332" t="s">
        <v>64</v>
      </c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  <c r="T197" s="331"/>
      <c r="U197" s="331"/>
      <c r="V197" s="331"/>
      <c r="W197" s="331"/>
      <c r="X197" s="331"/>
      <c r="Y197" s="331"/>
      <c r="Z197" s="331"/>
      <c r="AA197" s="316"/>
      <c r="AB197" s="316"/>
      <c r="AC197" s="316"/>
    </row>
    <row r="198" spans="1:68" ht="27" hidden="1" customHeight="1" x14ac:dyDescent="0.25">
      <c r="A198" s="54" t="s">
        <v>317</v>
      </c>
      <c r="B198" s="54" t="s">
        <v>318</v>
      </c>
      <c r="C198" s="31">
        <v>4301070996</v>
      </c>
      <c r="D198" s="335">
        <v>4607111038654</v>
      </c>
      <c r="E198" s="336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319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4301070997</v>
      </c>
      <c r="D199" s="335">
        <v>4607111038586</v>
      </c>
      <c r="E199" s="336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14" t="s">
        <v>319</v>
      </c>
      <c r="AG199" s="67"/>
      <c r="AJ199" s="71" t="s">
        <v>72</v>
      </c>
      <c r="AK199" s="71">
        <v>1</v>
      </c>
      <c r="BB199" s="215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4301070962</v>
      </c>
      <c r="D200" s="335">
        <v>4607111038609</v>
      </c>
      <c r="E200" s="336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324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4301070963</v>
      </c>
      <c r="D201" s="335">
        <v>4607111038630</v>
      </c>
      <c r="E201" s="336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70</v>
      </c>
      <c r="X201" s="320">
        <v>12</v>
      </c>
      <c r="Y201" s="321">
        <f t="shared" si="18"/>
        <v>12</v>
      </c>
      <c r="Z201" s="36">
        <f t="shared" si="19"/>
        <v>0.186</v>
      </c>
      <c r="AA201" s="56"/>
      <c r="AB201" s="57"/>
      <c r="AC201" s="218" t="s">
        <v>324</v>
      </c>
      <c r="AG201" s="67"/>
      <c r="AJ201" s="71" t="s">
        <v>72</v>
      </c>
      <c r="AK201" s="71">
        <v>1</v>
      </c>
      <c r="BB201" s="219" t="s">
        <v>1</v>
      </c>
      <c r="BM201" s="67">
        <f t="shared" si="20"/>
        <v>70.44</v>
      </c>
      <c r="BN201" s="67">
        <f t="shared" si="21"/>
        <v>70.44</v>
      </c>
      <c r="BO201" s="67">
        <f t="shared" si="22"/>
        <v>0.14285714285714285</v>
      </c>
      <c r="BP201" s="67">
        <f t="shared" si="23"/>
        <v>0.14285714285714285</v>
      </c>
    </row>
    <row r="202" spans="1:68" ht="27" hidden="1" customHeight="1" x14ac:dyDescent="0.25">
      <c r="A202" s="54" t="s">
        <v>327</v>
      </c>
      <c r="B202" s="54" t="s">
        <v>328</v>
      </c>
      <c r="C202" s="31">
        <v>4301070959</v>
      </c>
      <c r="D202" s="335">
        <v>4607111038616</v>
      </c>
      <c r="E202" s="336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319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4301070960</v>
      </c>
      <c r="D203" s="335">
        <v>4607111038623</v>
      </c>
      <c r="E203" s="336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70</v>
      </c>
      <c r="X203" s="320">
        <v>12</v>
      </c>
      <c r="Y203" s="321">
        <f t="shared" si="18"/>
        <v>12</v>
      </c>
      <c r="Z203" s="36">
        <f t="shared" si="19"/>
        <v>0.186</v>
      </c>
      <c r="AA203" s="56"/>
      <c r="AB203" s="57"/>
      <c r="AC203" s="222" t="s">
        <v>319</v>
      </c>
      <c r="AG203" s="67"/>
      <c r="AJ203" s="71" t="s">
        <v>72</v>
      </c>
      <c r="AK203" s="71">
        <v>1</v>
      </c>
      <c r="BB203" s="223" t="s">
        <v>1</v>
      </c>
      <c r="BM203" s="67">
        <f t="shared" si="20"/>
        <v>70.44</v>
      </c>
      <c r="BN203" s="67">
        <f t="shared" si="21"/>
        <v>70.44</v>
      </c>
      <c r="BO203" s="67">
        <f t="shared" si="22"/>
        <v>0.14285714285714285</v>
      </c>
      <c r="BP203" s="67">
        <f t="shared" si="23"/>
        <v>0.14285714285714285</v>
      </c>
    </row>
    <row r="204" spans="1:68" x14ac:dyDescent="0.2">
      <c r="A204" s="341"/>
      <c r="B204" s="331"/>
      <c r="C204" s="331"/>
      <c r="D204" s="331"/>
      <c r="E204" s="331"/>
      <c r="F204" s="331"/>
      <c r="G204" s="331"/>
      <c r="H204" s="331"/>
      <c r="I204" s="331"/>
      <c r="J204" s="331"/>
      <c r="K204" s="331"/>
      <c r="L204" s="331"/>
      <c r="M204" s="331"/>
      <c r="N204" s="331"/>
      <c r="O204" s="342"/>
      <c r="P204" s="327" t="s">
        <v>73</v>
      </c>
      <c r="Q204" s="328"/>
      <c r="R204" s="328"/>
      <c r="S204" s="328"/>
      <c r="T204" s="328"/>
      <c r="U204" s="328"/>
      <c r="V204" s="329"/>
      <c r="W204" s="37" t="s">
        <v>70</v>
      </c>
      <c r="X204" s="322">
        <f>IFERROR(SUM(X198:X203),"0")</f>
        <v>24</v>
      </c>
      <c r="Y204" s="322">
        <f>IFERROR(SUM(Y198:Y203),"0")</f>
        <v>24</v>
      </c>
      <c r="Z204" s="322">
        <f>IFERROR(IF(Z198="",0,Z198),"0")+IFERROR(IF(Z199="",0,Z199),"0")+IFERROR(IF(Z200="",0,Z200),"0")+IFERROR(IF(Z201="",0,Z201),"0")+IFERROR(IF(Z202="",0,Z202),"0")+IFERROR(IF(Z203="",0,Z203),"0")</f>
        <v>0.372</v>
      </c>
      <c r="AA204" s="323"/>
      <c r="AB204" s="323"/>
      <c r="AC204" s="323"/>
    </row>
    <row r="205" spans="1:68" x14ac:dyDescent="0.2">
      <c r="A205" s="331"/>
      <c r="B205" s="331"/>
      <c r="C205" s="331"/>
      <c r="D205" s="331"/>
      <c r="E205" s="331"/>
      <c r="F205" s="331"/>
      <c r="G205" s="331"/>
      <c r="H205" s="331"/>
      <c r="I205" s="331"/>
      <c r="J205" s="331"/>
      <c r="K205" s="331"/>
      <c r="L205" s="331"/>
      <c r="M205" s="331"/>
      <c r="N205" s="331"/>
      <c r="O205" s="342"/>
      <c r="P205" s="327" t="s">
        <v>73</v>
      </c>
      <c r="Q205" s="328"/>
      <c r="R205" s="328"/>
      <c r="S205" s="328"/>
      <c r="T205" s="328"/>
      <c r="U205" s="328"/>
      <c r="V205" s="329"/>
      <c r="W205" s="37" t="s">
        <v>74</v>
      </c>
      <c r="X205" s="322">
        <f>IFERROR(SUMPRODUCT(X198:X203*H198:H203),"0")</f>
        <v>134.39999999999998</v>
      </c>
      <c r="Y205" s="322">
        <f>IFERROR(SUMPRODUCT(Y198:Y203*H198:H203),"0")</f>
        <v>134.39999999999998</v>
      </c>
      <c r="Z205" s="37"/>
      <c r="AA205" s="323"/>
      <c r="AB205" s="323"/>
      <c r="AC205" s="323"/>
    </row>
    <row r="206" spans="1:68" ht="16.5" hidden="1" customHeight="1" x14ac:dyDescent="0.25">
      <c r="A206" s="330" t="s">
        <v>331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331"/>
      <c r="Y206" s="331"/>
      <c r="Z206" s="331"/>
      <c r="AA206" s="315"/>
      <c r="AB206" s="315"/>
      <c r="AC206" s="315"/>
    </row>
    <row r="207" spans="1:68" ht="14.25" hidden="1" customHeight="1" x14ac:dyDescent="0.25">
      <c r="A207" s="332" t="s">
        <v>64</v>
      </c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1"/>
      <c r="N207" s="331"/>
      <c r="O207" s="331"/>
      <c r="P207" s="331"/>
      <c r="Q207" s="331"/>
      <c r="R207" s="331"/>
      <c r="S207" s="331"/>
      <c r="T207" s="331"/>
      <c r="U207" s="331"/>
      <c r="V207" s="331"/>
      <c r="W207" s="331"/>
      <c r="X207" s="331"/>
      <c r="Y207" s="331"/>
      <c r="Z207" s="331"/>
      <c r="AA207" s="316"/>
      <c r="AB207" s="316"/>
      <c r="AC207" s="316"/>
    </row>
    <row r="208" spans="1:68" ht="27" hidden="1" customHeight="1" x14ac:dyDescent="0.25">
      <c r="A208" s="54" t="s">
        <v>332</v>
      </c>
      <c r="B208" s="54" t="s">
        <v>333</v>
      </c>
      <c r="C208" s="31">
        <v>4301070915</v>
      </c>
      <c r="D208" s="335">
        <v>4607111035882</v>
      </c>
      <c r="E208" s="336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334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4301070921</v>
      </c>
      <c r="D209" s="335">
        <v>4607111035905</v>
      </c>
      <c r="E209" s="336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113</v>
      </c>
      <c r="M209" s="33" t="s">
        <v>69</v>
      </c>
      <c r="N209" s="33"/>
      <c r="O209" s="32">
        <v>180</v>
      </c>
      <c r="P209" s="3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70</v>
      </c>
      <c r="X209" s="320">
        <v>12</v>
      </c>
      <c r="Y209" s="321">
        <f>IFERROR(IF(X209="","",X209),"")</f>
        <v>12</v>
      </c>
      <c r="Z209" s="36">
        <f>IFERROR(IF(X209="","",X209*0.0155),"")</f>
        <v>0.186</v>
      </c>
      <c r="AA209" s="56"/>
      <c r="AB209" s="57"/>
      <c r="AC209" s="226" t="s">
        <v>334</v>
      </c>
      <c r="AG209" s="67"/>
      <c r="AJ209" s="71" t="s">
        <v>114</v>
      </c>
      <c r="AK209" s="71">
        <v>12</v>
      </c>
      <c r="BB209" s="22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4301070917</v>
      </c>
      <c r="D210" s="335">
        <v>4607111035912</v>
      </c>
      <c r="E210" s="336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339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4301070920</v>
      </c>
      <c r="D211" s="335">
        <v>4607111035929</v>
      </c>
      <c r="E211" s="336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113</v>
      </c>
      <c r="M211" s="33" t="s">
        <v>69</v>
      </c>
      <c r="N211" s="33"/>
      <c r="O211" s="32">
        <v>180</v>
      </c>
      <c r="P211" s="4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70</v>
      </c>
      <c r="X211" s="320">
        <v>0</v>
      </c>
      <c r="Y211" s="321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339</v>
      </c>
      <c r="AG211" s="67"/>
      <c r="AJ211" s="71" t="s">
        <v>114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41"/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42"/>
      <c r="P212" s="327" t="s">
        <v>73</v>
      </c>
      <c r="Q212" s="328"/>
      <c r="R212" s="328"/>
      <c r="S212" s="328"/>
      <c r="T212" s="328"/>
      <c r="U212" s="328"/>
      <c r="V212" s="329"/>
      <c r="W212" s="37" t="s">
        <v>70</v>
      </c>
      <c r="X212" s="322">
        <f>IFERROR(SUM(X208:X211),"0")</f>
        <v>12</v>
      </c>
      <c r="Y212" s="322">
        <f>IFERROR(SUM(Y208:Y211),"0")</f>
        <v>12</v>
      </c>
      <c r="Z212" s="322">
        <f>IFERROR(IF(Z208="",0,Z208),"0")+IFERROR(IF(Z209="",0,Z209),"0")+IFERROR(IF(Z210="",0,Z210),"0")+IFERROR(IF(Z211="",0,Z211),"0")</f>
        <v>0.186</v>
      </c>
      <c r="AA212" s="323"/>
      <c r="AB212" s="323"/>
      <c r="AC212" s="323"/>
    </row>
    <row r="213" spans="1:68" x14ac:dyDescent="0.2">
      <c r="A213" s="331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  <c r="L213" s="331"/>
      <c r="M213" s="331"/>
      <c r="N213" s="331"/>
      <c r="O213" s="342"/>
      <c r="P213" s="327" t="s">
        <v>73</v>
      </c>
      <c r="Q213" s="328"/>
      <c r="R213" s="328"/>
      <c r="S213" s="328"/>
      <c r="T213" s="328"/>
      <c r="U213" s="328"/>
      <c r="V213" s="329"/>
      <c r="W213" s="37" t="s">
        <v>74</v>
      </c>
      <c r="X213" s="322">
        <f>IFERROR(SUMPRODUCT(X208:X211*H208:H211),"0")</f>
        <v>86.4</v>
      </c>
      <c r="Y213" s="322">
        <f>IFERROR(SUMPRODUCT(Y208:Y211*H208:H211),"0")</f>
        <v>86.4</v>
      </c>
      <c r="Z213" s="37"/>
      <c r="AA213" s="323"/>
      <c r="AB213" s="323"/>
      <c r="AC213" s="323"/>
    </row>
    <row r="214" spans="1:68" ht="16.5" hidden="1" customHeight="1" x14ac:dyDescent="0.25">
      <c r="A214" s="330" t="s">
        <v>342</v>
      </c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1"/>
      <c r="N214" s="331"/>
      <c r="O214" s="331"/>
      <c r="P214" s="331"/>
      <c r="Q214" s="331"/>
      <c r="R214" s="331"/>
      <c r="S214" s="331"/>
      <c r="T214" s="331"/>
      <c r="U214" s="331"/>
      <c r="V214" s="331"/>
      <c r="W214" s="331"/>
      <c r="X214" s="331"/>
      <c r="Y214" s="331"/>
      <c r="Z214" s="331"/>
      <c r="AA214" s="315"/>
      <c r="AB214" s="315"/>
      <c r="AC214" s="315"/>
    </row>
    <row r="215" spans="1:68" ht="14.25" hidden="1" customHeight="1" x14ac:dyDescent="0.25">
      <c r="A215" s="332" t="s">
        <v>64</v>
      </c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  <c r="T215" s="331"/>
      <c r="U215" s="331"/>
      <c r="V215" s="331"/>
      <c r="W215" s="331"/>
      <c r="X215" s="331"/>
      <c r="Y215" s="331"/>
      <c r="Z215" s="331"/>
      <c r="AA215" s="316"/>
      <c r="AB215" s="316"/>
      <c r="AC215" s="316"/>
    </row>
    <row r="216" spans="1:68" ht="16.5" hidden="1" customHeight="1" x14ac:dyDescent="0.25">
      <c r="A216" s="54" t="s">
        <v>343</v>
      </c>
      <c r="B216" s="54" t="s">
        <v>344</v>
      </c>
      <c r="C216" s="31">
        <v>4301070912</v>
      </c>
      <c r="D216" s="335">
        <v>4607111037213</v>
      </c>
      <c r="E216" s="336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345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41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42"/>
      <c r="P217" s="327" t="s">
        <v>73</v>
      </c>
      <c r="Q217" s="328"/>
      <c r="R217" s="328"/>
      <c r="S217" s="328"/>
      <c r="T217" s="328"/>
      <c r="U217" s="328"/>
      <c r="V217" s="329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hidden="1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1"/>
      <c r="N218" s="331"/>
      <c r="O218" s="342"/>
      <c r="P218" s="327" t="s">
        <v>73</v>
      </c>
      <c r="Q218" s="328"/>
      <c r="R218" s="328"/>
      <c r="S218" s="328"/>
      <c r="T218" s="328"/>
      <c r="U218" s="328"/>
      <c r="V218" s="329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hidden="1" customHeight="1" x14ac:dyDescent="0.25">
      <c r="A219" s="330" t="s">
        <v>346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331"/>
      <c r="Z219" s="331"/>
      <c r="AA219" s="315"/>
      <c r="AB219" s="315"/>
      <c r="AC219" s="315"/>
    </row>
    <row r="220" spans="1:68" ht="14.25" hidden="1" customHeight="1" x14ac:dyDescent="0.25">
      <c r="A220" s="332" t="s">
        <v>280</v>
      </c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  <c r="L220" s="331"/>
      <c r="M220" s="331"/>
      <c r="N220" s="331"/>
      <c r="O220" s="331"/>
      <c r="P220" s="331"/>
      <c r="Q220" s="331"/>
      <c r="R220" s="331"/>
      <c r="S220" s="331"/>
      <c r="T220" s="331"/>
      <c r="U220" s="331"/>
      <c r="V220" s="331"/>
      <c r="W220" s="331"/>
      <c r="X220" s="331"/>
      <c r="Y220" s="331"/>
      <c r="Z220" s="331"/>
      <c r="AA220" s="316"/>
      <c r="AB220" s="316"/>
      <c r="AC220" s="316"/>
    </row>
    <row r="221" spans="1:68" ht="27" hidden="1" customHeight="1" x14ac:dyDescent="0.25">
      <c r="A221" s="54" t="s">
        <v>347</v>
      </c>
      <c r="B221" s="54" t="s">
        <v>348</v>
      </c>
      <c r="C221" s="31">
        <v>4301051320</v>
      </c>
      <c r="D221" s="335">
        <v>4680115881334</v>
      </c>
      <c r="E221" s="336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284</v>
      </c>
      <c r="N221" s="33"/>
      <c r="O221" s="32">
        <v>365</v>
      </c>
      <c r="P221" s="36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349</v>
      </c>
      <c r="AG221" s="67"/>
      <c r="AJ221" s="71" t="s">
        <v>72</v>
      </c>
      <c r="AK221" s="71">
        <v>1</v>
      </c>
      <c r="BB221" s="235" t="s">
        <v>287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41"/>
      <c r="B222" s="331"/>
      <c r="C222" s="331"/>
      <c r="D222" s="331"/>
      <c r="E222" s="331"/>
      <c r="F222" s="331"/>
      <c r="G222" s="331"/>
      <c r="H222" s="331"/>
      <c r="I222" s="331"/>
      <c r="J222" s="331"/>
      <c r="K222" s="331"/>
      <c r="L222" s="331"/>
      <c r="M222" s="331"/>
      <c r="N222" s="331"/>
      <c r="O222" s="342"/>
      <c r="P222" s="327" t="s">
        <v>73</v>
      </c>
      <c r="Q222" s="328"/>
      <c r="R222" s="328"/>
      <c r="S222" s="328"/>
      <c r="T222" s="328"/>
      <c r="U222" s="328"/>
      <c r="V222" s="329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hidden="1" x14ac:dyDescent="0.2">
      <c r="A223" s="331"/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42"/>
      <c r="P223" s="327" t="s">
        <v>73</v>
      </c>
      <c r="Q223" s="328"/>
      <c r="R223" s="328"/>
      <c r="S223" s="328"/>
      <c r="T223" s="328"/>
      <c r="U223" s="328"/>
      <c r="V223" s="329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hidden="1" customHeight="1" x14ac:dyDescent="0.25">
      <c r="A224" s="330" t="s">
        <v>350</v>
      </c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1"/>
      <c r="N224" s="331"/>
      <c r="O224" s="331"/>
      <c r="P224" s="331"/>
      <c r="Q224" s="331"/>
      <c r="R224" s="331"/>
      <c r="S224" s="331"/>
      <c r="T224" s="331"/>
      <c r="U224" s="331"/>
      <c r="V224" s="331"/>
      <c r="W224" s="331"/>
      <c r="X224" s="331"/>
      <c r="Y224" s="331"/>
      <c r="Z224" s="331"/>
      <c r="AA224" s="315"/>
      <c r="AB224" s="315"/>
      <c r="AC224" s="315"/>
    </row>
    <row r="225" spans="1:68" ht="14.25" hidden="1" customHeight="1" x14ac:dyDescent="0.25">
      <c r="A225" s="332" t="s">
        <v>64</v>
      </c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1"/>
      <c r="N225" s="331"/>
      <c r="O225" s="331"/>
      <c r="P225" s="331"/>
      <c r="Q225" s="331"/>
      <c r="R225" s="331"/>
      <c r="S225" s="331"/>
      <c r="T225" s="331"/>
      <c r="U225" s="331"/>
      <c r="V225" s="331"/>
      <c r="W225" s="331"/>
      <c r="X225" s="331"/>
      <c r="Y225" s="331"/>
      <c r="Z225" s="331"/>
      <c r="AA225" s="316"/>
      <c r="AB225" s="316"/>
      <c r="AC225" s="316"/>
    </row>
    <row r="226" spans="1:68" ht="16.5" hidden="1" customHeight="1" x14ac:dyDescent="0.25">
      <c r="A226" s="54" t="s">
        <v>351</v>
      </c>
      <c r="B226" s="54" t="s">
        <v>352</v>
      </c>
      <c r="C226" s="31">
        <v>4301071063</v>
      </c>
      <c r="D226" s="335">
        <v>4607111039019</v>
      </c>
      <c r="E226" s="336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8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353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354</v>
      </c>
      <c r="B227" s="54" t="s">
        <v>355</v>
      </c>
      <c r="C227" s="31">
        <v>4301071000</v>
      </c>
      <c r="D227" s="335">
        <v>4607111038708</v>
      </c>
      <c r="E227" s="336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8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353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41"/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1"/>
      <c r="N228" s="331"/>
      <c r="O228" s="342"/>
      <c r="P228" s="327" t="s">
        <v>73</v>
      </c>
      <c r="Q228" s="328"/>
      <c r="R228" s="328"/>
      <c r="S228" s="328"/>
      <c r="T228" s="328"/>
      <c r="U228" s="328"/>
      <c r="V228" s="329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hidden="1" x14ac:dyDescent="0.2">
      <c r="A229" s="331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1"/>
      <c r="N229" s="331"/>
      <c r="O229" s="342"/>
      <c r="P229" s="327" t="s">
        <v>73</v>
      </c>
      <c r="Q229" s="328"/>
      <c r="R229" s="328"/>
      <c r="S229" s="328"/>
      <c r="T229" s="328"/>
      <c r="U229" s="328"/>
      <c r="V229" s="329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66" t="s">
        <v>356</v>
      </c>
      <c r="B230" s="367"/>
      <c r="C230" s="367"/>
      <c r="D230" s="367"/>
      <c r="E230" s="367"/>
      <c r="F230" s="367"/>
      <c r="G230" s="367"/>
      <c r="H230" s="367"/>
      <c r="I230" s="367"/>
      <c r="J230" s="367"/>
      <c r="K230" s="367"/>
      <c r="L230" s="367"/>
      <c r="M230" s="367"/>
      <c r="N230" s="367"/>
      <c r="O230" s="367"/>
      <c r="P230" s="367"/>
      <c r="Q230" s="367"/>
      <c r="R230" s="367"/>
      <c r="S230" s="367"/>
      <c r="T230" s="367"/>
      <c r="U230" s="367"/>
      <c r="V230" s="367"/>
      <c r="W230" s="367"/>
      <c r="X230" s="367"/>
      <c r="Y230" s="367"/>
      <c r="Z230" s="367"/>
      <c r="AA230" s="48"/>
      <c r="AB230" s="48"/>
      <c r="AC230" s="48"/>
    </row>
    <row r="231" spans="1:68" ht="16.5" hidden="1" customHeight="1" x14ac:dyDescent="0.25">
      <c r="A231" s="330" t="s">
        <v>357</v>
      </c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331"/>
      <c r="Y231" s="331"/>
      <c r="Z231" s="331"/>
      <c r="AA231" s="315"/>
      <c r="AB231" s="315"/>
      <c r="AC231" s="315"/>
    </row>
    <row r="232" spans="1:68" ht="14.25" hidden="1" customHeight="1" x14ac:dyDescent="0.25">
      <c r="A232" s="332" t="s">
        <v>64</v>
      </c>
      <c r="B232" s="331"/>
      <c r="C232" s="331"/>
      <c r="D232" s="331"/>
      <c r="E232" s="331"/>
      <c r="F232" s="331"/>
      <c r="G232" s="331"/>
      <c r="H232" s="331"/>
      <c r="I232" s="331"/>
      <c r="J232" s="331"/>
      <c r="K232" s="331"/>
      <c r="L232" s="331"/>
      <c r="M232" s="331"/>
      <c r="N232" s="331"/>
      <c r="O232" s="331"/>
      <c r="P232" s="331"/>
      <c r="Q232" s="331"/>
      <c r="R232" s="331"/>
      <c r="S232" s="331"/>
      <c r="T232" s="331"/>
      <c r="U232" s="331"/>
      <c r="V232" s="331"/>
      <c r="W232" s="331"/>
      <c r="X232" s="331"/>
      <c r="Y232" s="331"/>
      <c r="Z232" s="331"/>
      <c r="AA232" s="316"/>
      <c r="AB232" s="316"/>
      <c r="AC232" s="316"/>
    </row>
    <row r="233" spans="1:68" ht="27" hidden="1" customHeight="1" x14ac:dyDescent="0.25">
      <c r="A233" s="54" t="s">
        <v>358</v>
      </c>
      <c r="B233" s="54" t="s">
        <v>359</v>
      </c>
      <c r="C233" s="31">
        <v>4301071036</v>
      </c>
      <c r="D233" s="335">
        <v>4607111036162</v>
      </c>
      <c r="E233" s="336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360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41"/>
      <c r="B234" s="331"/>
      <c r="C234" s="331"/>
      <c r="D234" s="331"/>
      <c r="E234" s="331"/>
      <c r="F234" s="331"/>
      <c r="G234" s="331"/>
      <c r="H234" s="331"/>
      <c r="I234" s="331"/>
      <c r="J234" s="331"/>
      <c r="K234" s="331"/>
      <c r="L234" s="331"/>
      <c r="M234" s="331"/>
      <c r="N234" s="331"/>
      <c r="O234" s="342"/>
      <c r="P234" s="327" t="s">
        <v>73</v>
      </c>
      <c r="Q234" s="328"/>
      <c r="R234" s="328"/>
      <c r="S234" s="328"/>
      <c r="T234" s="328"/>
      <c r="U234" s="328"/>
      <c r="V234" s="329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hidden="1" x14ac:dyDescent="0.2">
      <c r="A235" s="331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42"/>
      <c r="P235" s="327" t="s">
        <v>73</v>
      </c>
      <c r="Q235" s="328"/>
      <c r="R235" s="328"/>
      <c r="S235" s="328"/>
      <c r="T235" s="328"/>
      <c r="U235" s="328"/>
      <c r="V235" s="329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hidden="1" customHeight="1" x14ac:dyDescent="0.2">
      <c r="A236" s="366" t="s">
        <v>361</v>
      </c>
      <c r="B236" s="367"/>
      <c r="C236" s="367"/>
      <c r="D236" s="367"/>
      <c r="E236" s="367"/>
      <c r="F236" s="367"/>
      <c r="G236" s="367"/>
      <c r="H236" s="367"/>
      <c r="I236" s="367"/>
      <c r="J236" s="367"/>
      <c r="K236" s="367"/>
      <c r="L236" s="367"/>
      <c r="M236" s="367"/>
      <c r="N236" s="367"/>
      <c r="O236" s="367"/>
      <c r="P236" s="367"/>
      <c r="Q236" s="367"/>
      <c r="R236" s="367"/>
      <c r="S236" s="367"/>
      <c r="T236" s="367"/>
      <c r="U236" s="367"/>
      <c r="V236" s="367"/>
      <c r="W236" s="367"/>
      <c r="X236" s="367"/>
      <c r="Y236" s="367"/>
      <c r="Z236" s="367"/>
      <c r="AA236" s="48"/>
      <c r="AB236" s="48"/>
      <c r="AC236" s="48"/>
    </row>
    <row r="237" spans="1:68" ht="16.5" hidden="1" customHeight="1" x14ac:dyDescent="0.25">
      <c r="A237" s="330" t="s">
        <v>362</v>
      </c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1"/>
      <c r="N237" s="331"/>
      <c r="O237" s="331"/>
      <c r="P237" s="331"/>
      <c r="Q237" s="331"/>
      <c r="R237" s="331"/>
      <c r="S237" s="331"/>
      <c r="T237" s="331"/>
      <c r="U237" s="331"/>
      <c r="V237" s="331"/>
      <c r="W237" s="331"/>
      <c r="X237" s="331"/>
      <c r="Y237" s="331"/>
      <c r="Z237" s="331"/>
      <c r="AA237" s="315"/>
      <c r="AB237" s="315"/>
      <c r="AC237" s="315"/>
    </row>
    <row r="238" spans="1:68" ht="14.25" hidden="1" customHeight="1" x14ac:dyDescent="0.25">
      <c r="A238" s="332" t="s">
        <v>64</v>
      </c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  <c r="T238" s="331"/>
      <c r="U238" s="331"/>
      <c r="V238" s="331"/>
      <c r="W238" s="331"/>
      <c r="X238" s="331"/>
      <c r="Y238" s="331"/>
      <c r="Z238" s="331"/>
      <c r="AA238" s="316"/>
      <c r="AB238" s="316"/>
      <c r="AC238" s="316"/>
    </row>
    <row r="239" spans="1:68" ht="27" hidden="1" customHeight="1" x14ac:dyDescent="0.25">
      <c r="A239" s="54" t="s">
        <v>363</v>
      </c>
      <c r="B239" s="54" t="s">
        <v>364</v>
      </c>
      <c r="C239" s="31">
        <v>4301071029</v>
      </c>
      <c r="D239" s="335">
        <v>4607111035899</v>
      </c>
      <c r="E239" s="336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259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365</v>
      </c>
      <c r="B240" s="54" t="s">
        <v>366</v>
      </c>
      <c r="C240" s="31">
        <v>4301070991</v>
      </c>
      <c r="D240" s="335">
        <v>4607111038180</v>
      </c>
      <c r="E240" s="336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367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1"/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42"/>
      <c r="P241" s="327" t="s">
        <v>73</v>
      </c>
      <c r="Q241" s="328"/>
      <c r="R241" s="328"/>
      <c r="S241" s="328"/>
      <c r="T241" s="328"/>
      <c r="U241" s="328"/>
      <c r="V241" s="329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hidden="1" x14ac:dyDescent="0.2">
      <c r="A242" s="331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1"/>
      <c r="N242" s="331"/>
      <c r="O242" s="342"/>
      <c r="P242" s="327" t="s">
        <v>73</v>
      </c>
      <c r="Q242" s="328"/>
      <c r="R242" s="328"/>
      <c r="S242" s="328"/>
      <c r="T242" s="328"/>
      <c r="U242" s="328"/>
      <c r="V242" s="329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hidden="1" customHeight="1" x14ac:dyDescent="0.25">
      <c r="A243" s="330" t="s">
        <v>368</v>
      </c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  <c r="T243" s="331"/>
      <c r="U243" s="331"/>
      <c r="V243" s="331"/>
      <c r="W243" s="331"/>
      <c r="X243" s="331"/>
      <c r="Y243" s="331"/>
      <c r="Z243" s="331"/>
      <c r="AA243" s="315"/>
      <c r="AB243" s="315"/>
      <c r="AC243" s="315"/>
    </row>
    <row r="244" spans="1:68" ht="14.25" hidden="1" customHeight="1" x14ac:dyDescent="0.25">
      <c r="A244" s="332" t="s">
        <v>64</v>
      </c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  <c r="T244" s="331"/>
      <c r="U244" s="331"/>
      <c r="V244" s="331"/>
      <c r="W244" s="331"/>
      <c r="X244" s="331"/>
      <c r="Y244" s="331"/>
      <c r="Z244" s="331"/>
      <c r="AA244" s="316"/>
      <c r="AB244" s="316"/>
      <c r="AC244" s="316"/>
    </row>
    <row r="245" spans="1:68" ht="27" hidden="1" customHeight="1" x14ac:dyDescent="0.25">
      <c r="A245" s="54" t="s">
        <v>369</v>
      </c>
      <c r="B245" s="54" t="s">
        <v>370</v>
      </c>
      <c r="C245" s="31">
        <v>4301070870</v>
      </c>
      <c r="D245" s="335">
        <v>4607111036711</v>
      </c>
      <c r="E245" s="336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4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345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41"/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42"/>
      <c r="P246" s="327" t="s">
        <v>73</v>
      </c>
      <c r="Q246" s="328"/>
      <c r="R246" s="328"/>
      <c r="S246" s="328"/>
      <c r="T246" s="328"/>
      <c r="U246" s="328"/>
      <c r="V246" s="329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31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42"/>
      <c r="P247" s="327" t="s">
        <v>73</v>
      </c>
      <c r="Q247" s="328"/>
      <c r="R247" s="328"/>
      <c r="S247" s="328"/>
      <c r="T247" s="328"/>
      <c r="U247" s="328"/>
      <c r="V247" s="329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66" t="s">
        <v>371</v>
      </c>
      <c r="B248" s="367"/>
      <c r="C248" s="367"/>
      <c r="D248" s="367"/>
      <c r="E248" s="367"/>
      <c r="F248" s="367"/>
      <c r="G248" s="367"/>
      <c r="H248" s="367"/>
      <c r="I248" s="367"/>
      <c r="J248" s="367"/>
      <c r="K248" s="367"/>
      <c r="L248" s="367"/>
      <c r="M248" s="367"/>
      <c r="N248" s="367"/>
      <c r="O248" s="367"/>
      <c r="P248" s="367"/>
      <c r="Q248" s="367"/>
      <c r="R248" s="367"/>
      <c r="S248" s="367"/>
      <c r="T248" s="367"/>
      <c r="U248" s="367"/>
      <c r="V248" s="367"/>
      <c r="W248" s="367"/>
      <c r="X248" s="367"/>
      <c r="Y248" s="367"/>
      <c r="Z248" s="367"/>
      <c r="AA248" s="48"/>
      <c r="AB248" s="48"/>
      <c r="AC248" s="48"/>
    </row>
    <row r="249" spans="1:68" ht="16.5" hidden="1" customHeight="1" x14ac:dyDescent="0.25">
      <c r="A249" s="330" t="s">
        <v>372</v>
      </c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  <c r="T249" s="331"/>
      <c r="U249" s="331"/>
      <c r="V249" s="331"/>
      <c r="W249" s="331"/>
      <c r="X249" s="331"/>
      <c r="Y249" s="331"/>
      <c r="Z249" s="331"/>
      <c r="AA249" s="315"/>
      <c r="AB249" s="315"/>
      <c r="AC249" s="315"/>
    </row>
    <row r="250" spans="1:68" ht="14.25" hidden="1" customHeight="1" x14ac:dyDescent="0.25">
      <c r="A250" s="332" t="s">
        <v>288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331"/>
      <c r="Z250" s="331"/>
      <c r="AA250" s="316"/>
      <c r="AB250" s="316"/>
      <c r="AC250" s="316"/>
    </row>
    <row r="251" spans="1:68" ht="27" hidden="1" customHeight="1" x14ac:dyDescent="0.25">
      <c r="A251" s="54" t="s">
        <v>373</v>
      </c>
      <c r="B251" s="54" t="s">
        <v>374</v>
      </c>
      <c r="C251" s="31">
        <v>4301133004</v>
      </c>
      <c r="D251" s="335">
        <v>4607111039774</v>
      </c>
      <c r="E251" s="336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59" t="s">
        <v>375</v>
      </c>
      <c r="Q251" s="325"/>
      <c r="R251" s="325"/>
      <c r="S251" s="325"/>
      <c r="T251" s="326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376</v>
      </c>
      <c r="AG251" s="67"/>
      <c r="AJ251" s="71" t="s">
        <v>72</v>
      </c>
      <c r="AK251" s="71">
        <v>1</v>
      </c>
      <c r="BB251" s="249" t="s">
        <v>83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1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42"/>
      <c r="P252" s="327" t="s">
        <v>73</v>
      </c>
      <c r="Q252" s="328"/>
      <c r="R252" s="328"/>
      <c r="S252" s="328"/>
      <c r="T252" s="328"/>
      <c r="U252" s="328"/>
      <c r="V252" s="329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31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42"/>
      <c r="P253" s="327" t="s">
        <v>73</v>
      </c>
      <c r="Q253" s="328"/>
      <c r="R253" s="328"/>
      <c r="S253" s="328"/>
      <c r="T253" s="328"/>
      <c r="U253" s="328"/>
      <c r="V253" s="329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hidden="1" customHeight="1" x14ac:dyDescent="0.25">
      <c r="A254" s="332" t="s">
        <v>142</v>
      </c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1"/>
      <c r="N254" s="331"/>
      <c r="O254" s="331"/>
      <c r="P254" s="331"/>
      <c r="Q254" s="331"/>
      <c r="R254" s="331"/>
      <c r="S254" s="331"/>
      <c r="T254" s="331"/>
      <c r="U254" s="331"/>
      <c r="V254" s="331"/>
      <c r="W254" s="331"/>
      <c r="X254" s="331"/>
      <c r="Y254" s="331"/>
      <c r="Z254" s="331"/>
      <c r="AA254" s="316"/>
      <c r="AB254" s="316"/>
      <c r="AC254" s="316"/>
    </row>
    <row r="255" spans="1:68" ht="37.5" hidden="1" customHeight="1" x14ac:dyDescent="0.25">
      <c r="A255" s="54" t="s">
        <v>377</v>
      </c>
      <c r="B255" s="54" t="s">
        <v>378</v>
      </c>
      <c r="C255" s="31">
        <v>4301135400</v>
      </c>
      <c r="D255" s="335">
        <v>4607111039361</v>
      </c>
      <c r="E255" s="336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39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376</v>
      </c>
      <c r="AG255" s="67"/>
      <c r="AJ255" s="71" t="s">
        <v>72</v>
      </c>
      <c r="AK255" s="71">
        <v>1</v>
      </c>
      <c r="BB255" s="251" t="s">
        <v>83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41"/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42"/>
      <c r="P256" s="327" t="s">
        <v>73</v>
      </c>
      <c r="Q256" s="328"/>
      <c r="R256" s="328"/>
      <c r="S256" s="328"/>
      <c r="T256" s="328"/>
      <c r="U256" s="328"/>
      <c r="V256" s="329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hidden="1" x14ac:dyDescent="0.2">
      <c r="A257" s="331"/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42"/>
      <c r="P257" s="327" t="s">
        <v>73</v>
      </c>
      <c r="Q257" s="328"/>
      <c r="R257" s="328"/>
      <c r="S257" s="328"/>
      <c r="T257" s="328"/>
      <c r="U257" s="328"/>
      <c r="V257" s="329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hidden="1" customHeight="1" x14ac:dyDescent="0.2">
      <c r="A258" s="366" t="s">
        <v>244</v>
      </c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7"/>
      <c r="N258" s="367"/>
      <c r="O258" s="367"/>
      <c r="P258" s="367"/>
      <c r="Q258" s="367"/>
      <c r="R258" s="367"/>
      <c r="S258" s="367"/>
      <c r="T258" s="367"/>
      <c r="U258" s="367"/>
      <c r="V258" s="367"/>
      <c r="W258" s="367"/>
      <c r="X258" s="367"/>
      <c r="Y258" s="367"/>
      <c r="Z258" s="367"/>
      <c r="AA258" s="48"/>
      <c r="AB258" s="48"/>
      <c r="AC258" s="48"/>
    </row>
    <row r="259" spans="1:68" ht="16.5" hidden="1" customHeight="1" x14ac:dyDescent="0.25">
      <c r="A259" s="330" t="s">
        <v>244</v>
      </c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1"/>
      <c r="N259" s="331"/>
      <c r="O259" s="331"/>
      <c r="P259" s="331"/>
      <c r="Q259" s="331"/>
      <c r="R259" s="331"/>
      <c r="S259" s="331"/>
      <c r="T259" s="331"/>
      <c r="U259" s="331"/>
      <c r="V259" s="331"/>
      <c r="W259" s="331"/>
      <c r="X259" s="331"/>
      <c r="Y259" s="331"/>
      <c r="Z259" s="331"/>
      <c r="AA259" s="315"/>
      <c r="AB259" s="315"/>
      <c r="AC259" s="315"/>
    </row>
    <row r="260" spans="1:68" ht="14.25" hidden="1" customHeight="1" x14ac:dyDescent="0.25">
      <c r="A260" s="332" t="s">
        <v>64</v>
      </c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1"/>
      <c r="N260" s="331"/>
      <c r="O260" s="331"/>
      <c r="P260" s="331"/>
      <c r="Q260" s="331"/>
      <c r="R260" s="331"/>
      <c r="S260" s="331"/>
      <c r="T260" s="331"/>
      <c r="U260" s="331"/>
      <c r="V260" s="331"/>
      <c r="W260" s="331"/>
      <c r="X260" s="331"/>
      <c r="Y260" s="331"/>
      <c r="Z260" s="331"/>
      <c r="AA260" s="316"/>
      <c r="AB260" s="316"/>
      <c r="AC260" s="316"/>
    </row>
    <row r="261" spans="1:68" ht="27" hidden="1" customHeight="1" x14ac:dyDescent="0.25">
      <c r="A261" s="54" t="s">
        <v>379</v>
      </c>
      <c r="B261" s="54" t="s">
        <v>380</v>
      </c>
      <c r="C261" s="31">
        <v>4301071014</v>
      </c>
      <c r="D261" s="335">
        <v>4640242181264</v>
      </c>
      <c r="E261" s="336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51" t="s">
        <v>381</v>
      </c>
      <c r="Q261" s="325"/>
      <c r="R261" s="325"/>
      <c r="S261" s="325"/>
      <c r="T261" s="326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382</v>
      </c>
      <c r="AG261" s="67"/>
      <c r="AJ261" s="71" t="s">
        <v>72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4301071021</v>
      </c>
      <c r="D262" s="335">
        <v>4640242181325</v>
      </c>
      <c r="E262" s="336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522" t="s">
        <v>385</v>
      </c>
      <c r="Q262" s="325"/>
      <c r="R262" s="325"/>
      <c r="S262" s="325"/>
      <c r="T262" s="326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382</v>
      </c>
      <c r="AG262" s="67"/>
      <c r="AJ262" s="71" t="s">
        <v>72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386</v>
      </c>
      <c r="B263" s="54" t="s">
        <v>387</v>
      </c>
      <c r="C263" s="31">
        <v>4301070993</v>
      </c>
      <c r="D263" s="335">
        <v>4640242180670</v>
      </c>
      <c r="E263" s="336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180</v>
      </c>
      <c r="P263" s="519" t="s">
        <v>388</v>
      </c>
      <c r="Q263" s="325"/>
      <c r="R263" s="325"/>
      <c r="S263" s="325"/>
      <c r="T263" s="326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389</v>
      </c>
      <c r="AG263" s="67"/>
      <c r="AJ263" s="71" t="s">
        <v>72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41"/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1"/>
      <c r="N264" s="331"/>
      <c r="O264" s="342"/>
      <c r="P264" s="327" t="s">
        <v>73</v>
      </c>
      <c r="Q264" s="328"/>
      <c r="R264" s="328"/>
      <c r="S264" s="328"/>
      <c r="T264" s="328"/>
      <c r="U264" s="328"/>
      <c r="V264" s="329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hidden="1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1"/>
      <c r="N265" s="331"/>
      <c r="O265" s="342"/>
      <c r="P265" s="327" t="s">
        <v>73</v>
      </c>
      <c r="Q265" s="328"/>
      <c r="R265" s="328"/>
      <c r="S265" s="328"/>
      <c r="T265" s="328"/>
      <c r="U265" s="328"/>
      <c r="V265" s="329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32" t="s">
        <v>148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331"/>
      <c r="Y266" s="331"/>
      <c r="Z266" s="331"/>
      <c r="AA266" s="316"/>
      <c r="AB266" s="316"/>
      <c r="AC266" s="316"/>
    </row>
    <row r="267" spans="1:68" ht="27" hidden="1" customHeight="1" x14ac:dyDescent="0.25">
      <c r="A267" s="54" t="s">
        <v>390</v>
      </c>
      <c r="B267" s="54" t="s">
        <v>391</v>
      </c>
      <c r="C267" s="31">
        <v>4301131019</v>
      </c>
      <c r="D267" s="335">
        <v>4640242180427</v>
      </c>
      <c r="E267" s="336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135</v>
      </c>
      <c r="L267" s="32" t="s">
        <v>113</v>
      </c>
      <c r="M267" s="33" t="s">
        <v>69</v>
      </c>
      <c r="N267" s="33"/>
      <c r="O267" s="32">
        <v>180</v>
      </c>
      <c r="P267" s="427" t="s">
        <v>392</v>
      </c>
      <c r="Q267" s="325"/>
      <c r="R267" s="325"/>
      <c r="S267" s="325"/>
      <c r="T267" s="326"/>
      <c r="U267" s="34"/>
      <c r="V267" s="34"/>
      <c r="W267" s="35" t="s">
        <v>70</v>
      </c>
      <c r="X267" s="320">
        <v>0</v>
      </c>
      <c r="Y267" s="321">
        <f>IFERROR(IF(X267="","",X267),"")</f>
        <v>0</v>
      </c>
      <c r="Z267" s="36">
        <f>IFERROR(IF(X267="","",X267*0.00502),"")</f>
        <v>0</v>
      </c>
      <c r="AA267" s="56"/>
      <c r="AB267" s="57"/>
      <c r="AC267" s="258" t="s">
        <v>393</v>
      </c>
      <c r="AG267" s="67"/>
      <c r="AJ267" s="71" t="s">
        <v>114</v>
      </c>
      <c r="AK267" s="71">
        <v>18</v>
      </c>
      <c r="BB267" s="25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41"/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42"/>
      <c r="P268" s="327" t="s">
        <v>73</v>
      </c>
      <c r="Q268" s="328"/>
      <c r="R268" s="328"/>
      <c r="S268" s="328"/>
      <c r="T268" s="328"/>
      <c r="U268" s="328"/>
      <c r="V268" s="329"/>
      <c r="W268" s="37" t="s">
        <v>70</v>
      </c>
      <c r="X268" s="322">
        <f>IFERROR(SUM(X267:X267),"0")</f>
        <v>0</v>
      </c>
      <c r="Y268" s="322">
        <f>IFERROR(SUM(Y267:Y267),"0")</f>
        <v>0</v>
      </c>
      <c r="Z268" s="322">
        <f>IFERROR(IF(Z267="",0,Z267),"0")</f>
        <v>0</v>
      </c>
      <c r="AA268" s="323"/>
      <c r="AB268" s="323"/>
      <c r="AC268" s="323"/>
    </row>
    <row r="269" spans="1:68" hidden="1" x14ac:dyDescent="0.2">
      <c r="A269" s="331"/>
      <c r="B269" s="331"/>
      <c r="C269" s="331"/>
      <c r="D269" s="331"/>
      <c r="E269" s="331"/>
      <c r="F269" s="331"/>
      <c r="G269" s="331"/>
      <c r="H269" s="331"/>
      <c r="I269" s="331"/>
      <c r="J269" s="331"/>
      <c r="K269" s="331"/>
      <c r="L269" s="331"/>
      <c r="M269" s="331"/>
      <c r="N269" s="331"/>
      <c r="O269" s="342"/>
      <c r="P269" s="327" t="s">
        <v>73</v>
      </c>
      <c r="Q269" s="328"/>
      <c r="R269" s="328"/>
      <c r="S269" s="328"/>
      <c r="T269" s="328"/>
      <c r="U269" s="328"/>
      <c r="V269" s="329"/>
      <c r="W269" s="37" t="s">
        <v>74</v>
      </c>
      <c r="X269" s="322">
        <f>IFERROR(SUMPRODUCT(X267:X267*H267:H267),"0")</f>
        <v>0</v>
      </c>
      <c r="Y269" s="322">
        <f>IFERROR(SUMPRODUCT(Y267:Y267*H267:H267),"0")</f>
        <v>0</v>
      </c>
      <c r="Z269" s="37"/>
      <c r="AA269" s="323"/>
      <c r="AB269" s="323"/>
      <c r="AC269" s="323"/>
    </row>
    <row r="270" spans="1:68" ht="14.25" hidden="1" customHeight="1" x14ac:dyDescent="0.25">
      <c r="A270" s="332" t="s">
        <v>77</v>
      </c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1"/>
      <c r="N270" s="331"/>
      <c r="O270" s="331"/>
      <c r="P270" s="331"/>
      <c r="Q270" s="331"/>
      <c r="R270" s="331"/>
      <c r="S270" s="331"/>
      <c r="T270" s="331"/>
      <c r="U270" s="331"/>
      <c r="V270" s="331"/>
      <c r="W270" s="331"/>
      <c r="X270" s="331"/>
      <c r="Y270" s="331"/>
      <c r="Z270" s="331"/>
      <c r="AA270" s="316"/>
      <c r="AB270" s="316"/>
      <c r="AC270" s="316"/>
    </row>
    <row r="271" spans="1:68" ht="27" customHeight="1" x14ac:dyDescent="0.25">
      <c r="A271" s="54" t="s">
        <v>394</v>
      </c>
      <c r="B271" s="54" t="s">
        <v>395</v>
      </c>
      <c r="C271" s="31">
        <v>4301132080</v>
      </c>
      <c r="D271" s="335">
        <v>4640242180397</v>
      </c>
      <c r="E271" s="336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139</v>
      </c>
      <c r="M271" s="33" t="s">
        <v>69</v>
      </c>
      <c r="N271" s="33"/>
      <c r="O271" s="32">
        <v>180</v>
      </c>
      <c r="P271" s="385" t="s">
        <v>396</v>
      </c>
      <c r="Q271" s="325"/>
      <c r="R271" s="325"/>
      <c r="S271" s="325"/>
      <c r="T271" s="326"/>
      <c r="U271" s="34"/>
      <c r="V271" s="34"/>
      <c r="W271" s="35" t="s">
        <v>70</v>
      </c>
      <c r="X271" s="320">
        <v>24</v>
      </c>
      <c r="Y271" s="321">
        <f>IFERROR(IF(X271="","",X271),"")</f>
        <v>24</v>
      </c>
      <c r="Z271" s="36">
        <f>IFERROR(IF(X271="","",X271*0.0155),"")</f>
        <v>0.372</v>
      </c>
      <c r="AA271" s="56"/>
      <c r="AB271" s="57"/>
      <c r="AC271" s="260" t="s">
        <v>397</v>
      </c>
      <c r="AG271" s="67"/>
      <c r="AJ271" s="71" t="s">
        <v>140</v>
      </c>
      <c r="AK271" s="71">
        <v>84</v>
      </c>
      <c r="BB271" s="261" t="s">
        <v>83</v>
      </c>
      <c r="BM271" s="67">
        <f>IFERROR(X271*I271,"0")</f>
        <v>150.24</v>
      </c>
      <c r="BN271" s="67">
        <f>IFERROR(Y271*I271,"0")</f>
        <v>150.24</v>
      </c>
      <c r="BO271" s="67">
        <f>IFERROR(X271/J271,"0")</f>
        <v>0.2857142857142857</v>
      </c>
      <c r="BP271" s="67">
        <f>IFERROR(Y271/J271,"0")</f>
        <v>0.2857142857142857</v>
      </c>
    </row>
    <row r="272" spans="1:68" ht="27" hidden="1" customHeight="1" x14ac:dyDescent="0.25">
      <c r="A272" s="54" t="s">
        <v>398</v>
      </c>
      <c r="B272" s="54" t="s">
        <v>399</v>
      </c>
      <c r="C272" s="31">
        <v>4301132104</v>
      </c>
      <c r="D272" s="335">
        <v>4640242181219</v>
      </c>
      <c r="E272" s="336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432" t="s">
        <v>400</v>
      </c>
      <c r="Q272" s="325"/>
      <c r="R272" s="325"/>
      <c r="S272" s="325"/>
      <c r="T272" s="326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397</v>
      </c>
      <c r="AG272" s="67"/>
      <c r="AJ272" s="71" t="s">
        <v>72</v>
      </c>
      <c r="AK272" s="71">
        <v>1</v>
      </c>
      <c r="BB272" s="263" t="s">
        <v>83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42"/>
      <c r="P273" s="327" t="s">
        <v>73</v>
      </c>
      <c r="Q273" s="328"/>
      <c r="R273" s="328"/>
      <c r="S273" s="328"/>
      <c r="T273" s="328"/>
      <c r="U273" s="328"/>
      <c r="V273" s="329"/>
      <c r="W273" s="37" t="s">
        <v>70</v>
      </c>
      <c r="X273" s="322">
        <f>IFERROR(SUM(X271:X272),"0")</f>
        <v>24</v>
      </c>
      <c r="Y273" s="322">
        <f>IFERROR(SUM(Y271:Y272),"0")</f>
        <v>24</v>
      </c>
      <c r="Z273" s="322">
        <f>IFERROR(IF(Z271="",0,Z271),"0")+IFERROR(IF(Z272="",0,Z272),"0")</f>
        <v>0.372</v>
      </c>
      <c r="AA273" s="323"/>
      <c r="AB273" s="323"/>
      <c r="AC273" s="323"/>
    </row>
    <row r="274" spans="1:68" x14ac:dyDescent="0.2">
      <c r="A274" s="331"/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1"/>
      <c r="N274" s="331"/>
      <c r="O274" s="342"/>
      <c r="P274" s="327" t="s">
        <v>73</v>
      </c>
      <c r="Q274" s="328"/>
      <c r="R274" s="328"/>
      <c r="S274" s="328"/>
      <c r="T274" s="328"/>
      <c r="U274" s="328"/>
      <c r="V274" s="329"/>
      <c r="W274" s="37" t="s">
        <v>74</v>
      </c>
      <c r="X274" s="322">
        <f>IFERROR(SUMPRODUCT(X271:X272*H271:H272),"0")</f>
        <v>144</v>
      </c>
      <c r="Y274" s="322">
        <f>IFERROR(SUMPRODUCT(Y271:Y272*H271:H272),"0")</f>
        <v>144</v>
      </c>
      <c r="Z274" s="37"/>
      <c r="AA274" s="323"/>
      <c r="AB274" s="323"/>
      <c r="AC274" s="323"/>
    </row>
    <row r="275" spans="1:68" ht="14.25" hidden="1" customHeight="1" x14ac:dyDescent="0.25">
      <c r="A275" s="332" t="s">
        <v>180</v>
      </c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1"/>
      <c r="N275" s="331"/>
      <c r="O275" s="331"/>
      <c r="P275" s="331"/>
      <c r="Q275" s="331"/>
      <c r="R275" s="331"/>
      <c r="S275" s="331"/>
      <c r="T275" s="331"/>
      <c r="U275" s="331"/>
      <c r="V275" s="331"/>
      <c r="W275" s="331"/>
      <c r="X275" s="331"/>
      <c r="Y275" s="331"/>
      <c r="Z275" s="331"/>
      <c r="AA275" s="316"/>
      <c r="AB275" s="316"/>
      <c r="AC275" s="316"/>
    </row>
    <row r="276" spans="1:68" ht="27" hidden="1" customHeight="1" x14ac:dyDescent="0.25">
      <c r="A276" s="54" t="s">
        <v>401</v>
      </c>
      <c r="B276" s="54" t="s">
        <v>402</v>
      </c>
      <c r="C276" s="31">
        <v>4301136028</v>
      </c>
      <c r="D276" s="335">
        <v>4640242180304</v>
      </c>
      <c r="E276" s="336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113</v>
      </c>
      <c r="M276" s="33" t="s">
        <v>69</v>
      </c>
      <c r="N276" s="33"/>
      <c r="O276" s="32">
        <v>180</v>
      </c>
      <c r="P276" s="490" t="s">
        <v>403</v>
      </c>
      <c r="Q276" s="325"/>
      <c r="R276" s="325"/>
      <c r="S276" s="325"/>
      <c r="T276" s="326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404</v>
      </c>
      <c r="AG276" s="67"/>
      <c r="AJ276" s="71" t="s">
        <v>114</v>
      </c>
      <c r="AK276" s="71">
        <v>14</v>
      </c>
      <c r="BB276" s="265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405</v>
      </c>
      <c r="B277" s="54" t="s">
        <v>406</v>
      </c>
      <c r="C277" s="31">
        <v>4301136026</v>
      </c>
      <c r="D277" s="335">
        <v>4640242180236</v>
      </c>
      <c r="E277" s="336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139</v>
      </c>
      <c r="M277" s="33" t="s">
        <v>69</v>
      </c>
      <c r="N277" s="33"/>
      <c r="O277" s="32">
        <v>180</v>
      </c>
      <c r="P277" s="436" t="s">
        <v>407</v>
      </c>
      <c r="Q277" s="325"/>
      <c r="R277" s="325"/>
      <c r="S277" s="325"/>
      <c r="T277" s="326"/>
      <c r="U277" s="34"/>
      <c r="V277" s="34"/>
      <c r="W277" s="35" t="s">
        <v>70</v>
      </c>
      <c r="X277" s="320">
        <v>48</v>
      </c>
      <c r="Y277" s="321">
        <f>IFERROR(IF(X277="","",X277),"")</f>
        <v>48</v>
      </c>
      <c r="Z277" s="36">
        <f>IFERROR(IF(X277="","",X277*0.0155),"")</f>
        <v>0.74399999999999999</v>
      </c>
      <c r="AA277" s="56"/>
      <c r="AB277" s="57"/>
      <c r="AC277" s="266" t="s">
        <v>404</v>
      </c>
      <c r="AG277" s="67"/>
      <c r="AJ277" s="71" t="s">
        <v>140</v>
      </c>
      <c r="AK277" s="71">
        <v>84</v>
      </c>
      <c r="BB277" s="267" t="s">
        <v>83</v>
      </c>
      <c r="BM277" s="67">
        <f>IFERROR(X277*I277,"0")</f>
        <v>251.28000000000003</v>
      </c>
      <c r="BN277" s="67">
        <f>IFERROR(Y277*I277,"0")</f>
        <v>251.28000000000003</v>
      </c>
      <c r="BO277" s="67">
        <f>IFERROR(X277/J277,"0")</f>
        <v>0.5714285714285714</v>
      </c>
      <c r="BP277" s="67">
        <f>IFERROR(Y277/J277,"0")</f>
        <v>0.5714285714285714</v>
      </c>
    </row>
    <row r="278" spans="1:68" ht="27" hidden="1" customHeight="1" x14ac:dyDescent="0.25">
      <c r="A278" s="54" t="s">
        <v>408</v>
      </c>
      <c r="B278" s="54" t="s">
        <v>409</v>
      </c>
      <c r="C278" s="31">
        <v>4301136029</v>
      </c>
      <c r="D278" s="335">
        <v>4640242180410</v>
      </c>
      <c r="E278" s="336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404</v>
      </c>
      <c r="AG278" s="67"/>
      <c r="AJ278" s="71" t="s">
        <v>72</v>
      </c>
      <c r="AK278" s="71">
        <v>1</v>
      </c>
      <c r="BB278" s="269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1"/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42"/>
      <c r="P279" s="327" t="s">
        <v>73</v>
      </c>
      <c r="Q279" s="328"/>
      <c r="R279" s="328"/>
      <c r="S279" s="328"/>
      <c r="T279" s="328"/>
      <c r="U279" s="328"/>
      <c r="V279" s="329"/>
      <c r="W279" s="37" t="s">
        <v>70</v>
      </c>
      <c r="X279" s="322">
        <f>IFERROR(SUM(X276:X278),"0")</f>
        <v>48</v>
      </c>
      <c r="Y279" s="322">
        <f>IFERROR(SUM(Y276:Y278),"0")</f>
        <v>48</v>
      </c>
      <c r="Z279" s="322">
        <f>IFERROR(IF(Z276="",0,Z276),"0")+IFERROR(IF(Z277="",0,Z277),"0")+IFERROR(IF(Z278="",0,Z278),"0")</f>
        <v>0.74399999999999999</v>
      </c>
      <c r="AA279" s="323"/>
      <c r="AB279" s="323"/>
      <c r="AC279" s="323"/>
    </row>
    <row r="280" spans="1:68" x14ac:dyDescent="0.2">
      <c r="A280" s="331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1"/>
      <c r="N280" s="331"/>
      <c r="O280" s="342"/>
      <c r="P280" s="327" t="s">
        <v>73</v>
      </c>
      <c r="Q280" s="328"/>
      <c r="R280" s="328"/>
      <c r="S280" s="328"/>
      <c r="T280" s="328"/>
      <c r="U280" s="328"/>
      <c r="V280" s="329"/>
      <c r="W280" s="37" t="s">
        <v>74</v>
      </c>
      <c r="X280" s="322">
        <f>IFERROR(SUMPRODUCT(X276:X278*H276:H278),"0")</f>
        <v>240</v>
      </c>
      <c r="Y280" s="322">
        <f>IFERROR(SUMPRODUCT(Y276:Y278*H276:H278),"0")</f>
        <v>240</v>
      </c>
      <c r="Z280" s="37"/>
      <c r="AA280" s="323"/>
      <c r="AB280" s="323"/>
      <c r="AC280" s="323"/>
    </row>
    <row r="281" spans="1:68" ht="14.25" hidden="1" customHeight="1" x14ac:dyDescent="0.25">
      <c r="A281" s="332" t="s">
        <v>142</v>
      </c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331"/>
      <c r="Y281" s="331"/>
      <c r="Z281" s="331"/>
      <c r="AA281" s="316"/>
      <c r="AB281" s="316"/>
      <c r="AC281" s="316"/>
    </row>
    <row r="282" spans="1:68" ht="27" hidden="1" customHeight="1" x14ac:dyDescent="0.25">
      <c r="A282" s="54" t="s">
        <v>410</v>
      </c>
      <c r="B282" s="54" t="s">
        <v>411</v>
      </c>
      <c r="C282" s="31">
        <v>4301135504</v>
      </c>
      <c r="D282" s="335">
        <v>4640242181554</v>
      </c>
      <c r="E282" s="336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61" t="s">
        <v>412</v>
      </c>
      <c r="Q282" s="325"/>
      <c r="R282" s="325"/>
      <c r="S282" s="325"/>
      <c r="T282" s="326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413</v>
      </c>
      <c r="AG282" s="67"/>
      <c r="AJ282" s="71" t="s">
        <v>72</v>
      </c>
      <c r="AK282" s="71">
        <v>1</v>
      </c>
      <c r="BB282" s="271" t="s">
        <v>83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414</v>
      </c>
      <c r="B283" s="54" t="s">
        <v>415</v>
      </c>
      <c r="C283" s="31">
        <v>4301135394</v>
      </c>
      <c r="D283" s="335">
        <v>4640242181561</v>
      </c>
      <c r="E283" s="336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5" t="s">
        <v>416</v>
      </c>
      <c r="Q283" s="325"/>
      <c r="R283" s="325"/>
      <c r="S283" s="325"/>
      <c r="T283" s="326"/>
      <c r="U283" s="34"/>
      <c r="V283" s="34"/>
      <c r="W283" s="35" t="s">
        <v>70</v>
      </c>
      <c r="X283" s="320">
        <v>42</v>
      </c>
      <c r="Y283" s="321">
        <f t="shared" si="24"/>
        <v>42</v>
      </c>
      <c r="Z283" s="36">
        <f>IFERROR(IF(X283="","",X283*0.00936),"")</f>
        <v>0.39312000000000002</v>
      </c>
      <c r="AA283" s="56"/>
      <c r="AB283" s="57"/>
      <c r="AC283" s="272" t="s">
        <v>417</v>
      </c>
      <c r="AG283" s="67"/>
      <c r="AJ283" s="71" t="s">
        <v>72</v>
      </c>
      <c r="AK283" s="71">
        <v>1</v>
      </c>
      <c r="BB283" s="273" t="s">
        <v>83</v>
      </c>
      <c r="BM283" s="67">
        <f t="shared" si="25"/>
        <v>163.464</v>
      </c>
      <c r="BN283" s="67">
        <f t="shared" si="26"/>
        <v>163.464</v>
      </c>
      <c r="BO283" s="67">
        <f t="shared" si="27"/>
        <v>0.33333333333333331</v>
      </c>
      <c r="BP283" s="67">
        <f t="shared" si="28"/>
        <v>0.33333333333333331</v>
      </c>
    </row>
    <row r="284" spans="1:68" ht="37.5" hidden="1" customHeight="1" x14ac:dyDescent="0.25">
      <c r="A284" s="54" t="s">
        <v>418</v>
      </c>
      <c r="B284" s="54" t="s">
        <v>419</v>
      </c>
      <c r="C284" s="31">
        <v>4301135552</v>
      </c>
      <c r="D284" s="335">
        <v>4640242181431</v>
      </c>
      <c r="E284" s="336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03" t="s">
        <v>420</v>
      </c>
      <c r="Q284" s="325"/>
      <c r="R284" s="325"/>
      <c r="S284" s="325"/>
      <c r="T284" s="326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421</v>
      </c>
      <c r="AG284" s="67"/>
      <c r="AJ284" s="71" t="s">
        <v>72</v>
      </c>
      <c r="AK284" s="71">
        <v>1</v>
      </c>
      <c r="BB284" s="275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422</v>
      </c>
      <c r="B285" s="54" t="s">
        <v>423</v>
      </c>
      <c r="C285" s="31">
        <v>4301135374</v>
      </c>
      <c r="D285" s="335">
        <v>4640242181424</v>
      </c>
      <c r="E285" s="336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68</v>
      </c>
      <c r="M285" s="33" t="s">
        <v>69</v>
      </c>
      <c r="N285" s="33"/>
      <c r="O285" s="32">
        <v>180</v>
      </c>
      <c r="P285" s="437" t="s">
        <v>424</v>
      </c>
      <c r="Q285" s="325"/>
      <c r="R285" s="325"/>
      <c r="S285" s="325"/>
      <c r="T285" s="326"/>
      <c r="U285" s="34"/>
      <c r="V285" s="34"/>
      <c r="W285" s="35" t="s">
        <v>70</v>
      </c>
      <c r="X285" s="320">
        <v>24</v>
      </c>
      <c r="Y285" s="321">
        <f t="shared" si="24"/>
        <v>24</v>
      </c>
      <c r="Z285" s="36">
        <f>IFERROR(IF(X285="","",X285*0.0155),"")</f>
        <v>0.372</v>
      </c>
      <c r="AA285" s="56"/>
      <c r="AB285" s="57"/>
      <c r="AC285" s="276" t="s">
        <v>413</v>
      </c>
      <c r="AG285" s="67"/>
      <c r="AJ285" s="71" t="s">
        <v>72</v>
      </c>
      <c r="AK285" s="71">
        <v>1</v>
      </c>
      <c r="BB285" s="277" t="s">
        <v>83</v>
      </c>
      <c r="BM285" s="67">
        <f t="shared" si="25"/>
        <v>137.64000000000001</v>
      </c>
      <c r="BN285" s="67">
        <f t="shared" si="26"/>
        <v>137.64000000000001</v>
      </c>
      <c r="BO285" s="67">
        <f t="shared" si="27"/>
        <v>0.2857142857142857</v>
      </c>
      <c r="BP285" s="67">
        <f t="shared" si="28"/>
        <v>0.2857142857142857</v>
      </c>
    </row>
    <row r="286" spans="1:68" ht="27" hidden="1" customHeight="1" x14ac:dyDescent="0.25">
      <c r="A286" s="54" t="s">
        <v>425</v>
      </c>
      <c r="B286" s="54" t="s">
        <v>426</v>
      </c>
      <c r="C286" s="31">
        <v>4301135320</v>
      </c>
      <c r="D286" s="335">
        <v>4640242181592</v>
      </c>
      <c r="E286" s="336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11" t="s">
        <v>427</v>
      </c>
      <c r="Q286" s="325"/>
      <c r="R286" s="325"/>
      <c r="S286" s="325"/>
      <c r="T286" s="326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428</v>
      </c>
      <c r="AG286" s="67"/>
      <c r="AJ286" s="71" t="s">
        <v>72</v>
      </c>
      <c r="AK286" s="71">
        <v>1</v>
      </c>
      <c r="BB286" s="279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4301135405</v>
      </c>
      <c r="D287" s="335">
        <v>4640242181523</v>
      </c>
      <c r="E287" s="336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13" t="s">
        <v>431</v>
      </c>
      <c r="Q287" s="325"/>
      <c r="R287" s="325"/>
      <c r="S287" s="325"/>
      <c r="T287" s="326"/>
      <c r="U287" s="34"/>
      <c r="V287" s="34"/>
      <c r="W287" s="35" t="s">
        <v>70</v>
      </c>
      <c r="X287" s="320">
        <v>56</v>
      </c>
      <c r="Y287" s="321">
        <f t="shared" si="24"/>
        <v>56</v>
      </c>
      <c r="Z287" s="36">
        <f t="shared" si="29"/>
        <v>0.52415999999999996</v>
      </c>
      <c r="AA287" s="56"/>
      <c r="AB287" s="57"/>
      <c r="AC287" s="280" t="s">
        <v>417</v>
      </c>
      <c r="AG287" s="67"/>
      <c r="AJ287" s="71" t="s">
        <v>72</v>
      </c>
      <c r="AK287" s="71">
        <v>1</v>
      </c>
      <c r="BB287" s="281" t="s">
        <v>83</v>
      </c>
      <c r="BM287" s="67">
        <f t="shared" si="25"/>
        <v>178.75200000000001</v>
      </c>
      <c r="BN287" s="67">
        <f t="shared" si="26"/>
        <v>178.75200000000001</v>
      </c>
      <c r="BO287" s="67">
        <f t="shared" si="27"/>
        <v>0.44444444444444442</v>
      </c>
      <c r="BP287" s="67">
        <f t="shared" si="28"/>
        <v>0.44444444444444442</v>
      </c>
    </row>
    <row r="288" spans="1:68" ht="27" hidden="1" customHeight="1" x14ac:dyDescent="0.25">
      <c r="A288" s="54" t="s">
        <v>432</v>
      </c>
      <c r="B288" s="54" t="s">
        <v>433</v>
      </c>
      <c r="C288" s="31">
        <v>4301135404</v>
      </c>
      <c r="D288" s="335">
        <v>4640242181516</v>
      </c>
      <c r="E288" s="336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5"/>
      <c r="R288" s="325"/>
      <c r="S288" s="325"/>
      <c r="T288" s="326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421</v>
      </c>
      <c r="AG288" s="67"/>
      <c r="AJ288" s="71" t="s">
        <v>72</v>
      </c>
      <c r="AK288" s="71">
        <v>1</v>
      </c>
      <c r="BB288" s="283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hidden="1" customHeight="1" x14ac:dyDescent="0.25">
      <c r="A289" s="54" t="s">
        <v>435</v>
      </c>
      <c r="B289" s="54" t="s">
        <v>436</v>
      </c>
      <c r="C289" s="31">
        <v>4301135402</v>
      </c>
      <c r="D289" s="335">
        <v>4640242181493</v>
      </c>
      <c r="E289" s="336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2" t="s">
        <v>437</v>
      </c>
      <c r="Q289" s="325"/>
      <c r="R289" s="325"/>
      <c r="S289" s="325"/>
      <c r="T289" s="326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413</v>
      </c>
      <c r="AG289" s="67"/>
      <c r="AJ289" s="71" t="s">
        <v>72</v>
      </c>
      <c r="AK289" s="71">
        <v>1</v>
      </c>
      <c r="BB289" s="285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4301135375</v>
      </c>
      <c r="D290" s="335">
        <v>4640242181486</v>
      </c>
      <c r="E290" s="336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65" t="s">
        <v>440</v>
      </c>
      <c r="Q290" s="325"/>
      <c r="R290" s="325"/>
      <c r="S290" s="325"/>
      <c r="T290" s="326"/>
      <c r="U290" s="34"/>
      <c r="V290" s="34"/>
      <c r="W290" s="35" t="s">
        <v>70</v>
      </c>
      <c r="X290" s="320">
        <v>112</v>
      </c>
      <c r="Y290" s="321">
        <f t="shared" si="24"/>
        <v>112</v>
      </c>
      <c r="Z290" s="36">
        <f t="shared" si="29"/>
        <v>1.0483199999999999</v>
      </c>
      <c r="AA290" s="56"/>
      <c r="AB290" s="57"/>
      <c r="AC290" s="286" t="s">
        <v>413</v>
      </c>
      <c r="AG290" s="67"/>
      <c r="AJ290" s="71" t="s">
        <v>72</v>
      </c>
      <c r="AK290" s="71">
        <v>1</v>
      </c>
      <c r="BB290" s="287" t="s">
        <v>83</v>
      </c>
      <c r="BM290" s="67">
        <f t="shared" si="25"/>
        <v>435.904</v>
      </c>
      <c r="BN290" s="67">
        <f t="shared" si="26"/>
        <v>435.904</v>
      </c>
      <c r="BO290" s="67">
        <f t="shared" si="27"/>
        <v>0.88888888888888884</v>
      </c>
      <c r="BP290" s="67">
        <f t="shared" si="28"/>
        <v>0.88888888888888884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4301135403</v>
      </c>
      <c r="D291" s="335">
        <v>4640242181509</v>
      </c>
      <c r="E291" s="336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5"/>
      <c r="R291" s="325"/>
      <c r="S291" s="325"/>
      <c r="T291" s="326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413</v>
      </c>
      <c r="AG291" s="67"/>
      <c r="AJ291" s="71" t="s">
        <v>72</v>
      </c>
      <c r="AK291" s="71">
        <v>1</v>
      </c>
      <c r="BB291" s="289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4301135304</v>
      </c>
      <c r="D292" s="335">
        <v>4640242181240</v>
      </c>
      <c r="E292" s="336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5" t="s">
        <v>446</v>
      </c>
      <c r="Q292" s="325"/>
      <c r="R292" s="325"/>
      <c r="S292" s="325"/>
      <c r="T292" s="326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413</v>
      </c>
      <c r="AG292" s="67"/>
      <c r="AJ292" s="71" t="s">
        <v>72</v>
      </c>
      <c r="AK292" s="71">
        <v>1</v>
      </c>
      <c r="BB292" s="291" t="s">
        <v>83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4301135310</v>
      </c>
      <c r="D293" s="335">
        <v>4640242181318</v>
      </c>
      <c r="E293" s="336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03" t="s">
        <v>449</v>
      </c>
      <c r="Q293" s="325"/>
      <c r="R293" s="325"/>
      <c r="S293" s="325"/>
      <c r="T293" s="326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417</v>
      </c>
      <c r="AG293" s="67"/>
      <c r="AJ293" s="71" t="s">
        <v>72</v>
      </c>
      <c r="AK293" s="71">
        <v>1</v>
      </c>
      <c r="BB293" s="293" t="s">
        <v>83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4301135306</v>
      </c>
      <c r="D294" s="335">
        <v>4640242181578</v>
      </c>
      <c r="E294" s="336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135</v>
      </c>
      <c r="L294" s="32" t="s">
        <v>68</v>
      </c>
      <c r="M294" s="33" t="s">
        <v>69</v>
      </c>
      <c r="N294" s="33"/>
      <c r="O294" s="32">
        <v>180</v>
      </c>
      <c r="P294" s="526" t="s">
        <v>452</v>
      </c>
      <c r="Q294" s="325"/>
      <c r="R294" s="325"/>
      <c r="S294" s="325"/>
      <c r="T294" s="326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413</v>
      </c>
      <c r="AG294" s="67"/>
      <c r="AJ294" s="71" t="s">
        <v>72</v>
      </c>
      <c r="AK294" s="71">
        <v>1</v>
      </c>
      <c r="BB294" s="295" t="s">
        <v>83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4301135305</v>
      </c>
      <c r="D295" s="335">
        <v>4640242181394</v>
      </c>
      <c r="E295" s="336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5"/>
      <c r="R295" s="325"/>
      <c r="S295" s="325"/>
      <c r="T295" s="326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413</v>
      </c>
      <c r="AG295" s="67"/>
      <c r="AJ295" s="71" t="s">
        <v>72</v>
      </c>
      <c r="AK295" s="71">
        <v>1</v>
      </c>
      <c r="BB295" s="297" t="s">
        <v>83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4301135309</v>
      </c>
      <c r="D296" s="335">
        <v>4640242181332</v>
      </c>
      <c r="E296" s="336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1" t="s">
        <v>458</v>
      </c>
      <c r="Q296" s="325"/>
      <c r="R296" s="325"/>
      <c r="S296" s="325"/>
      <c r="T296" s="326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413</v>
      </c>
      <c r="AG296" s="67"/>
      <c r="AJ296" s="71" t="s">
        <v>72</v>
      </c>
      <c r="AK296" s="71">
        <v>1</v>
      </c>
      <c r="BB296" s="299" t="s">
        <v>83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4301135308</v>
      </c>
      <c r="D297" s="335">
        <v>4640242181349</v>
      </c>
      <c r="E297" s="336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5"/>
      <c r="R297" s="325"/>
      <c r="S297" s="325"/>
      <c r="T297" s="326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413</v>
      </c>
      <c r="AG297" s="67"/>
      <c r="AJ297" s="71" t="s">
        <v>72</v>
      </c>
      <c r="AK297" s="71">
        <v>1</v>
      </c>
      <c r="BB297" s="301" t="s">
        <v>83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462</v>
      </c>
      <c r="B298" s="54" t="s">
        <v>463</v>
      </c>
      <c r="C298" s="31">
        <v>4301135307</v>
      </c>
      <c r="D298" s="335">
        <v>4640242181370</v>
      </c>
      <c r="E298" s="336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135</v>
      </c>
      <c r="L298" s="32" t="s">
        <v>68</v>
      </c>
      <c r="M298" s="33" t="s">
        <v>69</v>
      </c>
      <c r="N298" s="33"/>
      <c r="O298" s="32">
        <v>180</v>
      </c>
      <c r="P298" s="498" t="s">
        <v>464</v>
      </c>
      <c r="Q298" s="325"/>
      <c r="R298" s="325"/>
      <c r="S298" s="325"/>
      <c r="T298" s="326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465</v>
      </c>
      <c r="AG298" s="67"/>
      <c r="AJ298" s="71" t="s">
        <v>72</v>
      </c>
      <c r="AK298" s="71">
        <v>1</v>
      </c>
      <c r="BB298" s="303" t="s">
        <v>83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466</v>
      </c>
      <c r="B299" s="54" t="s">
        <v>467</v>
      </c>
      <c r="C299" s="31">
        <v>4301135318</v>
      </c>
      <c r="D299" s="335">
        <v>4607111037480</v>
      </c>
      <c r="E299" s="336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343" t="s">
        <v>468</v>
      </c>
      <c r="Q299" s="325"/>
      <c r="R299" s="325"/>
      <c r="S299" s="325"/>
      <c r="T299" s="326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469</v>
      </c>
      <c r="AG299" s="67"/>
      <c r="AJ299" s="71" t="s">
        <v>72</v>
      </c>
      <c r="AK299" s="71">
        <v>1</v>
      </c>
      <c r="BB299" s="305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470</v>
      </c>
      <c r="B300" s="54" t="s">
        <v>471</v>
      </c>
      <c r="C300" s="31">
        <v>4301135319</v>
      </c>
      <c r="D300" s="335">
        <v>4607111037473</v>
      </c>
      <c r="E300" s="336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21" t="s">
        <v>472</v>
      </c>
      <c r="Q300" s="325"/>
      <c r="R300" s="325"/>
      <c r="S300" s="325"/>
      <c r="T300" s="326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473</v>
      </c>
      <c r="AG300" s="67"/>
      <c r="AJ300" s="71" t="s">
        <v>72</v>
      </c>
      <c r="AK300" s="71">
        <v>1</v>
      </c>
      <c r="BB300" s="30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4301135198</v>
      </c>
      <c r="D301" s="335">
        <v>4640242180663</v>
      </c>
      <c r="E301" s="336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88" t="s">
        <v>476</v>
      </c>
      <c r="Q301" s="325"/>
      <c r="R301" s="325"/>
      <c r="S301" s="325"/>
      <c r="T301" s="326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477</v>
      </c>
      <c r="AG301" s="67"/>
      <c r="AJ301" s="71" t="s">
        <v>72</v>
      </c>
      <c r="AK301" s="71">
        <v>1</v>
      </c>
      <c r="BB301" s="309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4301135723</v>
      </c>
      <c r="D302" s="335">
        <v>4640242181783</v>
      </c>
      <c r="E302" s="336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4" t="s">
        <v>480</v>
      </c>
      <c r="Q302" s="325"/>
      <c r="R302" s="325"/>
      <c r="S302" s="325"/>
      <c r="T302" s="326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481</v>
      </c>
      <c r="AG302" s="67"/>
      <c r="AJ302" s="71" t="s">
        <v>72</v>
      </c>
      <c r="AK302" s="71">
        <v>1</v>
      </c>
      <c r="BB302" s="311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1"/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42"/>
      <c r="P303" s="327" t="s">
        <v>73</v>
      </c>
      <c r="Q303" s="328"/>
      <c r="R303" s="328"/>
      <c r="S303" s="328"/>
      <c r="T303" s="328"/>
      <c r="U303" s="328"/>
      <c r="V303" s="329"/>
      <c r="W303" s="37" t="s">
        <v>70</v>
      </c>
      <c r="X303" s="322">
        <f>IFERROR(SUM(X282:X302),"0")</f>
        <v>234</v>
      </c>
      <c r="Y303" s="322">
        <f>IFERROR(SUM(Y282:Y302),"0")</f>
        <v>234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2.3376000000000001</v>
      </c>
      <c r="AA303" s="323"/>
      <c r="AB303" s="323"/>
      <c r="AC303" s="323"/>
    </row>
    <row r="304" spans="1:68" x14ac:dyDescent="0.2">
      <c r="A304" s="331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42"/>
      <c r="P304" s="327" t="s">
        <v>73</v>
      </c>
      <c r="Q304" s="328"/>
      <c r="R304" s="328"/>
      <c r="S304" s="328"/>
      <c r="T304" s="328"/>
      <c r="U304" s="328"/>
      <c r="V304" s="329"/>
      <c r="W304" s="37" t="s">
        <v>74</v>
      </c>
      <c r="X304" s="322">
        <f>IFERROR(SUMPRODUCT(X282:X302*H282:H302),"0")</f>
        <v>869.8</v>
      </c>
      <c r="Y304" s="322">
        <f>IFERROR(SUMPRODUCT(Y282:Y302*H282:H302),"0")</f>
        <v>869.8</v>
      </c>
      <c r="Z304" s="37"/>
      <c r="AA304" s="323"/>
      <c r="AB304" s="323"/>
      <c r="AC304" s="323"/>
    </row>
    <row r="305" spans="1:36" ht="15" customHeight="1" x14ac:dyDescent="0.2">
      <c r="A305" s="372"/>
      <c r="B305" s="331"/>
      <c r="C305" s="331"/>
      <c r="D305" s="331"/>
      <c r="E305" s="331"/>
      <c r="F305" s="331"/>
      <c r="G305" s="331"/>
      <c r="H305" s="331"/>
      <c r="I305" s="331"/>
      <c r="J305" s="331"/>
      <c r="K305" s="331"/>
      <c r="L305" s="331"/>
      <c r="M305" s="331"/>
      <c r="N305" s="331"/>
      <c r="O305" s="373"/>
      <c r="P305" s="345" t="s">
        <v>482</v>
      </c>
      <c r="Q305" s="346"/>
      <c r="R305" s="346"/>
      <c r="S305" s="346"/>
      <c r="T305" s="346"/>
      <c r="U305" s="346"/>
      <c r="V305" s="347"/>
      <c r="W305" s="37" t="s">
        <v>74</v>
      </c>
      <c r="X305" s="322">
        <f>IFERROR(X24+X33+X41+X55+X61+X66+X72+X82+X87+X94+X104+X110+X116+X122+X127+X132+X138+X143+X149+X157+X162+X170+X174+X179+X188+X195+X205+X213+X218+X223+X229+X235+X242+X247+X253+X257+X265+X269+X274+X280+X304,"0")</f>
        <v>4342.84</v>
      </c>
      <c r="Y305" s="322">
        <f>IFERROR(Y24+Y33+Y41+Y55+Y61+Y66+Y72+Y82+Y87+Y94+Y104+Y110+Y116+Y122+Y127+Y132+Y138+Y143+Y149+Y157+Y162+Y170+Y174+Y179+Y188+Y195+Y205+Y213+Y218+Y223+Y229+Y235+Y242+Y247+Y253+Y257+Y265+Y269+Y274+Y280+Y304,"0")</f>
        <v>4342.84</v>
      </c>
      <c r="Z305" s="37"/>
      <c r="AA305" s="323"/>
      <c r="AB305" s="323"/>
      <c r="AC305" s="323"/>
    </row>
    <row r="306" spans="1:36" x14ac:dyDescent="0.2">
      <c r="A306" s="331"/>
      <c r="B306" s="331"/>
      <c r="C306" s="331"/>
      <c r="D306" s="331"/>
      <c r="E306" s="331"/>
      <c r="F306" s="331"/>
      <c r="G306" s="331"/>
      <c r="H306" s="331"/>
      <c r="I306" s="331"/>
      <c r="J306" s="331"/>
      <c r="K306" s="331"/>
      <c r="L306" s="331"/>
      <c r="M306" s="331"/>
      <c r="N306" s="331"/>
      <c r="O306" s="373"/>
      <c r="P306" s="345" t="s">
        <v>483</v>
      </c>
      <c r="Q306" s="346"/>
      <c r="R306" s="346"/>
      <c r="S306" s="346"/>
      <c r="T306" s="346"/>
      <c r="U306" s="346"/>
      <c r="V306" s="347"/>
      <c r="W306" s="37" t="s">
        <v>74</v>
      </c>
      <c r="X306" s="322">
        <f>IFERROR(SUM(BM22:BM302),"0")</f>
        <v>4756.2144000000008</v>
      </c>
      <c r="Y306" s="322">
        <f>IFERROR(SUM(BN22:BN302),"0")</f>
        <v>4756.2144000000008</v>
      </c>
      <c r="Z306" s="37"/>
      <c r="AA306" s="323"/>
      <c r="AB306" s="323"/>
      <c r="AC306" s="323"/>
    </row>
    <row r="307" spans="1:36" x14ac:dyDescent="0.2">
      <c r="A307" s="331"/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73"/>
      <c r="P307" s="345" t="s">
        <v>484</v>
      </c>
      <c r="Q307" s="346"/>
      <c r="R307" s="346"/>
      <c r="S307" s="346"/>
      <c r="T307" s="346"/>
      <c r="U307" s="346"/>
      <c r="V307" s="347"/>
      <c r="W307" s="37" t="s">
        <v>485</v>
      </c>
      <c r="X307" s="38">
        <f>ROUNDUP(SUM(BO22:BO302),0)</f>
        <v>12</v>
      </c>
      <c r="Y307" s="38">
        <f>ROUNDUP(SUM(BP22:BP302),0)</f>
        <v>12</v>
      </c>
      <c r="Z307" s="37"/>
      <c r="AA307" s="323"/>
      <c r="AB307" s="323"/>
      <c r="AC307" s="323"/>
    </row>
    <row r="308" spans="1:36" x14ac:dyDescent="0.2">
      <c r="A308" s="331"/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73"/>
      <c r="P308" s="345" t="s">
        <v>486</v>
      </c>
      <c r="Q308" s="346"/>
      <c r="R308" s="346"/>
      <c r="S308" s="346"/>
      <c r="T308" s="346"/>
      <c r="U308" s="346"/>
      <c r="V308" s="347"/>
      <c r="W308" s="37" t="s">
        <v>74</v>
      </c>
      <c r="X308" s="322">
        <f>GrossWeightTotal+PalletQtyTotal*25</f>
        <v>5056.2144000000008</v>
      </c>
      <c r="Y308" s="322">
        <f>GrossWeightTotalR+PalletQtyTotalR*25</f>
        <v>5056.2144000000008</v>
      </c>
      <c r="Z308" s="37"/>
      <c r="AA308" s="323"/>
      <c r="AB308" s="323"/>
      <c r="AC308" s="323"/>
    </row>
    <row r="309" spans="1:36" x14ac:dyDescent="0.2">
      <c r="A309" s="331"/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73"/>
      <c r="P309" s="345" t="s">
        <v>487</v>
      </c>
      <c r="Q309" s="346"/>
      <c r="R309" s="346"/>
      <c r="S309" s="346"/>
      <c r="T309" s="346"/>
      <c r="U309" s="346"/>
      <c r="V309" s="347"/>
      <c r="W309" s="37" t="s">
        <v>485</v>
      </c>
      <c r="X309" s="322">
        <f>IFERROR(X23+X32+X40+X54+X60+X65+X71+X81+X86+X93+X103+X109+X115+X121+X126+X131+X137+X142+X148+X156+X161+X169+X173+X178+X187+X194+X204+X212+X217+X222+X228+X234+X241+X246+X252+X256+X264+X268+X273+X279+X303,"0")</f>
        <v>1042</v>
      </c>
      <c r="Y309" s="322">
        <f>IFERROR(Y23+Y32+Y40+Y54+Y60+Y65+Y71+Y81+Y86+Y93+Y103+Y109+Y115+Y121+Y126+Y131+Y137+Y142+Y148+Y156+Y161+Y169+Y173+Y178+Y187+Y194+Y204+Y212+Y217+Y222+Y228+Y234+Y241+Y246+Y252+Y256+Y264+Y268+Y273+Y279+Y303,"0")</f>
        <v>1042</v>
      </c>
      <c r="Z309" s="37"/>
      <c r="AA309" s="323"/>
      <c r="AB309" s="323"/>
      <c r="AC309" s="323"/>
    </row>
    <row r="310" spans="1:36" ht="14.25" hidden="1" customHeight="1" x14ac:dyDescent="0.2">
      <c r="A310" s="331"/>
      <c r="B310" s="331"/>
      <c r="C310" s="331"/>
      <c r="D310" s="331"/>
      <c r="E310" s="331"/>
      <c r="F310" s="331"/>
      <c r="G310" s="331"/>
      <c r="H310" s="331"/>
      <c r="I310" s="331"/>
      <c r="J310" s="331"/>
      <c r="K310" s="331"/>
      <c r="L310" s="331"/>
      <c r="M310" s="331"/>
      <c r="N310" s="331"/>
      <c r="O310" s="373"/>
      <c r="P310" s="345" t="s">
        <v>488</v>
      </c>
      <c r="Q310" s="346"/>
      <c r="R310" s="346"/>
      <c r="S310" s="346"/>
      <c r="T310" s="346"/>
      <c r="U310" s="346"/>
      <c r="V310" s="347"/>
      <c r="W310" s="39" t="s">
        <v>489</v>
      </c>
      <c r="X310" s="37"/>
      <c r="Y310" s="37"/>
      <c r="Z310" s="37">
        <f>IFERROR(Z23+Z32+Z40+Z54+Z60+Z65+Z71+Z81+Z86+Z93+Z103+Z109+Z115+Z121+Z126+Z131+Z137+Z142+Z148+Z156+Z161+Z169+Z173+Z178+Z187+Z194+Z204+Z212+Z217+Z222+Z228+Z234+Z241+Z246+Z252+Z256+Z264+Z268+Z273+Z279+Z303,"0")</f>
        <v>14.85084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490</v>
      </c>
      <c r="B312" s="317" t="s">
        <v>63</v>
      </c>
      <c r="C312" s="357" t="s">
        <v>75</v>
      </c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363"/>
      <c r="U312" s="357" t="s">
        <v>243</v>
      </c>
      <c r="V312" s="363"/>
      <c r="W312" s="357" t="s">
        <v>269</v>
      </c>
      <c r="X312" s="363"/>
      <c r="Y312" s="357" t="s">
        <v>292</v>
      </c>
      <c r="Z312" s="431"/>
      <c r="AA312" s="431"/>
      <c r="AB312" s="431"/>
      <c r="AC312" s="431"/>
      <c r="AD312" s="431"/>
      <c r="AE312" s="363"/>
      <c r="AF312" s="317" t="s">
        <v>356</v>
      </c>
      <c r="AG312" s="357" t="s">
        <v>361</v>
      </c>
      <c r="AH312" s="363"/>
      <c r="AI312" s="317" t="s">
        <v>371</v>
      </c>
      <c r="AJ312" s="317" t="s">
        <v>244</v>
      </c>
    </row>
    <row r="313" spans="1:36" ht="14.25" customHeight="1" thickTop="1" x14ac:dyDescent="0.2">
      <c r="A313" s="510" t="s">
        <v>491</v>
      </c>
      <c r="B313" s="357" t="s">
        <v>63</v>
      </c>
      <c r="C313" s="357" t="s">
        <v>76</v>
      </c>
      <c r="D313" s="357" t="s">
        <v>91</v>
      </c>
      <c r="E313" s="357" t="s">
        <v>107</v>
      </c>
      <c r="F313" s="357" t="s">
        <v>132</v>
      </c>
      <c r="G313" s="357" t="s">
        <v>141</v>
      </c>
      <c r="H313" s="357" t="s">
        <v>147</v>
      </c>
      <c r="I313" s="357" t="s">
        <v>155</v>
      </c>
      <c r="J313" s="357" t="s">
        <v>172</v>
      </c>
      <c r="K313" s="357" t="s">
        <v>179</v>
      </c>
      <c r="L313" s="357" t="s">
        <v>190</v>
      </c>
      <c r="M313" s="357" t="s">
        <v>204</v>
      </c>
      <c r="N313" s="318"/>
      <c r="O313" s="357" t="s">
        <v>210</v>
      </c>
      <c r="P313" s="357" t="s">
        <v>217</v>
      </c>
      <c r="Q313" s="357" t="s">
        <v>223</v>
      </c>
      <c r="R313" s="357" t="s">
        <v>228</v>
      </c>
      <c r="S313" s="357" t="s">
        <v>231</v>
      </c>
      <c r="T313" s="357" t="s">
        <v>239</v>
      </c>
      <c r="U313" s="357" t="s">
        <v>244</v>
      </c>
      <c r="V313" s="357" t="s">
        <v>248</v>
      </c>
      <c r="W313" s="357" t="s">
        <v>270</v>
      </c>
      <c r="X313" s="357" t="s">
        <v>288</v>
      </c>
      <c r="Y313" s="357" t="s">
        <v>293</v>
      </c>
      <c r="Z313" s="357" t="s">
        <v>306</v>
      </c>
      <c r="AA313" s="357" t="s">
        <v>316</v>
      </c>
      <c r="AB313" s="357" t="s">
        <v>331</v>
      </c>
      <c r="AC313" s="357" t="s">
        <v>342</v>
      </c>
      <c r="AD313" s="357" t="s">
        <v>346</v>
      </c>
      <c r="AE313" s="357" t="s">
        <v>350</v>
      </c>
      <c r="AF313" s="357" t="s">
        <v>357</v>
      </c>
      <c r="AG313" s="357" t="s">
        <v>362</v>
      </c>
      <c r="AH313" s="357" t="s">
        <v>368</v>
      </c>
      <c r="AI313" s="357" t="s">
        <v>372</v>
      </c>
      <c r="AJ313" s="357" t="s">
        <v>244</v>
      </c>
    </row>
    <row r="314" spans="1:36" ht="13.5" customHeight="1" thickBot="1" x14ac:dyDescent="0.25">
      <c r="A314" s="511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8"/>
      <c r="N314" s="318"/>
      <c r="O314" s="358"/>
      <c r="P314" s="358"/>
      <c r="Q314" s="358"/>
      <c r="R314" s="358"/>
      <c r="S314" s="358"/>
      <c r="T314" s="358"/>
      <c r="U314" s="358"/>
      <c r="V314" s="358"/>
      <c r="W314" s="358"/>
      <c r="X314" s="358"/>
      <c r="Y314" s="358"/>
      <c r="Z314" s="358"/>
      <c r="AA314" s="358"/>
      <c r="AB314" s="358"/>
      <c r="AC314" s="358"/>
      <c r="AD314" s="358"/>
      <c r="AE314" s="358"/>
      <c r="AF314" s="358"/>
      <c r="AG314" s="358"/>
      <c r="AH314" s="358"/>
      <c r="AI314" s="358"/>
      <c r="AJ314" s="358"/>
    </row>
    <row r="315" spans="1:36" ht="18" customHeight="1" thickTop="1" thickBot="1" x14ac:dyDescent="0.25">
      <c r="A315" s="40" t="s">
        <v>492</v>
      </c>
      <c r="B315" s="46">
        <f>IFERROR(X22*H22,"0")</f>
        <v>0</v>
      </c>
      <c r="C315" s="46">
        <f>IFERROR(X28*H28,"0")+IFERROR(X29*H29,"0")+IFERROR(X30*H30,"0")+IFERROR(X31*H31,"0")</f>
        <v>126</v>
      </c>
      <c r="D315" s="46">
        <f>IFERROR(X36*H36,"0")+IFERROR(X37*H37,"0")+IFERROR(X38*H38,"0")+IFERROR(X39*H39,"0")</f>
        <v>0</v>
      </c>
      <c r="E315" s="46">
        <f>IFERROR(X44*H44,"0")+IFERROR(X45*H45,"0")+IFERROR(X46*H46,"0")+IFERROR(X47*H47,"0")+IFERROR(X48*H48,"0")+IFERROR(X49*H49,"0")+IFERROR(X50*H50,"0")+IFERROR(X51*H51,"0")+IFERROR(X52*H52,"0")+IFERROR(X53*H53,"0")</f>
        <v>244.8</v>
      </c>
      <c r="F315" s="46">
        <f>IFERROR(X58*H58,"0")+IFERROR(X59*H59,"0")</f>
        <v>0</v>
      </c>
      <c r="G315" s="46">
        <f>IFERROR(X64*H64,"0")</f>
        <v>100.8</v>
      </c>
      <c r="H315" s="46">
        <f>IFERROR(X69*H69,"0")+IFERROR(X70*H70,"0")</f>
        <v>100.8</v>
      </c>
      <c r="I315" s="46">
        <f>IFERROR(X75*H75,"0")+IFERROR(X76*H76,"0")+IFERROR(X77*H77,"0")+IFERROR(X78*H78,"0")+IFERROR(X79*H79,"0")+IFERROR(X80*H80,"0")</f>
        <v>201.60000000000002</v>
      </c>
      <c r="J315" s="46">
        <f>IFERROR(X85*H85,"0")</f>
        <v>0</v>
      </c>
      <c r="K315" s="46">
        <f>IFERROR(X90*H90,"0")+IFERROR(X91*H91,"0")+IFERROR(X92*H92,"0")</f>
        <v>30.240000000000002</v>
      </c>
      <c r="L315" s="46">
        <f>IFERROR(X97*H97,"0")+IFERROR(X98*H98,"0")+IFERROR(X99*H99,"0")+IFERROR(X100*H100,"0")+IFERROR(X101*H101,"0")+IFERROR(X102*H102,"0")</f>
        <v>1077.5999999999999</v>
      </c>
      <c r="M315" s="46">
        <f>IFERROR(X107*H107,"0")+IFERROR(X108*H108,"0")</f>
        <v>84</v>
      </c>
      <c r="N315" s="318"/>
      <c r="O315" s="46">
        <f>IFERROR(X113*H113,"0")+IFERROR(X114*H114,"0")</f>
        <v>126</v>
      </c>
      <c r="P315" s="46">
        <f>IFERROR(X119*H119,"0")+IFERROR(X120*H120,"0")</f>
        <v>42</v>
      </c>
      <c r="Q315" s="46">
        <f>IFERROR(X125*H125,"0")</f>
        <v>42</v>
      </c>
      <c r="R315" s="46">
        <f>IFERROR(X130*H130,"0")</f>
        <v>0</v>
      </c>
      <c r="S315" s="46">
        <f>IFERROR(X135*H135,"0")+IFERROR(X136*H136,"0")</f>
        <v>0</v>
      </c>
      <c r="T315" s="46">
        <f>IFERROR(X141*H141,"0")</f>
        <v>0</v>
      </c>
      <c r="U315" s="46">
        <f>IFERROR(X147*H147,"0")</f>
        <v>0</v>
      </c>
      <c r="V315" s="46">
        <f>IFERROR(X152*H152,"0")+IFERROR(X153*H153,"0")+IFERROR(X154*H154,"0")+IFERROR(X155*H155,"0")+IFERROR(X159*H159,"0")+IFERROR(X160*H160,"0")</f>
        <v>180</v>
      </c>
      <c r="W315" s="46">
        <f>IFERROR(X166*H166,"0")+IFERROR(X167*H167,"0")+IFERROR(X168*H168,"0")+IFERROR(X172*H172,"0")</f>
        <v>210</v>
      </c>
      <c r="X315" s="46">
        <f>IFERROR(X177*H177,"0")</f>
        <v>0</v>
      </c>
      <c r="Y315" s="46">
        <f>IFERROR(X183*H183,"0")+IFERROR(X184*H184,"0")+IFERROR(X185*H185,"0")+IFERROR(X186*H186,"0")</f>
        <v>168</v>
      </c>
      <c r="Z315" s="46">
        <f>IFERROR(X191*H191,"0")+IFERROR(X192*H192,"0")+IFERROR(X193*H193,"0")</f>
        <v>134.39999999999998</v>
      </c>
      <c r="AA315" s="46">
        <f>IFERROR(X198*H198,"0")+IFERROR(X199*H199,"0")+IFERROR(X200*H200,"0")+IFERROR(X201*H201,"0")+IFERROR(X202*H202,"0")+IFERROR(X203*H203,"0")</f>
        <v>134.39999999999998</v>
      </c>
      <c r="AB315" s="46">
        <f>IFERROR(X208*H208,"0")+IFERROR(X209*H209,"0")+IFERROR(X210*H210,"0")+IFERROR(X211*H211,"0")</f>
        <v>86.4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1253.8</v>
      </c>
    </row>
    <row r="316" spans="1:36" ht="13.5" customHeight="1" thickTop="1" x14ac:dyDescent="0.2">
      <c r="C316" s="318"/>
    </row>
    <row r="317" spans="1:36" ht="19.5" customHeight="1" x14ac:dyDescent="0.2">
      <c r="A317" s="58" t="s">
        <v>493</v>
      </c>
      <c r="B317" s="58" t="s">
        <v>494</v>
      </c>
      <c r="C317" s="58" t="s">
        <v>495</v>
      </c>
    </row>
    <row r="318" spans="1:36" x14ac:dyDescent="0.2">
      <c r="A318" s="59">
        <f>SUMPRODUCT(--(BB:BB="ЗПФ"),--(W:W="кор"),H:H,Y:Y)+SUMPRODUCT(--(BB:BB="ЗПФ"),--(W:W="кг"),Y:Y)</f>
        <v>1857.6000000000004</v>
      </c>
      <c r="B318" s="60">
        <f>SUMPRODUCT(--(BB:BB="ПГП"),--(W:W="кор"),H:H,Y:Y)+SUMPRODUCT(--(BB:BB="ПГП"),--(W:W="кг"),Y:Y)</f>
        <v>2485.2400000000002</v>
      </c>
      <c r="C318" s="60">
        <f>SUMPRODUCT(--(BB:BB="КИЗ"),--(W:W="кор"),H:H,Y:Y)+SUMPRODUCT(--(BB:BB="КИЗ"),--(W:W="кг"),Y:Y)</f>
        <v>0</v>
      </c>
    </row>
  </sheetData>
  <sheetProtection algorithmName="SHA-512" hashValue="hV8ngiSykBpqVw+0nclp7nb8KjanPtL5MfU5GJozCqEL+jOZW6MNeX6dhRepLG2lX89UGMZN/KFNoToqAs2oHA==" saltValue="DdnFhitu7UWkFwS9KhRJv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2,00"/>
        <filter val="1 077,60"/>
        <filter val="100,80"/>
        <filter val="112,00"/>
        <filter val="12"/>
        <filter val="12,00"/>
        <filter val="126,00"/>
        <filter val="134,40"/>
        <filter val="14,00"/>
        <filter val="144,00"/>
        <filter val="156,00"/>
        <filter val="168,00"/>
        <filter val="180,00"/>
        <filter val="201,60"/>
        <filter val="210,00"/>
        <filter val="234,00"/>
        <filter val="24,00"/>
        <filter val="240,00"/>
        <filter val="244,80"/>
        <filter val="28,00"/>
        <filter val="30,24"/>
        <filter val="36,00"/>
        <filter val="4 342,84"/>
        <filter val="4 756,21"/>
        <filter val="42,00"/>
        <filter val="48,00"/>
        <filter val="5 056,21"/>
        <filter val="56,00"/>
        <filter val="60,00"/>
        <filter val="70,00"/>
        <filter val="72,00"/>
        <filter val="84,00"/>
        <filter val="86,40"/>
        <filter val="869,80"/>
      </filters>
    </filterColumn>
    <filterColumn colId="29" showButton="0"/>
    <filterColumn colId="30" showButton="0"/>
  </autoFilter>
  <mergeCells count="560">
    <mergeCell ref="A8:C8"/>
    <mergeCell ref="D293:E293"/>
    <mergeCell ref="P138:V138"/>
    <mergeCell ref="D97:E97"/>
    <mergeCell ref="A137:O138"/>
    <mergeCell ref="A128:Z128"/>
    <mergeCell ref="A268:O269"/>
    <mergeCell ref="A10:C10"/>
    <mergeCell ref="A21:Z21"/>
    <mergeCell ref="D184:E184"/>
    <mergeCell ref="A57:Z57"/>
    <mergeCell ref="A129:Z129"/>
    <mergeCell ref="D192:E192"/>
    <mergeCell ref="A181:Z181"/>
    <mergeCell ref="D17:E18"/>
    <mergeCell ref="P202:T202"/>
    <mergeCell ref="X17:X18"/>
    <mergeCell ref="P58:T58"/>
    <mergeCell ref="D50:E50"/>
    <mergeCell ref="D44:E44"/>
    <mergeCell ref="D286:E286"/>
    <mergeCell ref="D271:E271"/>
    <mergeCell ref="D262:E262"/>
    <mergeCell ref="P122:V122"/>
    <mergeCell ref="P85:T85"/>
    <mergeCell ref="A142:O143"/>
    <mergeCell ref="D291:E291"/>
    <mergeCell ref="D239:E239"/>
    <mergeCell ref="A279:O280"/>
    <mergeCell ref="U17:V17"/>
    <mergeCell ref="P310:V310"/>
    <mergeCell ref="P308:V308"/>
    <mergeCell ref="Q6:R6"/>
    <mergeCell ref="P200:T200"/>
    <mergeCell ref="P292:T292"/>
    <mergeCell ref="D102:E102"/>
    <mergeCell ref="P81:V81"/>
    <mergeCell ref="A126:O127"/>
    <mergeCell ref="P294:T294"/>
    <mergeCell ref="P23:V23"/>
    <mergeCell ref="A231:Z231"/>
    <mergeCell ref="A206:Z206"/>
    <mergeCell ref="A35:Z35"/>
    <mergeCell ref="A62:Z62"/>
    <mergeCell ref="Y17:Y18"/>
    <mergeCell ref="M17:M18"/>
    <mergeCell ref="O17:O18"/>
    <mergeCell ref="P131:V131"/>
    <mergeCell ref="P187:V187"/>
    <mergeCell ref="P174:V174"/>
    <mergeCell ref="A248:Z248"/>
    <mergeCell ref="P223:V223"/>
    <mergeCell ref="A175:Z175"/>
    <mergeCell ref="P102:T102"/>
    <mergeCell ref="P79:T79"/>
    <mergeCell ref="V12:W12"/>
    <mergeCell ref="AG312:AH312"/>
    <mergeCell ref="P186:T186"/>
    <mergeCell ref="A236:Z236"/>
    <mergeCell ref="D221:E221"/>
    <mergeCell ref="V11:W11"/>
    <mergeCell ref="P75:T75"/>
    <mergeCell ref="D152:E152"/>
    <mergeCell ref="A254:Z254"/>
    <mergeCell ref="D29:E29"/>
    <mergeCell ref="D216:E216"/>
    <mergeCell ref="P195:V195"/>
    <mergeCell ref="A20:Z20"/>
    <mergeCell ref="A194:O195"/>
    <mergeCell ref="A112:Z112"/>
    <mergeCell ref="P66:V66"/>
    <mergeCell ref="P137:V137"/>
    <mergeCell ref="A249:Z249"/>
    <mergeCell ref="A176:Z176"/>
    <mergeCell ref="P262:T262"/>
    <mergeCell ref="D276:E276"/>
    <mergeCell ref="P303:V303"/>
    <mergeCell ref="P132:V132"/>
    <mergeCell ref="D49:E49"/>
    <mergeCell ref="N17:N18"/>
    <mergeCell ref="AD17:AF18"/>
    <mergeCell ref="P142:V142"/>
    <mergeCell ref="D101:E101"/>
    <mergeCell ref="D76:E76"/>
    <mergeCell ref="F5:G5"/>
    <mergeCell ref="P55:V55"/>
    <mergeCell ref="A313:A314"/>
    <mergeCell ref="P169:V169"/>
    <mergeCell ref="A25:Z25"/>
    <mergeCell ref="V313:V314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P288:T288"/>
    <mergeCell ref="P136:T136"/>
    <mergeCell ref="P70:T70"/>
    <mergeCell ref="P305:V305"/>
    <mergeCell ref="P263:T263"/>
    <mergeCell ref="S313:S314"/>
    <mergeCell ref="T313:T314"/>
    <mergeCell ref="D177:E177"/>
    <mergeCell ref="D226:E226"/>
    <mergeCell ref="P183:T183"/>
    <mergeCell ref="A106:Z106"/>
    <mergeCell ref="P2:W3"/>
    <mergeCell ref="P298:T298"/>
    <mergeCell ref="K313:K314"/>
    <mergeCell ref="P218:V218"/>
    <mergeCell ref="P198:T198"/>
    <mergeCell ref="A43:Z43"/>
    <mergeCell ref="A23:O24"/>
    <mergeCell ref="P64:T64"/>
    <mergeCell ref="D10:E10"/>
    <mergeCell ref="P135:T135"/>
    <mergeCell ref="P191:T191"/>
    <mergeCell ref="A121:O122"/>
    <mergeCell ref="F10:G10"/>
    <mergeCell ref="A115:O116"/>
    <mergeCell ref="D99:E99"/>
    <mergeCell ref="P205:V205"/>
    <mergeCell ref="A60:O61"/>
    <mergeCell ref="U313:U314"/>
    <mergeCell ref="P293:T293"/>
    <mergeCell ref="AE313:AE314"/>
    <mergeCell ref="D294:E294"/>
    <mergeCell ref="P273:V273"/>
    <mergeCell ref="AG313:AG314"/>
    <mergeCell ref="P116:V116"/>
    <mergeCell ref="P32:V32"/>
    <mergeCell ref="P103:V103"/>
    <mergeCell ref="Q13:R13"/>
    <mergeCell ref="P268:V268"/>
    <mergeCell ref="P201:T201"/>
    <mergeCell ref="A220:Z220"/>
    <mergeCell ref="P114:T114"/>
    <mergeCell ref="D155:E155"/>
    <mergeCell ref="D22:E22"/>
    <mergeCell ref="P301:T301"/>
    <mergeCell ref="P295:T295"/>
    <mergeCell ref="P276:T276"/>
    <mergeCell ref="P49:T49"/>
    <mergeCell ref="P36:T36"/>
    <mergeCell ref="P278:T278"/>
    <mergeCell ref="P107:T107"/>
    <mergeCell ref="P101:T101"/>
    <mergeCell ref="P194:V194"/>
    <mergeCell ref="A103:O104"/>
    <mergeCell ref="H5:M5"/>
    <mergeCell ref="A56:Z56"/>
    <mergeCell ref="A27:Z27"/>
    <mergeCell ref="A228:O229"/>
    <mergeCell ref="P98:T98"/>
    <mergeCell ref="A214:Z214"/>
    <mergeCell ref="D6:M6"/>
    <mergeCell ref="A86:O87"/>
    <mergeCell ref="P227:T227"/>
    <mergeCell ref="P177:T177"/>
    <mergeCell ref="P226:T226"/>
    <mergeCell ref="D85:E85"/>
    <mergeCell ref="G17:G18"/>
    <mergeCell ref="A81:O82"/>
    <mergeCell ref="D159:E159"/>
    <mergeCell ref="P121:V121"/>
    <mergeCell ref="D80:E80"/>
    <mergeCell ref="A207:Z207"/>
    <mergeCell ref="A182:Z182"/>
    <mergeCell ref="A225:Z225"/>
    <mergeCell ref="P148:V148"/>
    <mergeCell ref="P59:T59"/>
    <mergeCell ref="P130:T130"/>
    <mergeCell ref="D136:E136"/>
    <mergeCell ref="AF313:AF314"/>
    <mergeCell ref="P45:T45"/>
    <mergeCell ref="AH313:AH314"/>
    <mergeCell ref="D153:E153"/>
    <mergeCell ref="V6:W9"/>
    <mergeCell ref="D199:E199"/>
    <mergeCell ref="P38:T38"/>
    <mergeCell ref="P234:V234"/>
    <mergeCell ref="D186:E186"/>
    <mergeCell ref="A93:O94"/>
    <mergeCell ref="P193:T193"/>
    <mergeCell ref="P22:T22"/>
    <mergeCell ref="A88:Z88"/>
    <mergeCell ref="P54:V54"/>
    <mergeCell ref="P80:T80"/>
    <mergeCell ref="Z17:Z18"/>
    <mergeCell ref="P173:V173"/>
    <mergeCell ref="AB17:AB18"/>
    <mergeCell ref="P265:V265"/>
    <mergeCell ref="P94:V94"/>
    <mergeCell ref="D299:E299"/>
    <mergeCell ref="A230:Z230"/>
    <mergeCell ref="P242:V242"/>
    <mergeCell ref="A232:Z232"/>
    <mergeCell ref="D313:D314"/>
    <mergeCell ref="P170:V170"/>
    <mergeCell ref="D39:E39"/>
    <mergeCell ref="AA17:AA18"/>
    <mergeCell ref="H10:M10"/>
    <mergeCell ref="AC17:AC18"/>
    <mergeCell ref="P108:T108"/>
    <mergeCell ref="A224:Z224"/>
    <mergeCell ref="P251:T251"/>
    <mergeCell ref="J313:J314"/>
    <mergeCell ref="L313:L314"/>
    <mergeCell ref="D288:E288"/>
    <mergeCell ref="P46:T46"/>
    <mergeCell ref="A241:O242"/>
    <mergeCell ref="P282:T282"/>
    <mergeCell ref="D154:E154"/>
    <mergeCell ref="D200:E200"/>
    <mergeCell ref="A178:O179"/>
    <mergeCell ref="P48:T48"/>
    <mergeCell ref="D292:E292"/>
    <mergeCell ref="D227:E227"/>
    <mergeCell ref="P125:T125"/>
    <mergeCell ref="D202:E202"/>
    <mergeCell ref="A71:O72"/>
    <mergeCell ref="W313:W314"/>
    <mergeCell ref="Y313:Y314"/>
    <mergeCell ref="A67:Z67"/>
    <mergeCell ref="D203:E203"/>
    <mergeCell ref="P159:T159"/>
    <mergeCell ref="A275:Z275"/>
    <mergeCell ref="D267:E267"/>
    <mergeCell ref="H17:H18"/>
    <mergeCell ref="P261:T261"/>
    <mergeCell ref="A146:Z146"/>
    <mergeCell ref="P90:T90"/>
    <mergeCell ref="D198:E198"/>
    <mergeCell ref="D296:E296"/>
    <mergeCell ref="P104:V104"/>
    <mergeCell ref="P154:T154"/>
    <mergeCell ref="A222:O223"/>
    <mergeCell ref="D75:E75"/>
    <mergeCell ref="M313:M314"/>
    <mergeCell ref="P247:V247"/>
    <mergeCell ref="P241:V241"/>
    <mergeCell ref="P41:V41"/>
    <mergeCell ref="D298:E298"/>
    <mergeCell ref="A158:Z158"/>
    <mergeCell ref="P91:T91"/>
    <mergeCell ref="P307:V307"/>
    <mergeCell ref="A13:M13"/>
    <mergeCell ref="A196:Z196"/>
    <mergeCell ref="A15:M15"/>
    <mergeCell ref="D48:E48"/>
    <mergeCell ref="Z313:Z314"/>
    <mergeCell ref="B313:B314"/>
    <mergeCell ref="A133:Z133"/>
    <mergeCell ref="P77:T77"/>
    <mergeCell ref="D125:E125"/>
    <mergeCell ref="A54:O55"/>
    <mergeCell ref="D283:E283"/>
    <mergeCell ref="P141:T141"/>
    <mergeCell ref="A65:O66"/>
    <mergeCell ref="D193:E193"/>
    <mergeCell ref="P233:T233"/>
    <mergeCell ref="P37:T37"/>
    <mergeCell ref="D285:E285"/>
    <mergeCell ref="D114:E114"/>
    <mergeCell ref="A273:O274"/>
    <mergeCell ref="D64:E64"/>
    <mergeCell ref="D51:E51"/>
    <mergeCell ref="P86:V86"/>
    <mergeCell ref="P157:V157"/>
    <mergeCell ref="X313:X314"/>
    <mergeCell ref="Y312:AE312"/>
    <mergeCell ref="T6:U9"/>
    <mergeCell ref="Q10:R10"/>
    <mergeCell ref="D185:E185"/>
    <mergeCell ref="P296:T296"/>
    <mergeCell ref="D277:E277"/>
    <mergeCell ref="P256:V256"/>
    <mergeCell ref="P60:V60"/>
    <mergeCell ref="A252:O253"/>
    <mergeCell ref="P149:V149"/>
    <mergeCell ref="A145:Z145"/>
    <mergeCell ref="P216:T216"/>
    <mergeCell ref="A139:Z139"/>
    <mergeCell ref="A217:O218"/>
    <mergeCell ref="D130:E130"/>
    <mergeCell ref="D201:E201"/>
    <mergeCell ref="A204:O205"/>
    <mergeCell ref="P245:T245"/>
    <mergeCell ref="P126:V126"/>
    <mergeCell ref="C313:C314"/>
    <mergeCell ref="P211:T211"/>
    <mergeCell ref="E313:E314"/>
    <mergeCell ref="D59:E59"/>
    <mergeCell ref="AI313:AI314"/>
    <mergeCell ref="P306:V306"/>
    <mergeCell ref="D52:E52"/>
    <mergeCell ref="P110:V110"/>
    <mergeCell ref="A40:O41"/>
    <mergeCell ref="P208:T208"/>
    <mergeCell ref="P15:T16"/>
    <mergeCell ref="C312:T312"/>
    <mergeCell ref="D91:E91"/>
    <mergeCell ref="A164:Z164"/>
    <mergeCell ref="P272:T272"/>
    <mergeCell ref="P210:T210"/>
    <mergeCell ref="P185:T185"/>
    <mergeCell ref="P283:T283"/>
    <mergeCell ref="P277:T277"/>
    <mergeCell ref="P72:V72"/>
    <mergeCell ref="A42:Z42"/>
    <mergeCell ref="P285:T285"/>
    <mergeCell ref="P65:V65"/>
    <mergeCell ref="A259:Z259"/>
    <mergeCell ref="D251:E251"/>
    <mergeCell ref="P228:V228"/>
    <mergeCell ref="A180:Z180"/>
    <mergeCell ref="A190:Z190"/>
    <mergeCell ref="P313:P314"/>
    <mergeCell ref="D167:E167"/>
    <mergeCell ref="R313:R314"/>
    <mergeCell ref="P289:T289"/>
    <mergeCell ref="P239:T239"/>
    <mergeCell ref="D38:E38"/>
    <mergeCell ref="P253:V253"/>
    <mergeCell ref="P204:V204"/>
    <mergeCell ref="A134:Z134"/>
    <mergeCell ref="P82:V82"/>
    <mergeCell ref="P304:V304"/>
    <mergeCell ref="A68:Z68"/>
    <mergeCell ref="A117:Z117"/>
    <mergeCell ref="A111:Z111"/>
    <mergeCell ref="D119:E119"/>
    <mergeCell ref="P76:T76"/>
    <mergeCell ref="P203:T203"/>
    <mergeCell ref="D46:E46"/>
    <mergeCell ref="D282:E282"/>
    <mergeCell ref="D233:E233"/>
    <mergeCell ref="P212:V212"/>
    <mergeCell ref="P69:T69"/>
    <mergeCell ref="D183:E183"/>
    <mergeCell ref="P267:T267"/>
    <mergeCell ref="AJ313:AJ314"/>
    <mergeCell ref="P178:V178"/>
    <mergeCell ref="A95:Z95"/>
    <mergeCell ref="Q9:R9"/>
    <mergeCell ref="D255:E255"/>
    <mergeCell ref="P78:T78"/>
    <mergeCell ref="A219:Z219"/>
    <mergeCell ref="Q11:R11"/>
    <mergeCell ref="A6:C6"/>
    <mergeCell ref="D113:E113"/>
    <mergeCell ref="A96:Z96"/>
    <mergeCell ref="P167:T167"/>
    <mergeCell ref="Q12:R12"/>
    <mergeCell ref="D261:E261"/>
    <mergeCell ref="D90:E90"/>
    <mergeCell ref="P119:T119"/>
    <mergeCell ref="P127:V127"/>
    <mergeCell ref="A123:Z123"/>
    <mergeCell ref="A250:Z250"/>
    <mergeCell ref="A237:Z237"/>
    <mergeCell ref="D166:E166"/>
    <mergeCell ref="A118:Z118"/>
    <mergeCell ref="P300:T300"/>
    <mergeCell ref="A189:Z189"/>
    <mergeCell ref="O313:O314"/>
    <mergeCell ref="P192:T192"/>
    <mergeCell ref="Q313:Q314"/>
    <mergeCell ref="D100:E100"/>
    <mergeCell ref="P284:T284"/>
    <mergeCell ref="P113:T113"/>
    <mergeCell ref="P17:T18"/>
    <mergeCell ref="P50:T50"/>
    <mergeCell ref="D31:E31"/>
    <mergeCell ref="P286:T286"/>
    <mergeCell ref="D77:E77"/>
    <mergeCell ref="D108:E108"/>
    <mergeCell ref="P52:T52"/>
    <mergeCell ref="D160:E160"/>
    <mergeCell ref="I17:I18"/>
    <mergeCell ref="D141:E141"/>
    <mergeCell ref="D135:E135"/>
    <mergeCell ref="A246:O247"/>
    <mergeCell ref="P287:T287"/>
    <mergeCell ref="A17:A18"/>
    <mergeCell ref="C17:C18"/>
    <mergeCell ref="K17:K18"/>
    <mergeCell ref="A238:Z238"/>
    <mergeCell ref="D37:E37"/>
    <mergeCell ref="D1:F1"/>
    <mergeCell ref="P47:T47"/>
    <mergeCell ref="J17:J18"/>
    <mergeCell ref="P61:V61"/>
    <mergeCell ref="L17:L18"/>
    <mergeCell ref="D240:E240"/>
    <mergeCell ref="A244:Z244"/>
    <mergeCell ref="P255:T255"/>
    <mergeCell ref="A171:Z171"/>
    <mergeCell ref="A165:Z165"/>
    <mergeCell ref="A5:C5"/>
    <mergeCell ref="D168:E168"/>
    <mergeCell ref="D9:E9"/>
    <mergeCell ref="F9:G9"/>
    <mergeCell ref="P53:T53"/>
    <mergeCell ref="A12:M12"/>
    <mergeCell ref="A19:Z19"/>
    <mergeCell ref="A14:M14"/>
    <mergeCell ref="T5:U5"/>
    <mergeCell ref="V5:W5"/>
    <mergeCell ref="Q8:R8"/>
    <mergeCell ref="A63:Z63"/>
    <mergeCell ref="D172:E172"/>
    <mergeCell ref="A156:O157"/>
    <mergeCell ref="AD313:AD314"/>
    <mergeCell ref="A144:Z144"/>
    <mergeCell ref="A215:Z215"/>
    <mergeCell ref="D7:M7"/>
    <mergeCell ref="D79:E79"/>
    <mergeCell ref="P92:T92"/>
    <mergeCell ref="P156:V156"/>
    <mergeCell ref="D302:E302"/>
    <mergeCell ref="P29:T29"/>
    <mergeCell ref="P271:T271"/>
    <mergeCell ref="P100:T100"/>
    <mergeCell ref="D208:E208"/>
    <mergeCell ref="D8:M8"/>
    <mergeCell ref="D300:E300"/>
    <mergeCell ref="P44:T44"/>
    <mergeCell ref="P279:V279"/>
    <mergeCell ref="A161:O162"/>
    <mergeCell ref="P31:T31"/>
    <mergeCell ref="A148:O149"/>
    <mergeCell ref="A212:O213"/>
    <mergeCell ref="G313:G314"/>
    <mergeCell ref="I313:I314"/>
    <mergeCell ref="P280:V280"/>
    <mergeCell ref="P109:V109"/>
    <mergeCell ref="AC313:AC314"/>
    <mergeCell ref="A197:Z197"/>
    <mergeCell ref="V10:W10"/>
    <mergeCell ref="A173:O174"/>
    <mergeCell ref="A124:Z124"/>
    <mergeCell ref="P99:T99"/>
    <mergeCell ref="D287:E287"/>
    <mergeCell ref="D53:E53"/>
    <mergeCell ref="D47:E47"/>
    <mergeCell ref="A84:Z84"/>
    <mergeCell ref="D289:E289"/>
    <mergeCell ref="P160:T160"/>
    <mergeCell ref="P209:T209"/>
    <mergeCell ref="P147:T147"/>
    <mergeCell ref="W17:W18"/>
    <mergeCell ref="A264:O265"/>
    <mergeCell ref="P161:V161"/>
    <mergeCell ref="P217:V217"/>
    <mergeCell ref="A151:Z151"/>
    <mergeCell ref="AB313:AB314"/>
    <mergeCell ref="A150:Z150"/>
    <mergeCell ref="A243:Z243"/>
    <mergeCell ref="P274:V274"/>
    <mergeCell ref="D284:E284"/>
    <mergeCell ref="W312:X312"/>
    <mergeCell ref="P290:T290"/>
    <mergeCell ref="A258:Z258"/>
    <mergeCell ref="A234:O235"/>
    <mergeCell ref="B17:B18"/>
    <mergeCell ref="P143:V143"/>
    <mergeCell ref="A73:Z73"/>
    <mergeCell ref="A266:Z266"/>
    <mergeCell ref="AA313:AA314"/>
    <mergeCell ref="A260:Z260"/>
    <mergeCell ref="P235:V235"/>
    <mergeCell ref="P222:V222"/>
    <mergeCell ref="A74:Z74"/>
    <mergeCell ref="P246:V246"/>
    <mergeCell ref="P120:T120"/>
    <mergeCell ref="P40:V40"/>
    <mergeCell ref="A163:Z163"/>
    <mergeCell ref="D28:E28"/>
    <mergeCell ref="P257:V257"/>
    <mergeCell ref="P184:T184"/>
    <mergeCell ref="A305:O310"/>
    <mergeCell ref="D92:E92"/>
    <mergeCell ref="D30:E30"/>
    <mergeCell ref="A140:Z140"/>
    <mergeCell ref="F313:F314"/>
    <mergeCell ref="P28:T28"/>
    <mergeCell ref="P221:T221"/>
    <mergeCell ref="H313:H314"/>
    <mergeCell ref="P115:V115"/>
    <mergeCell ref="P229:V229"/>
    <mergeCell ref="D98:E98"/>
    <mergeCell ref="P152:T152"/>
    <mergeCell ref="P30:T30"/>
    <mergeCell ref="P179:V179"/>
    <mergeCell ref="U312:V312"/>
    <mergeCell ref="A32:O33"/>
    <mergeCell ref="A303:O304"/>
    <mergeCell ref="D290:E290"/>
    <mergeCell ref="D69:E69"/>
    <mergeCell ref="A109:O110"/>
    <mergeCell ref="P240:T240"/>
    <mergeCell ref="P162:V162"/>
    <mergeCell ref="P33:V33"/>
    <mergeCell ref="P264:V264"/>
    <mergeCell ref="P93:V93"/>
    <mergeCell ref="P269:V269"/>
    <mergeCell ref="A281:Z281"/>
    <mergeCell ref="D272:E272"/>
    <mergeCell ref="P309:V309"/>
    <mergeCell ref="D297:E297"/>
    <mergeCell ref="A256:O257"/>
    <mergeCell ref="P155:T155"/>
    <mergeCell ref="D70:E70"/>
    <mergeCell ref="D263:E263"/>
    <mergeCell ref="D78:E78"/>
    <mergeCell ref="P172:T172"/>
    <mergeCell ref="R1:T1"/>
    <mergeCell ref="H1:Q1"/>
    <mergeCell ref="D5:E5"/>
    <mergeCell ref="D210:E210"/>
    <mergeCell ref="A169:O170"/>
    <mergeCell ref="P39:T39"/>
    <mergeCell ref="D209:E209"/>
    <mergeCell ref="P166:T166"/>
    <mergeCell ref="P188:V188"/>
    <mergeCell ref="D147:E147"/>
    <mergeCell ref="A187:O188"/>
    <mergeCell ref="A89:Z89"/>
    <mergeCell ref="D245:E245"/>
    <mergeCell ref="D301:E301"/>
    <mergeCell ref="A105:Z105"/>
    <mergeCell ref="A26:Z26"/>
    <mergeCell ref="P302:T302"/>
    <mergeCell ref="P87:V87"/>
    <mergeCell ref="A83:Z83"/>
    <mergeCell ref="A34:Z34"/>
    <mergeCell ref="A270:Z270"/>
    <mergeCell ref="H9:I9"/>
    <mergeCell ref="D45:E45"/>
    <mergeCell ref="P24:V24"/>
    <mergeCell ref="P97:T97"/>
    <mergeCell ref="D211:E211"/>
    <mergeCell ref="P168:T168"/>
    <mergeCell ref="D295:E295"/>
    <mergeCell ref="P51:T51"/>
    <mergeCell ref="P153:T153"/>
    <mergeCell ref="D36:E36"/>
    <mergeCell ref="P71:V71"/>
    <mergeCell ref="J9:M9"/>
    <mergeCell ref="P213:V213"/>
    <mergeCell ref="A131:O132"/>
    <mergeCell ref="P299:T299"/>
    <mergeCell ref="P252:V252"/>
    <mergeCell ref="A9:C9"/>
    <mergeCell ref="D58:E58"/>
    <mergeCell ref="D191:E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 X46:X48 X50:X51 X53 X58 X64 X69:X70 X75:X80 X85 X90:X92 X97 X99:X102 X107:X108 X113:X114 X119:X120 X125 X130 X135:X136 X141 X147 X152:X155 X159:X160 X172 X183:X186 X192:X193 X198:X203 X208 X210 X216 X221 X226:X227 X233 X239:X240 X245 X251 X255 X261:X263 X272 X278 X282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49 X52 X166:X168 X177 X191 X209 X211 X267 X276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 X271 X277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52"/>
    </row>
    <row r="3" spans="2:8" x14ac:dyDescent="0.2">
      <c r="B3" s="47" t="s">
        <v>497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498</v>
      </c>
      <c r="D6" s="47" t="s">
        <v>499</v>
      </c>
      <c r="E6" s="47"/>
    </row>
    <row r="8" spans="2:8" x14ac:dyDescent="0.2">
      <c r="B8" s="47" t="s">
        <v>19</v>
      </c>
      <c r="C8" s="47" t="s">
        <v>498</v>
      </c>
      <c r="D8" s="47"/>
      <c r="E8" s="47"/>
    </row>
    <row r="10" spans="2:8" x14ac:dyDescent="0.2">
      <c r="B10" s="47" t="s">
        <v>500</v>
      </c>
      <c r="C10" s="47"/>
      <c r="D10" s="47"/>
      <c r="E10" s="47"/>
    </row>
    <row r="11" spans="2:8" x14ac:dyDescent="0.2">
      <c r="B11" s="47" t="s">
        <v>501</v>
      </c>
      <c r="C11" s="47"/>
      <c r="D11" s="47"/>
      <c r="E11" s="47"/>
    </row>
    <row r="12" spans="2:8" x14ac:dyDescent="0.2">
      <c r="B12" s="47" t="s">
        <v>502</v>
      </c>
      <c r="C12" s="47"/>
      <c r="D12" s="47"/>
      <c r="E12" s="47"/>
    </row>
    <row r="13" spans="2:8" x14ac:dyDescent="0.2">
      <c r="B13" s="47" t="s">
        <v>503</v>
      </c>
      <c r="C13" s="47"/>
      <c r="D13" s="47"/>
      <c r="E13" s="47"/>
    </row>
    <row r="14" spans="2:8" x14ac:dyDescent="0.2">
      <c r="B14" s="47" t="s">
        <v>504</v>
      </c>
      <c r="C14" s="47"/>
      <c r="D14" s="47"/>
      <c r="E14" s="47"/>
    </row>
    <row r="15" spans="2:8" x14ac:dyDescent="0.2">
      <c r="B15" s="47" t="s">
        <v>505</v>
      </c>
      <c r="C15" s="47"/>
      <c r="D15" s="47"/>
      <c r="E15" s="47"/>
    </row>
    <row r="16" spans="2:8" x14ac:dyDescent="0.2">
      <c r="B16" s="47" t="s">
        <v>506</v>
      </c>
      <c r="C16" s="47"/>
      <c r="D16" s="47"/>
      <c r="E16" s="47"/>
    </row>
    <row r="17" spans="2:5" x14ac:dyDescent="0.2">
      <c r="B17" s="47" t="s">
        <v>507</v>
      </c>
      <c r="C17" s="47"/>
      <c r="D17" s="47"/>
      <c r="E17" s="47"/>
    </row>
    <row r="18" spans="2:5" x14ac:dyDescent="0.2">
      <c r="B18" s="47" t="s">
        <v>508</v>
      </c>
      <c r="C18" s="47"/>
      <c r="D18" s="47"/>
      <c r="E18" s="47"/>
    </row>
    <row r="19" spans="2:5" x14ac:dyDescent="0.2">
      <c r="B19" s="47" t="s">
        <v>509</v>
      </c>
      <c r="C19" s="47"/>
      <c r="D19" s="47"/>
      <c r="E19" s="47"/>
    </row>
    <row r="20" spans="2:5" x14ac:dyDescent="0.2">
      <c r="B20" s="47" t="s">
        <v>510</v>
      </c>
      <c r="C20" s="47"/>
      <c r="D20" s="47"/>
      <c r="E20" s="47"/>
    </row>
  </sheetData>
  <sheetProtection algorithmName="SHA-512" hashValue="RXdNLUnb+L7ImJBMqexA07HqCgpjK1IHOzeLwoSqv/BF9oQYEJxC5oEeBuGe8vhDQncBvo9+wNTAIdQ3oyPRcw==" saltValue="PVKPkh9vy2+42NU0AL6K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2025-01-24T11:29:02Z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