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BBA98E-F191-49C9-9CAF-23CDA6E1F4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P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Y509" i="1" s="1"/>
  <c r="P507" i="1"/>
  <c r="X505" i="1"/>
  <c r="X504" i="1"/>
  <c r="BO503" i="1"/>
  <c r="BM503" i="1"/>
  <c r="Y503" i="1"/>
  <c r="BP503" i="1" s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Y471" i="1" s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X463" i="1"/>
  <c r="X462" i="1"/>
  <c r="BO461" i="1"/>
  <c r="BM461" i="1"/>
  <c r="Y461" i="1"/>
  <c r="Y463" i="1" s="1"/>
  <c r="P461" i="1"/>
  <c r="BP460" i="1"/>
  <c r="BO460" i="1"/>
  <c r="BN460" i="1"/>
  <c r="BM460" i="1"/>
  <c r="Z460" i="1"/>
  <c r="Y460" i="1"/>
  <c r="P460" i="1"/>
  <c r="X458" i="1"/>
  <c r="X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Y417" i="1" s="1"/>
  <c r="P413" i="1"/>
  <c r="X411" i="1"/>
  <c r="X410" i="1"/>
  <c r="BO409" i="1"/>
  <c r="BM409" i="1"/>
  <c r="Y409" i="1"/>
  <c r="W677" i="1" s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BO395" i="1"/>
  <c r="BM395" i="1"/>
  <c r="Y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N382" i="1"/>
  <c r="BM382" i="1"/>
  <c r="Z382" i="1"/>
  <c r="Y382" i="1"/>
  <c r="BP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Y328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1" i="1" s="1"/>
  <c r="BO22" i="1"/>
  <c r="BM22" i="1"/>
  <c r="X668" i="1" s="1"/>
  <c r="Y22" i="1"/>
  <c r="P22" i="1"/>
  <c r="H10" i="1"/>
  <c r="A9" i="1"/>
  <c r="A10" i="1" s="1"/>
  <c r="D7" i="1"/>
  <c r="Q6" i="1"/>
  <c r="P2" i="1"/>
  <c r="BP403" i="1" l="1"/>
  <c r="BN403" i="1"/>
  <c r="Z403" i="1"/>
  <c r="BP454" i="1"/>
  <c r="BN454" i="1"/>
  <c r="Z454" i="1"/>
  <c r="BP491" i="1"/>
  <c r="BN491" i="1"/>
  <c r="Z491" i="1"/>
  <c r="BP499" i="1"/>
  <c r="BN499" i="1"/>
  <c r="Z49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71" i="1"/>
  <c r="BN571" i="1"/>
  <c r="Z571" i="1"/>
  <c r="BP573" i="1"/>
  <c r="BN573" i="1"/>
  <c r="Z573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0" i="1"/>
  <c r="BN50" i="1"/>
  <c r="Z65" i="1"/>
  <c r="BN65" i="1"/>
  <c r="Z75" i="1"/>
  <c r="BN75" i="1"/>
  <c r="Z89" i="1"/>
  <c r="BN89" i="1"/>
  <c r="Z106" i="1"/>
  <c r="BN106" i="1"/>
  <c r="Y118" i="1"/>
  <c r="Z124" i="1"/>
  <c r="BN124" i="1"/>
  <c r="Z138" i="1"/>
  <c r="BN138" i="1"/>
  <c r="Z153" i="1"/>
  <c r="BN153" i="1"/>
  <c r="Z175" i="1"/>
  <c r="BN175" i="1"/>
  <c r="Z195" i="1"/>
  <c r="BN195" i="1"/>
  <c r="Z210" i="1"/>
  <c r="BN210" i="1"/>
  <c r="Y213" i="1"/>
  <c r="Y223" i="1"/>
  <c r="Z222" i="1"/>
  <c r="BN222" i="1"/>
  <c r="Z232" i="1"/>
  <c r="BN232" i="1"/>
  <c r="Z250" i="1"/>
  <c r="BN250" i="1"/>
  <c r="Y259" i="1"/>
  <c r="Z263" i="1"/>
  <c r="BN263" i="1"/>
  <c r="Z280" i="1"/>
  <c r="BN280" i="1"/>
  <c r="Z298" i="1"/>
  <c r="BN298" i="1"/>
  <c r="Q677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Z331" i="1"/>
  <c r="Z332" i="1" s="1"/>
  <c r="BN331" i="1"/>
  <c r="BP331" i="1"/>
  <c r="Y332" i="1"/>
  <c r="Z335" i="1"/>
  <c r="BN335" i="1"/>
  <c r="Y338" i="1"/>
  <c r="T677" i="1"/>
  <c r="Z364" i="1"/>
  <c r="BN364" i="1"/>
  <c r="Z374" i="1"/>
  <c r="BN374" i="1"/>
  <c r="BP426" i="1"/>
  <c r="BN426" i="1"/>
  <c r="Z426" i="1"/>
  <c r="BP486" i="1"/>
  <c r="BN486" i="1"/>
  <c r="Z486" i="1"/>
  <c r="BP494" i="1"/>
  <c r="BN494" i="1"/>
  <c r="Z494" i="1"/>
  <c r="Y514" i="1"/>
  <c r="BP513" i="1"/>
  <c r="BN513" i="1"/>
  <c r="Z513" i="1"/>
  <c r="Z514" i="1" s="1"/>
  <c r="BP521" i="1"/>
  <c r="BN521" i="1"/>
  <c r="Z521" i="1"/>
  <c r="BP552" i="1"/>
  <c r="BN552" i="1"/>
  <c r="Z552" i="1"/>
  <c r="BP554" i="1"/>
  <c r="BN554" i="1"/>
  <c r="Z554" i="1"/>
  <c r="Y562" i="1"/>
  <c r="BP560" i="1"/>
  <c r="BN560" i="1"/>
  <c r="Z560" i="1"/>
  <c r="BP572" i="1"/>
  <c r="BN572" i="1"/>
  <c r="Z572" i="1"/>
  <c r="BP578" i="1"/>
  <c r="BN578" i="1"/>
  <c r="Z578" i="1"/>
  <c r="BP623" i="1"/>
  <c r="BN623" i="1"/>
  <c r="Z623" i="1"/>
  <c r="BP625" i="1"/>
  <c r="BN625" i="1"/>
  <c r="Z625" i="1"/>
  <c r="BP627" i="1"/>
  <c r="BN627" i="1"/>
  <c r="Z627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BP305" i="1"/>
  <c r="BN305" i="1"/>
  <c r="Z305" i="1"/>
  <c r="BP342" i="1"/>
  <c r="BN342" i="1"/>
  <c r="Z342" i="1"/>
  <c r="BP366" i="1"/>
  <c r="BN366" i="1"/>
  <c r="Z366" i="1"/>
  <c r="BP380" i="1"/>
  <c r="BN380" i="1"/>
  <c r="Z380" i="1"/>
  <c r="BP397" i="1"/>
  <c r="BN397" i="1"/>
  <c r="Z397" i="1"/>
  <c r="BP424" i="1"/>
  <c r="BN424" i="1"/>
  <c r="Z424" i="1"/>
  <c r="Y436" i="1"/>
  <c r="BP434" i="1"/>
  <c r="BN434" i="1"/>
  <c r="Z434" i="1"/>
  <c r="BP440" i="1"/>
  <c r="BN440" i="1"/>
  <c r="Z440" i="1"/>
  <c r="BP452" i="1"/>
  <c r="BN452" i="1"/>
  <c r="Z452" i="1"/>
  <c r="BP468" i="1"/>
  <c r="BN468" i="1"/>
  <c r="Z468" i="1"/>
  <c r="BP489" i="1"/>
  <c r="BN489" i="1"/>
  <c r="Z489" i="1"/>
  <c r="BP497" i="1"/>
  <c r="BN497" i="1"/>
  <c r="Z497" i="1"/>
  <c r="BP508" i="1"/>
  <c r="BN508" i="1"/>
  <c r="Z508" i="1"/>
  <c r="BP519" i="1"/>
  <c r="BN519" i="1"/>
  <c r="Z519" i="1"/>
  <c r="BP529" i="1"/>
  <c r="BN529" i="1"/>
  <c r="Z529" i="1"/>
  <c r="BP545" i="1"/>
  <c r="BN545" i="1"/>
  <c r="Z545" i="1"/>
  <c r="BP550" i="1"/>
  <c r="BN550" i="1"/>
  <c r="Z550" i="1"/>
  <c r="BP567" i="1"/>
  <c r="BN567" i="1"/>
  <c r="Z567" i="1"/>
  <c r="BP576" i="1"/>
  <c r="BN576" i="1"/>
  <c r="Z576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B677" i="1"/>
  <c r="X669" i="1"/>
  <c r="X670" i="1" s="1"/>
  <c r="X667" i="1"/>
  <c r="Y35" i="1"/>
  <c r="Z48" i="1"/>
  <c r="BN48" i="1"/>
  <c r="Z52" i="1"/>
  <c r="BN52" i="1"/>
  <c r="Z63" i="1"/>
  <c r="BN63" i="1"/>
  <c r="Z67" i="1"/>
  <c r="BN67" i="1"/>
  <c r="Z73" i="1"/>
  <c r="BN73" i="1"/>
  <c r="Y78" i="1"/>
  <c r="Z81" i="1"/>
  <c r="BN81" i="1"/>
  <c r="Z85" i="1"/>
  <c r="BN85" i="1"/>
  <c r="Z91" i="1"/>
  <c r="BN91" i="1"/>
  <c r="Z99" i="1"/>
  <c r="BN99" i="1"/>
  <c r="E677" i="1"/>
  <c r="Z112" i="1"/>
  <c r="BN112" i="1"/>
  <c r="Z122" i="1"/>
  <c r="BN122" i="1"/>
  <c r="Z130" i="1"/>
  <c r="BN130" i="1"/>
  <c r="Z136" i="1"/>
  <c r="BN136" i="1"/>
  <c r="BP136" i="1"/>
  <c r="Y143" i="1"/>
  <c r="Z140" i="1"/>
  <c r="BN140" i="1"/>
  <c r="Z146" i="1"/>
  <c r="BN146" i="1"/>
  <c r="BP146" i="1"/>
  <c r="Y149" i="1"/>
  <c r="G677" i="1"/>
  <c r="Z159" i="1"/>
  <c r="BN159" i="1"/>
  <c r="Z164" i="1"/>
  <c r="BN164" i="1"/>
  <c r="H677" i="1"/>
  <c r="Y180" i="1"/>
  <c r="Y190" i="1"/>
  <c r="BP189" i="1"/>
  <c r="BN189" i="1"/>
  <c r="Z189" i="1"/>
  <c r="Z190" i="1" s="1"/>
  <c r="Y201" i="1"/>
  <c r="BP193" i="1"/>
  <c r="BN193" i="1"/>
  <c r="Z193" i="1"/>
  <c r="J677" i="1"/>
  <c r="BP206" i="1"/>
  <c r="BN206" i="1"/>
  <c r="Z206" i="1"/>
  <c r="BP220" i="1"/>
  <c r="BN220" i="1"/>
  <c r="Z220" i="1"/>
  <c r="BP230" i="1"/>
  <c r="BN230" i="1"/>
  <c r="Z230" i="1"/>
  <c r="Y247" i="1"/>
  <c r="BP240" i="1"/>
  <c r="BN240" i="1"/>
  <c r="Z24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9" i="1"/>
  <c r="BN309" i="1"/>
  <c r="Z309" i="1"/>
  <c r="V677" i="1"/>
  <c r="BP362" i="1"/>
  <c r="BN362" i="1"/>
  <c r="Z362" i="1"/>
  <c r="BP372" i="1"/>
  <c r="BN372" i="1"/>
  <c r="Z372" i="1"/>
  <c r="BP384" i="1"/>
  <c r="BN384" i="1"/>
  <c r="Z384" i="1"/>
  <c r="BP414" i="1"/>
  <c r="BN414" i="1"/>
  <c r="Z414" i="1"/>
  <c r="BP428" i="1"/>
  <c r="BN428" i="1"/>
  <c r="Z428" i="1"/>
  <c r="Y442" i="1"/>
  <c r="Y441" i="1"/>
  <c r="BP439" i="1"/>
  <c r="BN439" i="1"/>
  <c r="Z439" i="1"/>
  <c r="Z441" i="1" s="1"/>
  <c r="BP456" i="1"/>
  <c r="BN456" i="1"/>
  <c r="Z456" i="1"/>
  <c r="Y475" i="1"/>
  <c r="Y474" i="1"/>
  <c r="BP473" i="1"/>
  <c r="BN473" i="1"/>
  <c r="Z473" i="1"/>
  <c r="Z474" i="1" s="1"/>
  <c r="Y480" i="1"/>
  <c r="BP479" i="1"/>
  <c r="BN479" i="1"/>
  <c r="Z479" i="1"/>
  <c r="Z480" i="1" s="1"/>
  <c r="BP488" i="1"/>
  <c r="BN488" i="1"/>
  <c r="Z488" i="1"/>
  <c r="BP496" i="1"/>
  <c r="BN496" i="1"/>
  <c r="Z496" i="1"/>
  <c r="BP501" i="1"/>
  <c r="BN501" i="1"/>
  <c r="Z501" i="1"/>
  <c r="Y522" i="1"/>
  <c r="BP518" i="1"/>
  <c r="BN518" i="1"/>
  <c r="Z518" i="1"/>
  <c r="Y532" i="1"/>
  <c r="Y531" i="1"/>
  <c r="BP526" i="1"/>
  <c r="BN526" i="1"/>
  <c r="Z526" i="1"/>
  <c r="Y202" i="1"/>
  <c r="Y212" i="1"/>
  <c r="Y237" i="1"/>
  <c r="Y246" i="1"/>
  <c r="L677" i="1"/>
  <c r="M677" i="1"/>
  <c r="P677" i="1"/>
  <c r="Y337" i="1"/>
  <c r="Y348" i="1"/>
  <c r="Y400" i="1"/>
  <c r="Y406" i="1"/>
  <c r="X677" i="1"/>
  <c r="Y437" i="1"/>
  <c r="Y677" i="1"/>
  <c r="Y462" i="1"/>
  <c r="Y470" i="1"/>
  <c r="Y505" i="1"/>
  <c r="BP528" i="1"/>
  <c r="BN528" i="1"/>
  <c r="Z528" i="1"/>
  <c r="BP530" i="1"/>
  <c r="BN530" i="1"/>
  <c r="Z530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66" i="1"/>
  <c r="BN566" i="1"/>
  <c r="Z566" i="1"/>
  <c r="BP575" i="1"/>
  <c r="BN575" i="1"/>
  <c r="Z575" i="1"/>
  <c r="BP582" i="1"/>
  <c r="BN582" i="1"/>
  <c r="Z582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56" i="1"/>
  <c r="Y585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3" i="1"/>
  <c r="C677" i="1"/>
  <c r="Y54" i="1"/>
  <c r="BP47" i="1"/>
  <c r="BN47" i="1"/>
  <c r="Z47" i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87" i="1"/>
  <c r="BP80" i="1"/>
  <c r="BN80" i="1"/>
  <c r="Z80" i="1"/>
  <c r="BP84" i="1"/>
  <c r="BN84" i="1"/>
  <c r="Z84" i="1"/>
  <c r="Y95" i="1"/>
  <c r="H9" i="1"/>
  <c r="Y24" i="1"/>
  <c r="BP49" i="1"/>
  <c r="BN49" i="1"/>
  <c r="Z49" i="1"/>
  <c r="Y53" i="1"/>
  <c r="BP57" i="1"/>
  <c r="BN57" i="1"/>
  <c r="Z57" i="1"/>
  <c r="Z58" i="1" s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Z77" i="1" s="1"/>
  <c r="BP82" i="1"/>
  <c r="BN82" i="1"/>
  <c r="Z82" i="1"/>
  <c r="Y86" i="1"/>
  <c r="Y96" i="1"/>
  <c r="BP90" i="1"/>
  <c r="BN90" i="1"/>
  <c r="Z90" i="1"/>
  <c r="Z92" i="1"/>
  <c r="BN92" i="1"/>
  <c r="Z94" i="1"/>
  <c r="BN94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Z137" i="1"/>
  <c r="BN137" i="1"/>
  <c r="BP137" i="1"/>
  <c r="Z139" i="1"/>
  <c r="BN139" i="1"/>
  <c r="Z141" i="1"/>
  <c r="BN141" i="1"/>
  <c r="Z147" i="1"/>
  <c r="Z148" i="1" s="1"/>
  <c r="BN147" i="1"/>
  <c r="BP147" i="1"/>
  <c r="Z152" i="1"/>
  <c r="BN152" i="1"/>
  <c r="BP152" i="1"/>
  <c r="Z154" i="1"/>
  <c r="BN154" i="1"/>
  <c r="Y155" i="1"/>
  <c r="Z158" i="1"/>
  <c r="Z160" i="1" s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7" i="1"/>
  <c r="Y191" i="1"/>
  <c r="Z194" i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BP227" i="1"/>
  <c r="Z229" i="1"/>
  <c r="BN229" i="1"/>
  <c r="Z231" i="1"/>
  <c r="BN231" i="1"/>
  <c r="Z233" i="1"/>
  <c r="BN233" i="1"/>
  <c r="Z235" i="1"/>
  <c r="BN235" i="1"/>
  <c r="Z242" i="1"/>
  <c r="BN242" i="1"/>
  <c r="BP242" i="1"/>
  <c r="Z244" i="1"/>
  <c r="BN244" i="1"/>
  <c r="K677" i="1"/>
  <c r="Z251" i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BP361" i="1"/>
  <c r="Z363" i="1"/>
  <c r="BN363" i="1"/>
  <c r="Z365" i="1"/>
  <c r="BN365" i="1"/>
  <c r="Z367" i="1"/>
  <c r="BN367" i="1"/>
  <c r="Y370" i="1"/>
  <c r="Y376" i="1"/>
  <c r="BP375" i="1"/>
  <c r="BN375" i="1"/>
  <c r="Z375" i="1"/>
  <c r="Y377" i="1"/>
  <c r="Y386" i="1"/>
  <c r="BP379" i="1"/>
  <c r="BN379" i="1"/>
  <c r="Z379" i="1"/>
  <c r="BP383" i="1"/>
  <c r="BN383" i="1"/>
  <c r="Z383" i="1"/>
  <c r="Y393" i="1"/>
  <c r="BP390" i="1"/>
  <c r="BN390" i="1"/>
  <c r="Z390" i="1"/>
  <c r="Y109" i="1"/>
  <c r="Y127" i="1"/>
  <c r="Y156" i="1"/>
  <c r="Y172" i="1"/>
  <c r="Y207" i="1"/>
  <c r="Y272" i="1"/>
  <c r="Y289" i="1"/>
  <c r="Y294" i="1"/>
  <c r="Y301" i="1"/>
  <c r="Y310" i="1"/>
  <c r="Y343" i="1"/>
  <c r="Y358" i="1"/>
  <c r="Y369" i="1"/>
  <c r="BP373" i="1"/>
  <c r="BN373" i="1"/>
  <c r="Z373" i="1"/>
  <c r="Z376" i="1" s="1"/>
  <c r="BP381" i="1"/>
  <c r="BN381" i="1"/>
  <c r="Z381" i="1"/>
  <c r="Y385" i="1"/>
  <c r="Y392" i="1"/>
  <c r="BP389" i="1"/>
  <c r="BN389" i="1"/>
  <c r="Z389" i="1"/>
  <c r="Z392" i="1" s="1"/>
  <c r="Z395" i="1"/>
  <c r="BN395" i="1"/>
  <c r="BP395" i="1"/>
  <c r="Z396" i="1"/>
  <c r="BN396" i="1"/>
  <c r="Z398" i="1"/>
  <c r="BN398" i="1"/>
  <c r="Y399" i="1"/>
  <c r="Z402" i="1"/>
  <c r="BN402" i="1"/>
  <c r="BP402" i="1"/>
  <c r="Z404" i="1"/>
  <c r="BN404" i="1"/>
  <c r="Y405" i="1"/>
  <c r="Z409" i="1"/>
  <c r="Z410" i="1" s="1"/>
  <c r="BN409" i="1"/>
  <c r="BP409" i="1"/>
  <c r="Y410" i="1"/>
  <c r="Z413" i="1"/>
  <c r="BN413" i="1"/>
  <c r="BP413" i="1"/>
  <c r="Z415" i="1"/>
  <c r="BN415" i="1"/>
  <c r="Y416" i="1"/>
  <c r="Z421" i="1"/>
  <c r="BN421" i="1"/>
  <c r="BP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BP435" i="1"/>
  <c r="Z444" i="1"/>
  <c r="Z445" i="1" s="1"/>
  <c r="BN444" i="1"/>
  <c r="BP444" i="1"/>
  <c r="Y445" i="1"/>
  <c r="Z449" i="1"/>
  <c r="BN449" i="1"/>
  <c r="BP449" i="1"/>
  <c r="Z451" i="1"/>
  <c r="BN451" i="1"/>
  <c r="Z453" i="1"/>
  <c r="BN453" i="1"/>
  <c r="Z455" i="1"/>
  <c r="BN455" i="1"/>
  <c r="Y458" i="1"/>
  <c r="Z461" i="1"/>
  <c r="Z462" i="1" s="1"/>
  <c r="BN461" i="1"/>
  <c r="BP461" i="1"/>
  <c r="Z467" i="1"/>
  <c r="BN467" i="1"/>
  <c r="BP467" i="1"/>
  <c r="Z469" i="1"/>
  <c r="BN469" i="1"/>
  <c r="Z677" i="1"/>
  <c r="Y481" i="1"/>
  <c r="Z483" i="1"/>
  <c r="BN483" i="1"/>
  <c r="BP483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8" i="1"/>
  <c r="BN498" i="1"/>
  <c r="Z500" i="1"/>
  <c r="BN500" i="1"/>
  <c r="Z502" i="1"/>
  <c r="BN502" i="1"/>
  <c r="Z503" i="1"/>
  <c r="BN503" i="1"/>
  <c r="Y504" i="1"/>
  <c r="Z507" i="1"/>
  <c r="Z509" i="1" s="1"/>
  <c r="BN507" i="1"/>
  <c r="BP507" i="1"/>
  <c r="Y510" i="1"/>
  <c r="AA677" i="1"/>
  <c r="Y515" i="1"/>
  <c r="Z517" i="1"/>
  <c r="BP527" i="1"/>
  <c r="BN527" i="1"/>
  <c r="Z52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8" i="1"/>
  <c r="BN568" i="1"/>
  <c r="Z568" i="1"/>
  <c r="BP570" i="1"/>
  <c r="BN570" i="1"/>
  <c r="Z570" i="1"/>
  <c r="BP577" i="1"/>
  <c r="BN577" i="1"/>
  <c r="Z577" i="1"/>
  <c r="Y586" i="1"/>
  <c r="AE677" i="1"/>
  <c r="Y596" i="1"/>
  <c r="Y597" i="1"/>
  <c r="BP595" i="1"/>
  <c r="BN595" i="1"/>
  <c r="Z595" i="1"/>
  <c r="Z596" i="1" s="1"/>
  <c r="AB677" i="1"/>
  <c r="Y411" i="1"/>
  <c r="Y431" i="1"/>
  <c r="Y457" i="1"/>
  <c r="Y523" i="1"/>
  <c r="BP517" i="1"/>
  <c r="BN517" i="1"/>
  <c r="BP520" i="1"/>
  <c r="BN520" i="1"/>
  <c r="Z520" i="1"/>
  <c r="BP542" i="1"/>
  <c r="BN542" i="1"/>
  <c r="Z542" i="1"/>
  <c r="BP546" i="1"/>
  <c r="BN546" i="1"/>
  <c r="Z546" i="1"/>
  <c r="BP551" i="1"/>
  <c r="BN551" i="1"/>
  <c r="Z551" i="1"/>
  <c r="Y580" i="1"/>
  <c r="BP565" i="1"/>
  <c r="BN565" i="1"/>
  <c r="Z565" i="1"/>
  <c r="BP569" i="1"/>
  <c r="BN569" i="1"/>
  <c r="Z569" i="1"/>
  <c r="BP574" i="1"/>
  <c r="BN574" i="1"/>
  <c r="Z574" i="1"/>
  <c r="Y579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31" i="1" l="1"/>
  <c r="Z369" i="1"/>
  <c r="Z237" i="1"/>
  <c r="Z223" i="1"/>
  <c r="Z201" i="1"/>
  <c r="Z179" i="1"/>
  <c r="Z166" i="1"/>
  <c r="Z155" i="1"/>
  <c r="Z143" i="1"/>
  <c r="Z133" i="1"/>
  <c r="Z126" i="1"/>
  <c r="Z117" i="1"/>
  <c r="Z108" i="1"/>
  <c r="Z101" i="1"/>
  <c r="Z647" i="1"/>
  <c r="Z629" i="1"/>
  <c r="Z470" i="1"/>
  <c r="Z431" i="1"/>
  <c r="Z416" i="1"/>
  <c r="Z405" i="1"/>
  <c r="Z399" i="1"/>
  <c r="Z258" i="1"/>
  <c r="Z246" i="1"/>
  <c r="Z95" i="1"/>
  <c r="Z34" i="1"/>
  <c r="Z590" i="1"/>
  <c r="Z556" i="1"/>
  <c r="Z385" i="1"/>
  <c r="Z612" i="1"/>
  <c r="Z640" i="1"/>
  <c r="Y667" i="1"/>
  <c r="Z86" i="1"/>
  <c r="Z53" i="1"/>
  <c r="Y669" i="1"/>
  <c r="Z579" i="1"/>
  <c r="Z619" i="1"/>
  <c r="Z522" i="1"/>
  <c r="Z504" i="1"/>
  <c r="Z457" i="1"/>
  <c r="Z310" i="1"/>
  <c r="Z300" i="1"/>
  <c r="Z288" i="1"/>
  <c r="Z271" i="1"/>
  <c r="Z70" i="1"/>
  <c r="Z672" i="1" s="1"/>
  <c r="Y671" i="1"/>
  <c r="Y668" i="1"/>
  <c r="Y670" i="1" s="1"/>
</calcChain>
</file>

<file path=xl/sharedStrings.xml><?xml version="1.0" encoding="utf-8"?>
<sst xmlns="http://schemas.openxmlformats.org/spreadsheetml/2006/main" count="3165" uniqueCount="1091">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</sst>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45684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0.375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1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791">
        <v>4607091383881</v>
      </c>
      <c r="E27" s="792"/>
      <c r="F27" s="778">
        <v>0.33</v>
      </c>
      <c r="G27" s="32">
        <v>6</v>
      </c>
      <c r="H27" s="778">
        <v>1.98</v>
      </c>
      <c r="I27" s="778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80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100</v>
      </c>
      <c r="Y48" s="780">
        <f t="shared" si="6"/>
        <v>108</v>
      </c>
      <c r="Z48" s="36">
        <f>IFERROR(IF(Y48=0,"",ROUNDUP(Y48/H48,0)*0.01898),"")</f>
        <v>0.1898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104.02777777777777</v>
      </c>
      <c r="BN48" s="64">
        <f t="shared" si="8"/>
        <v>112.34999999999998</v>
      </c>
      <c r="BO48" s="64">
        <f t="shared" si="9"/>
        <v>0.14467592592592593</v>
      </c>
      <c r="BP48" s="64">
        <f t="shared" si="10"/>
        <v>0.15625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80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80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240</v>
      </c>
      <c r="Y51" s="780">
        <f t="shared" si="6"/>
        <v>240</v>
      </c>
      <c r="Z51" s="36">
        <f>IFERROR(IF(Y51=0,"",ROUNDUP(Y51/H51,0)*0.00902),"")</f>
        <v>0.54120000000000001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252.6</v>
      </c>
      <c r="BN51" s="64">
        <f t="shared" si="8"/>
        <v>252.6</v>
      </c>
      <c r="BO51" s="64">
        <f t="shared" si="9"/>
        <v>0.45454545454545459</v>
      </c>
      <c r="BP51" s="64">
        <f t="shared" si="10"/>
        <v>0.45454545454545459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69.259259259259267</v>
      </c>
      <c r="Y53" s="781">
        <f>IFERROR(Y47/H47,"0")+IFERROR(Y48/H48,"0")+IFERROR(Y49/H49,"0")+IFERROR(Y50/H50,"0")+IFERROR(Y51/H51,"0")+IFERROR(Y52/H52,"0")</f>
        <v>70</v>
      </c>
      <c r="Z53" s="781">
        <f>IFERROR(IF(Z47="",0,Z47),"0")+IFERROR(IF(Z48="",0,Z48),"0")+IFERROR(IF(Z49="",0,Z49),"0")+IFERROR(IF(Z50="",0,Z50),"0")+IFERROR(IF(Z51="",0,Z51),"0")+IFERROR(IF(Z52="",0,Z52),"0")</f>
        <v>0.73099999999999998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340</v>
      </c>
      <c r="Y54" s="781">
        <f>IFERROR(SUM(Y47:Y52),"0")</f>
        <v>348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80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129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150</v>
      </c>
      <c r="Y63" s="780">
        <f t="shared" si="11"/>
        <v>151.20000000000002</v>
      </c>
      <c r="Z63" s="36">
        <f>IFERROR(IF(Y63=0,"",ROUNDUP(Y63/H63,0)*0.01898),"")</f>
        <v>0.26572000000000001</v>
      </c>
      <c r="AA63" s="56"/>
      <c r="AB63" s="57"/>
      <c r="AC63" s="109" t="s">
        <v>145</v>
      </c>
      <c r="AG63" s="64"/>
      <c r="AJ63" s="68" t="s">
        <v>130</v>
      </c>
      <c r="AK63" s="68">
        <v>691.2</v>
      </c>
      <c r="BB63" s="110" t="s">
        <v>1</v>
      </c>
      <c r="BM63" s="64">
        <f t="shared" si="12"/>
        <v>156.04166666666666</v>
      </c>
      <c r="BN63" s="64">
        <f t="shared" si="13"/>
        <v>157.29000000000002</v>
      </c>
      <c r="BO63" s="64">
        <f t="shared" si="14"/>
        <v>0.21701388888888887</v>
      </c>
      <c r="BP63" s="64">
        <f t="shared" si="15"/>
        <v>0.21875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129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315</v>
      </c>
      <c r="Y69" s="780">
        <f t="shared" si="11"/>
        <v>315</v>
      </c>
      <c r="Z69" s="36">
        <f>IFERROR(IF(Y69=0,"",ROUNDUP(Y69/H69,0)*0.00902),"")</f>
        <v>0.63139999999999996</v>
      </c>
      <c r="AA69" s="56"/>
      <c r="AB69" s="57"/>
      <c r="AC69" s="121" t="s">
        <v>145</v>
      </c>
      <c r="AG69" s="64"/>
      <c r="AJ69" s="68" t="s">
        <v>130</v>
      </c>
      <c r="AK69" s="68">
        <v>594</v>
      </c>
      <c r="BB69" s="122" t="s">
        <v>1</v>
      </c>
      <c r="BM69" s="64">
        <f t="shared" si="12"/>
        <v>329.70000000000005</v>
      </c>
      <c r="BN69" s="64">
        <f t="shared" si="13"/>
        <v>329.70000000000005</v>
      </c>
      <c r="BO69" s="64">
        <f t="shared" si="14"/>
        <v>0.53030303030303028</v>
      </c>
      <c r="BP69" s="64">
        <f t="shared" si="15"/>
        <v>0.53030303030303028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83.888888888888886</v>
      </c>
      <c r="Y70" s="781">
        <f>IFERROR(Y62/H62,"0")+IFERROR(Y63/H63,"0")+IFERROR(Y64/H64,"0")+IFERROR(Y65/H65,"0")+IFERROR(Y66/H66,"0")+IFERROR(Y67/H67,"0")+IFERROR(Y68/H68,"0")+IFERROR(Y69/H69,"0")</f>
        <v>84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0.89711999999999992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465</v>
      </c>
      <c r="Y71" s="781">
        <f>IFERROR(SUM(Y62:Y69),"0")</f>
        <v>466.20000000000005</v>
      </c>
      <c r="Z71" s="37"/>
      <c r="AA71" s="782"/>
      <c r="AB71" s="782"/>
      <c r="AC71" s="782"/>
    </row>
    <row r="72" spans="1:68" ht="14.25" hidden="1" customHeight="1" x14ac:dyDescent="0.25">
      <c r="A72" s="793" t="s">
        <v>163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90</v>
      </c>
      <c r="Y73" s="780">
        <f>IFERROR(IF(X73="",0,CEILING((X73/$H73),1)*$H73),"")</f>
        <v>97.2</v>
      </c>
      <c r="Z73" s="36">
        <f>IFERROR(IF(Y73=0,"",ROUNDUP(Y73/H73,0)*0.01898),"")</f>
        <v>0.17082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93.624999999999986</v>
      </c>
      <c r="BN73" s="64">
        <f>IFERROR(Y73*I73/H73,"0")</f>
        <v>101.11499999999998</v>
      </c>
      <c r="BO73" s="64">
        <f>IFERROR(1/J73*(X73/H73),"0")</f>
        <v>0.13020833333333331</v>
      </c>
      <c r="BP73" s="64">
        <f>IFERROR(1/J73*(Y73/H73),"0")</f>
        <v>0.140625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129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99</v>
      </c>
      <c r="Y76" s="780">
        <f>IFERROR(IF(X76="",0,CEILING((X76/$H76),1)*$H76),"")</f>
        <v>99.9</v>
      </c>
      <c r="Z76" s="36">
        <f>IFERROR(IF(Y76=0,"",ROUNDUP(Y76/H76,0)*0.00651),"")</f>
        <v>0.24087</v>
      </c>
      <c r="AA76" s="56"/>
      <c r="AB76" s="57"/>
      <c r="AC76" s="129" t="s">
        <v>166</v>
      </c>
      <c r="AG76" s="64"/>
      <c r="AJ76" s="68" t="s">
        <v>130</v>
      </c>
      <c r="AK76" s="68">
        <v>491.4</v>
      </c>
      <c r="BB76" s="130" t="s">
        <v>1</v>
      </c>
      <c r="BM76" s="64">
        <f>IFERROR(X76*I76/H76,"0")</f>
        <v>105.6</v>
      </c>
      <c r="BN76" s="64">
        <f>IFERROR(Y76*I76/H76,"0")</f>
        <v>106.55999999999999</v>
      </c>
      <c r="BO76" s="64">
        <f>IFERROR(1/J76*(X76/H76),"0")</f>
        <v>0.20146520146520147</v>
      </c>
      <c r="BP76" s="64">
        <f>IFERROR(1/J76*(Y76/H76),"0")</f>
        <v>0.20329670329670332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45</v>
      </c>
      <c r="Y77" s="781">
        <f>IFERROR(Y73/H73,"0")+IFERROR(Y74/H74,"0")+IFERROR(Y75/H75,"0")+IFERROR(Y76/H76,"0")</f>
        <v>46</v>
      </c>
      <c r="Z77" s="781">
        <f>IFERROR(IF(Z73="",0,Z73),"0")+IFERROR(IF(Z74="",0,Z74),"0")+IFERROR(IF(Z75="",0,Z75),"0")+IFERROR(IF(Z76="",0,Z76),"0")</f>
        <v>0.41169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189</v>
      </c>
      <c r="Y78" s="781">
        <f>IFERROR(SUM(Y73:Y76),"0")</f>
        <v>197.10000000000002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30</v>
      </c>
      <c r="Y83" s="780">
        <f t="shared" si="16"/>
        <v>30.6</v>
      </c>
      <c r="Z83" s="36">
        <f>IFERROR(IF(Y83=0,"",ROUNDUP(Y83/H83,0)*0.00502),"")</f>
        <v>8.5339999999999999E-2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31.666666666666664</v>
      </c>
      <c r="BN83" s="64">
        <f t="shared" si="18"/>
        <v>32.299999999999997</v>
      </c>
      <c r="BO83" s="64">
        <f t="shared" si="19"/>
        <v>7.122507122507124E-2</v>
      </c>
      <c r="BP83" s="64">
        <f t="shared" si="20"/>
        <v>7.2649572649572655E-2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18</v>
      </c>
      <c r="Y84" s="780">
        <f t="shared" si="16"/>
        <v>18</v>
      </c>
      <c r="Z84" s="36">
        <f>IFERROR(IF(Y84=0,"",ROUNDUP(Y84/H84,0)*0.00502),"")</f>
        <v>5.0200000000000002E-2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18.999999999999996</v>
      </c>
      <c r="BN84" s="64">
        <f t="shared" si="18"/>
        <v>18.999999999999996</v>
      </c>
      <c r="BO84" s="64">
        <f t="shared" si="19"/>
        <v>4.2735042735042736E-2</v>
      </c>
      <c r="BP84" s="64">
        <f t="shared" si="20"/>
        <v>4.2735042735042736E-2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30</v>
      </c>
      <c r="Y85" s="780">
        <f t="shared" si="16"/>
        <v>30.6</v>
      </c>
      <c r="Z85" s="36">
        <f>IFERROR(IF(Y85=0,"",ROUNDUP(Y85/H85,0)*0.00502),"")</f>
        <v>8.5339999999999999E-2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31.666666666666664</v>
      </c>
      <c r="BN85" s="64">
        <f t="shared" si="18"/>
        <v>32.299999999999997</v>
      </c>
      <c r="BO85" s="64">
        <f t="shared" si="19"/>
        <v>7.122507122507124E-2</v>
      </c>
      <c r="BP85" s="64">
        <f t="shared" si="20"/>
        <v>7.2649572649572655E-2</v>
      </c>
    </row>
    <row r="86" spans="1:68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43.333333333333336</v>
      </c>
      <c r="Y86" s="781">
        <f>IFERROR(Y80/H80,"0")+IFERROR(Y81/H81,"0")+IFERROR(Y82/H82,"0")+IFERROR(Y83/H83,"0")+IFERROR(Y84/H84,"0")+IFERROR(Y85/H85,"0")</f>
        <v>44</v>
      </c>
      <c r="Z86" s="781">
        <f>IFERROR(IF(Z80="",0,Z80),"0")+IFERROR(IF(Z81="",0,Z81),"0")+IFERROR(IF(Z82="",0,Z82),"0")+IFERROR(IF(Z83="",0,Z83),"0")+IFERROR(IF(Z84="",0,Z84),"0")+IFERROR(IF(Z85="",0,Z85),"0")</f>
        <v>0.22087999999999999</v>
      </c>
      <c r="AA86" s="782"/>
      <c r="AB86" s="782"/>
      <c r="AC86" s="782"/>
    </row>
    <row r="87" spans="1:68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78</v>
      </c>
      <c r="Y87" s="781">
        <f>IFERROR(SUM(Y80:Y85),"0")</f>
        <v>79.2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80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80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20</v>
      </c>
      <c r="Y91" s="780">
        <f t="shared" si="21"/>
        <v>25.200000000000003</v>
      </c>
      <c r="Z91" s="36">
        <f>IFERROR(IF(Y91=0,"",ROUNDUP(Y91/H91,0)*0.02175),"")</f>
        <v>6.5250000000000002E-2</v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21.314285714285713</v>
      </c>
      <c r="BN91" s="64">
        <f t="shared" si="23"/>
        <v>26.856000000000002</v>
      </c>
      <c r="BO91" s="64">
        <f t="shared" si="24"/>
        <v>4.2517006802721087E-2</v>
      </c>
      <c r="BP91" s="64">
        <f t="shared" si="25"/>
        <v>5.3571428571428568E-2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2.3809523809523809</v>
      </c>
      <c r="Y95" s="781">
        <f>IFERROR(Y89/H89,"0")+IFERROR(Y90/H90,"0")+IFERROR(Y91/H91,"0")+IFERROR(Y92/H92,"0")+IFERROR(Y93/H93,"0")+IFERROR(Y94/H94,"0")</f>
        <v>3</v>
      </c>
      <c r="Z95" s="781">
        <f>IFERROR(IF(Z89="",0,Z89),"0")+IFERROR(IF(Z90="",0,Z90),"0")+IFERROR(IF(Z91="",0,Z91),"0")+IFERROR(IF(Z92="",0,Z92),"0")+IFERROR(IF(Z93="",0,Z93),"0")+IFERROR(IF(Z94="",0,Z94),"0")</f>
        <v>6.5250000000000002E-2</v>
      </c>
      <c r="AA95" s="782"/>
      <c r="AB95" s="782"/>
      <c r="AC95" s="782"/>
    </row>
    <row r="96" spans="1:68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20</v>
      </c>
      <c r="Y96" s="781">
        <f>IFERROR(SUM(Y89:Y94),"0")</f>
        <v>25.200000000000003</v>
      </c>
      <c r="Z96" s="37"/>
      <c r="AA96" s="782"/>
      <c r="AB96" s="782"/>
      <c r="AC96" s="782"/>
    </row>
    <row r="97" spans="1:68" ht="14.25" hidden="1" customHeight="1" x14ac:dyDescent="0.25">
      <c r="A97" s="793" t="s">
        <v>205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80</v>
      </c>
      <c r="Y99" s="780">
        <f>IFERROR(IF(X99="",0,CEILING((X99/$H99),1)*$H99),"")</f>
        <v>84</v>
      </c>
      <c r="Z99" s="36">
        <f>IFERROR(IF(Y99=0,"",ROUNDUP(Y99/H99,0)*0.02175),"")</f>
        <v>0.21749999999999997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85.371428571428567</v>
      </c>
      <c r="BN99" s="64">
        <f>IFERROR(Y99*I99/H99,"0")</f>
        <v>89.64</v>
      </c>
      <c r="BO99" s="64">
        <f>IFERROR(1/J99*(X99/H99),"0")</f>
        <v>0.17006802721088435</v>
      </c>
      <c r="BP99" s="64">
        <f>IFERROR(1/J99*(Y99/H99),"0")</f>
        <v>0.17857142857142855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9.5238095238095237</v>
      </c>
      <c r="Y101" s="781">
        <f>IFERROR(Y98/H98,"0")+IFERROR(Y99/H99,"0")+IFERROR(Y100/H100,"0")</f>
        <v>10</v>
      </c>
      <c r="Z101" s="781">
        <f>IFERROR(IF(Z98="",0,Z98),"0")+IFERROR(IF(Z99="",0,Z99),"0")+IFERROR(IF(Z100="",0,Z100),"0")</f>
        <v>0.21749999999999997</v>
      </c>
      <c r="AA101" s="782"/>
      <c r="AB101" s="782"/>
      <c r="AC101" s="782"/>
    </row>
    <row r="102" spans="1:68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80</v>
      </c>
      <c r="Y102" s="781">
        <f>IFERROR(SUM(Y98:Y100),"0")</f>
        <v>84</v>
      </c>
      <c r="Z102" s="37"/>
      <c r="AA102" s="782"/>
      <c r="AB102" s="782"/>
      <c r="AC102" s="782"/>
    </row>
    <row r="103" spans="1:68" ht="16.5" hidden="1" customHeight="1" x14ac:dyDescent="0.25">
      <c r="A103" s="799" t="s">
        <v>213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159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100</v>
      </c>
      <c r="Y105" s="780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159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405</v>
      </c>
      <c r="Y107" s="780">
        <f>IFERROR(IF(X107="",0,CEILING((X107/$H107),1)*$H107),"")</f>
        <v>405</v>
      </c>
      <c r="Z107" s="36">
        <f>IFERROR(IF(Y107=0,"",ROUNDUP(Y107/H107,0)*0.00902),"")</f>
        <v>0.81180000000000008</v>
      </c>
      <c r="AA107" s="56"/>
      <c r="AB107" s="57"/>
      <c r="AC107" s="165" t="s">
        <v>221</v>
      </c>
      <c r="AG107" s="64"/>
      <c r="AJ107" s="68" t="s">
        <v>130</v>
      </c>
      <c r="AK107" s="68">
        <v>594</v>
      </c>
      <c r="BB107" s="166" t="s">
        <v>1</v>
      </c>
      <c r="BM107" s="64">
        <f>IFERROR(X107*I107/H107,"0")</f>
        <v>423.9</v>
      </c>
      <c r="BN107" s="64">
        <f>IFERROR(Y107*I107/H107,"0")</f>
        <v>423.9</v>
      </c>
      <c r="BO107" s="64">
        <f>IFERROR(1/J107*(X107/H107),"0")</f>
        <v>0.68181818181818188</v>
      </c>
      <c r="BP107" s="64">
        <f>IFERROR(1/J107*(Y107/H107),"0")</f>
        <v>0.68181818181818188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99.259259259259267</v>
      </c>
      <c r="Y108" s="781">
        <f>IFERROR(Y105/H105,"0")+IFERROR(Y106/H106,"0")+IFERROR(Y107/H107,"0")</f>
        <v>100</v>
      </c>
      <c r="Z108" s="781">
        <f>IFERROR(IF(Z105="",0,Z105),"0")+IFERROR(IF(Z106="",0,Z106),"0")+IFERROR(IF(Z107="",0,Z107),"0")</f>
        <v>1.0016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505</v>
      </c>
      <c r="Y109" s="781">
        <f>IFERROR(SUM(Y105:Y107),"0")</f>
        <v>513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80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80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50</v>
      </c>
      <c r="Y112" s="780">
        <f t="shared" si="26"/>
        <v>50.400000000000006</v>
      </c>
      <c r="Z112" s="36">
        <f>IFERROR(IF(Y112=0,"",ROUNDUP(Y112/H112,0)*0.01898),"")</f>
        <v>0.11388000000000001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53.089285714285715</v>
      </c>
      <c r="BN112" s="64">
        <f t="shared" si="28"/>
        <v>53.514000000000003</v>
      </c>
      <c r="BO112" s="64">
        <f t="shared" si="29"/>
        <v>9.3005952380952384E-2</v>
      </c>
      <c r="BP112" s="64">
        <f t="shared" si="30"/>
        <v>9.375E-2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129</v>
      </c>
      <c r="M113" s="33" t="s">
        <v>80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450</v>
      </c>
      <c r="Y113" s="780">
        <f t="shared" si="26"/>
        <v>450.90000000000003</v>
      </c>
      <c r="Z113" s="36">
        <f>IFERROR(IF(Y113=0,"",ROUNDUP(Y113/H113,0)*0.00651),"")</f>
        <v>1.08717</v>
      </c>
      <c r="AA113" s="56"/>
      <c r="AB113" s="57"/>
      <c r="AC113" s="171" t="s">
        <v>224</v>
      </c>
      <c r="AG113" s="64"/>
      <c r="AJ113" s="68" t="s">
        <v>130</v>
      </c>
      <c r="AK113" s="68">
        <v>491.4</v>
      </c>
      <c r="BB113" s="172" t="s">
        <v>1</v>
      </c>
      <c r="BM113" s="64">
        <f t="shared" si="27"/>
        <v>492</v>
      </c>
      <c r="BN113" s="64">
        <f t="shared" si="28"/>
        <v>492.98399999999998</v>
      </c>
      <c r="BO113" s="64">
        <f t="shared" si="29"/>
        <v>0.91575091575091572</v>
      </c>
      <c r="BP113" s="64">
        <f t="shared" si="30"/>
        <v>0.91758241758241765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4301051687</v>
      </c>
      <c r="D115" s="791">
        <v>4680115880214</v>
      </c>
      <c r="E115" s="792"/>
      <c r="F115" s="778">
        <v>0.45</v>
      </c>
      <c r="G115" s="32">
        <v>4</v>
      </c>
      <c r="H115" s="778">
        <v>1.8</v>
      </c>
      <c r="I115" s="778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26" t="s">
        <v>233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234</v>
      </c>
      <c r="C116" s="31">
        <v>4301051439</v>
      </c>
      <c r="D116" s="791">
        <v>4680115880214</v>
      </c>
      <c r="E116" s="792"/>
      <c r="F116" s="778">
        <v>0.45</v>
      </c>
      <c r="G116" s="32">
        <v>6</v>
      </c>
      <c r="H116" s="778">
        <v>2.7</v>
      </c>
      <c r="I116" s="778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8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172.61904761904762</v>
      </c>
      <c r="Y117" s="781">
        <f>IFERROR(Y111/H111,"0")+IFERROR(Y112/H112,"0")+IFERROR(Y113/H113,"0")+IFERROR(Y114/H114,"0")+IFERROR(Y115/H115,"0")+IFERROR(Y116/H116,"0")</f>
        <v>173</v>
      </c>
      <c r="Z117" s="781">
        <f>IFERROR(IF(Z111="",0,Z111),"0")+IFERROR(IF(Z112="",0,Z112),"0")+IFERROR(IF(Z113="",0,Z113),"0")+IFERROR(IF(Z114="",0,Z114),"0")+IFERROR(IF(Z115="",0,Z115),"0")+IFERROR(IF(Z116="",0,Z116),"0")</f>
        <v>1.20105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500</v>
      </c>
      <c r="Y118" s="781">
        <f>IFERROR(SUM(Y111:Y116),"0")</f>
        <v>501.30000000000007</v>
      </c>
      <c r="Z118" s="37"/>
      <c r="AA118" s="782"/>
      <c r="AB118" s="782"/>
      <c r="AC118" s="782"/>
    </row>
    <row r="119" spans="1:68" ht="16.5" hidden="1" customHeight="1" x14ac:dyDescent="0.25">
      <c r="A119" s="799" t="s">
        <v>235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130</v>
      </c>
      <c r="Y122" s="780">
        <f>IFERROR(IF(X122="",0,CEILING((X122/$H122),1)*$H122),"")</f>
        <v>134.39999999999998</v>
      </c>
      <c r="Z122" s="36">
        <f>IFERROR(IF(Y122=0,"",ROUNDUP(Y122/H122,0)*0.01898),"")</f>
        <v>0.22776000000000002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135.04910714285714</v>
      </c>
      <c r="BN122" s="64">
        <f>IFERROR(Y122*I122/H122,"0")</f>
        <v>139.61999999999998</v>
      </c>
      <c r="BO122" s="64">
        <f>IFERROR(1/J122*(X122/H122),"0")</f>
        <v>0.18136160714285715</v>
      </c>
      <c r="BP122" s="64">
        <f>IFERROR(1/J122*(Y122/H122),"0")</f>
        <v>0.18749999999999997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/>
      <c r="M123" s="33" t="s">
        <v>80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450</v>
      </c>
      <c r="Y124" s="780">
        <f>IFERROR(IF(X124="",0,CEILING((X124/$H124),1)*$H124),"")</f>
        <v>450</v>
      </c>
      <c r="Z124" s="36">
        <f>IFERROR(IF(Y124=0,"",ROUNDUP(Y124/H124,0)*0.00902),"")</f>
        <v>0.90200000000000002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471</v>
      </c>
      <c r="BN124" s="64">
        <f>IFERROR(Y124*I124/H124,"0")</f>
        <v>471</v>
      </c>
      <c r="BO124" s="64">
        <f>IFERROR(1/J124*(X124/H124),"0")</f>
        <v>0.75757575757575757</v>
      </c>
      <c r="BP124" s="64">
        <f>IFERROR(1/J124*(Y124/H124),"0")</f>
        <v>0.75757575757575757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111.60714285714286</v>
      </c>
      <c r="Y126" s="781">
        <f>IFERROR(Y121/H121,"0")+IFERROR(Y122/H122,"0")+IFERROR(Y123/H123,"0")+IFERROR(Y124/H124,"0")+IFERROR(Y125/H125,"0")</f>
        <v>112</v>
      </c>
      <c r="Z126" s="781">
        <f>IFERROR(IF(Z121="",0,Z121),"0")+IFERROR(IF(Z122="",0,Z122),"0")+IFERROR(IF(Z123="",0,Z123),"0")+IFERROR(IF(Z124="",0,Z124),"0")+IFERROR(IF(Z125="",0,Z125),"0")</f>
        <v>1.1297600000000001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580</v>
      </c>
      <c r="Y127" s="781">
        <f>IFERROR(SUM(Y121:Y125),"0")</f>
        <v>584.4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163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30</v>
      </c>
      <c r="Y129" s="780">
        <f>IFERROR(IF(X129="",0,CEILING((X129/$H129),1)*$H129),"")</f>
        <v>32.400000000000006</v>
      </c>
      <c r="Z129" s="36">
        <f>IFERROR(IF(Y129=0,"",ROUNDUP(Y129/H129,0)*0.01898),"")</f>
        <v>5.6940000000000004E-2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31.208333333333329</v>
      </c>
      <c r="BN129" s="64">
        <f>IFERROR(Y129*I129/H129,"0")</f>
        <v>33.705000000000005</v>
      </c>
      <c r="BO129" s="64">
        <f>IFERROR(1/J129*(X129/H129),"0")</f>
        <v>4.3402777777777776E-2</v>
      </c>
      <c r="BP129" s="64">
        <f>IFERROR(1/J129*(Y129/H129),"0")</f>
        <v>4.6875000000000007E-2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4301020346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0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252</v>
      </c>
      <c r="C131" s="31">
        <v>4301020258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1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2.7777777777777777</v>
      </c>
      <c r="Y133" s="781">
        <f>IFERROR(Y129/H129,"0")+IFERROR(Y130/H130,"0")+IFERROR(Y131/H131,"0")+IFERROR(Y132/H132,"0")</f>
        <v>3.0000000000000004</v>
      </c>
      <c r="Z133" s="781">
        <f>IFERROR(IF(Z129="",0,Z129),"0")+IFERROR(IF(Z130="",0,Z130),"0")+IFERROR(IF(Z131="",0,Z131),"0")+IFERROR(IF(Z132="",0,Z132),"0")</f>
        <v>5.6940000000000004E-2</v>
      </c>
      <c r="AA133" s="782"/>
      <c r="AB133" s="782"/>
      <c r="AC133" s="782"/>
    </row>
    <row r="134" spans="1:68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30</v>
      </c>
      <c r="Y134" s="781">
        <f>IFERROR(SUM(Y129:Y132),"0")</f>
        <v>32.400000000000006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256</v>
      </c>
      <c r="B136" s="54" t="s">
        <v>257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80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800</v>
      </c>
      <c r="Y136" s="780">
        <f t="shared" ref="Y136:Y142" si="31">IFERROR(IF(X136="",0,CEILING((X136/$H136),1)*$H136),"")</f>
        <v>806.40000000000009</v>
      </c>
      <c r="Z136" s="36">
        <f>IFERROR(IF(Y136=0,"",ROUNDUP(Y136/H136,0)*0.01898),"")</f>
        <v>1.8220800000000001</v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848.85714285714289</v>
      </c>
      <c r="BN136" s="64">
        <f t="shared" ref="BN136:BN142" si="33">IFERROR(Y136*I136/H136,"0")</f>
        <v>855.64800000000002</v>
      </c>
      <c r="BO136" s="64">
        <f t="shared" ref="BO136:BO142" si="34">IFERROR(1/J136*(X136/H136),"0")</f>
        <v>1.4880952380952381</v>
      </c>
      <c r="BP136" s="64">
        <f t="shared" ref="BP136:BP142" si="35">IFERROR(1/J136*(Y136/H136),"0")</f>
        <v>1.5</v>
      </c>
    </row>
    <row r="137" spans="1:68" ht="37.5" hidden="1" customHeight="1" x14ac:dyDescent="0.25">
      <c r="A137" s="54" t="s">
        <v>256</v>
      </c>
      <c r="B137" s="54" t="s">
        <v>259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80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80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129</v>
      </c>
      <c r="M140" s="33" t="s">
        <v>80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450</v>
      </c>
      <c r="Y140" s="780">
        <f t="shared" si="31"/>
        <v>450.90000000000003</v>
      </c>
      <c r="Z140" s="36">
        <f>IFERROR(IF(Y140=0,"",ROUNDUP(Y140/H140,0)*0.00651),"")</f>
        <v>1.08717</v>
      </c>
      <c r="AA140" s="56"/>
      <c r="AB140" s="57"/>
      <c r="AC140" s="205" t="s">
        <v>260</v>
      </c>
      <c r="AG140" s="64"/>
      <c r="AJ140" s="68" t="s">
        <v>130</v>
      </c>
      <c r="AK140" s="68">
        <v>491.4</v>
      </c>
      <c r="BB140" s="206" t="s">
        <v>1</v>
      </c>
      <c r="BM140" s="64">
        <f t="shared" si="32"/>
        <v>492</v>
      </c>
      <c r="BN140" s="64">
        <f t="shared" si="33"/>
        <v>492.98399999999998</v>
      </c>
      <c r="BO140" s="64">
        <f t="shared" si="34"/>
        <v>0.91575091575091572</v>
      </c>
      <c r="BP140" s="64">
        <f t="shared" si="35"/>
        <v>0.91758241758241765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36</v>
      </c>
      <c r="Y141" s="780">
        <f t="shared" si="31"/>
        <v>36</v>
      </c>
      <c r="Z141" s="36">
        <f>IFERROR(IF(Y141=0,"",ROUNDUP(Y141/H141,0)*0.00651),"")</f>
        <v>0.13020000000000001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39.6</v>
      </c>
      <c r="BN141" s="64">
        <f t="shared" si="33"/>
        <v>39.6</v>
      </c>
      <c r="BO141" s="64">
        <f t="shared" si="34"/>
        <v>0.1098901098901099</v>
      </c>
      <c r="BP141" s="64">
        <f t="shared" si="35"/>
        <v>0.1098901098901099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281.90476190476193</v>
      </c>
      <c r="Y143" s="781">
        <f>IFERROR(Y136/H136,"0")+IFERROR(Y137/H137,"0")+IFERROR(Y138/H138,"0")+IFERROR(Y139/H139,"0")+IFERROR(Y140/H140,"0")+IFERROR(Y141/H141,"0")+IFERROR(Y142/H142,"0")</f>
        <v>283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3.03945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1286</v>
      </c>
      <c r="Y144" s="781">
        <f>IFERROR(SUM(Y136:Y142),"0")</f>
        <v>1293.3000000000002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205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19.8</v>
      </c>
      <c r="Y147" s="780">
        <f>IFERROR(IF(X147="",0,CEILING((X147/$H147),1)*$H147),"")</f>
        <v>19.8</v>
      </c>
      <c r="Z147" s="36">
        <f>IFERROR(IF(Y147=0,"",ROUNDUP(Y147/H147,0)*0.00651),"")</f>
        <v>6.5100000000000005E-2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22.380000000000003</v>
      </c>
      <c r="BN147" s="64">
        <f>IFERROR(Y147*I147/H147,"0")</f>
        <v>22.380000000000003</v>
      </c>
      <c r="BO147" s="64">
        <f>IFERROR(1/J147*(X147/H147),"0")</f>
        <v>5.4945054945054951E-2</v>
      </c>
      <c r="BP147" s="64">
        <f>IFERROR(1/J147*(Y147/H147),"0")</f>
        <v>5.4945054945054951E-2</v>
      </c>
    </row>
    <row r="148" spans="1:68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10</v>
      </c>
      <c r="Y148" s="781">
        <f>IFERROR(Y146/H146,"0")+IFERROR(Y147/H147,"0")</f>
        <v>10</v>
      </c>
      <c r="Z148" s="781">
        <f>IFERROR(IF(Z146="",0,Z146),"0")+IFERROR(IF(Z147="",0,Z147),"0")</f>
        <v>6.5100000000000005E-2</v>
      </c>
      <c r="AA148" s="782"/>
      <c r="AB148" s="782"/>
      <c r="AC148" s="782"/>
    </row>
    <row r="149" spans="1:68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19.8</v>
      </c>
      <c r="Y149" s="781">
        <f>IFERROR(SUM(Y146:Y147),"0")</f>
        <v>19.8</v>
      </c>
      <c r="Z149" s="37"/>
      <c r="AA149" s="782"/>
      <c r="AB149" s="782"/>
      <c r="AC149" s="782"/>
    </row>
    <row r="150" spans="1:68" ht="16.5" hidden="1" customHeight="1" x14ac:dyDescent="0.25">
      <c r="A150" s="799" t="s">
        <v>279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283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284</v>
      </c>
      <c r="B153" s="54" t="s">
        <v>285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88</v>
      </c>
      <c r="Y153" s="780">
        <f>IFERROR(IF(X153="",0,CEILING((X153/$H153),1)*$H153),"")</f>
        <v>89.600000000000009</v>
      </c>
      <c r="Z153" s="36">
        <f>IFERROR(IF(Y153=0,"",ROUNDUP(Y153/H153,0)*0.00651),"")</f>
        <v>0.18228</v>
      </c>
      <c r="AA153" s="56"/>
      <c r="AB153" s="57"/>
      <c r="AC153" s="217" t="s">
        <v>286</v>
      </c>
      <c r="AG153" s="64"/>
      <c r="AJ153" s="68"/>
      <c r="AK153" s="68">
        <v>0</v>
      </c>
      <c r="BB153" s="218" t="s">
        <v>1</v>
      </c>
      <c r="BM153" s="64">
        <f>IFERROR(X153*I153/H153,"0")</f>
        <v>92.949999999999989</v>
      </c>
      <c r="BN153" s="64">
        <f>IFERROR(Y153*I153/H153,"0")</f>
        <v>94.64</v>
      </c>
      <c r="BO153" s="64">
        <f>IFERROR(1/J153*(X153/H153),"0")</f>
        <v>0.15109890109890112</v>
      </c>
      <c r="BP153" s="64">
        <f>IFERROR(1/J153*(Y153/H153),"0")</f>
        <v>0.15384615384615385</v>
      </c>
    </row>
    <row r="154" spans="1:68" ht="27" hidden="1" customHeight="1" x14ac:dyDescent="0.25">
      <c r="A154" s="54" t="s">
        <v>284</v>
      </c>
      <c r="B154" s="54" t="s">
        <v>287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286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27.5</v>
      </c>
      <c r="Y155" s="781">
        <f>IFERROR(Y152/H152,"0")+IFERROR(Y153/H153,"0")+IFERROR(Y154/H154,"0")</f>
        <v>28</v>
      </c>
      <c r="Z155" s="781">
        <f>IFERROR(IF(Z152="",0,Z152),"0")+IFERROR(IF(Z153="",0,Z153),"0")+IFERROR(IF(Z154="",0,Z154),"0")</f>
        <v>0.18228</v>
      </c>
      <c r="AA155" s="782"/>
      <c r="AB155" s="782"/>
      <c r="AC155" s="782"/>
    </row>
    <row r="156" spans="1:68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88</v>
      </c>
      <c r="Y156" s="781">
        <f>IFERROR(SUM(Y152:Y154),"0")</f>
        <v>89.600000000000009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customHeight="1" x14ac:dyDescent="0.25">
      <c r="A158" s="54" t="s">
        <v>288</v>
      </c>
      <c r="B158" s="54" t="s">
        <v>289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84</v>
      </c>
      <c r="Y158" s="780">
        <f>IFERROR(IF(X158="",0,CEILING((X158/$H158),1)*$H158),"")</f>
        <v>84</v>
      </c>
      <c r="Z158" s="36">
        <f>IFERROR(IF(Y158=0,"",ROUNDUP(Y158/H158,0)*0.00651),"")</f>
        <v>0.1953</v>
      </c>
      <c r="AA158" s="56"/>
      <c r="AB158" s="57"/>
      <c r="AC158" s="221" t="s">
        <v>290</v>
      </c>
      <c r="AG158" s="64"/>
      <c r="AJ158" s="68"/>
      <c r="AK158" s="68">
        <v>0</v>
      </c>
      <c r="BB158" s="222" t="s">
        <v>1</v>
      </c>
      <c r="BM158" s="64">
        <f>IFERROR(X158*I158/H158,"0")</f>
        <v>92.04</v>
      </c>
      <c r="BN158" s="64">
        <f>IFERROR(Y158*I158/H158,"0")</f>
        <v>92.04</v>
      </c>
      <c r="BO158" s="64">
        <f>IFERROR(1/J158*(X158/H158),"0")</f>
        <v>0.16483516483516486</v>
      </c>
      <c r="BP158" s="64">
        <f>IFERROR(1/J158*(Y158/H158),"0")</f>
        <v>0.16483516483516486</v>
      </c>
    </row>
    <row r="159" spans="1:68" ht="27" hidden="1" customHeight="1" x14ac:dyDescent="0.25">
      <c r="A159" s="54" t="s">
        <v>288</v>
      </c>
      <c r="B159" s="54" t="s">
        <v>291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290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30.000000000000004</v>
      </c>
      <c r="Y160" s="781">
        <f>IFERROR(Y158/H158,"0")+IFERROR(Y159/H159,"0")</f>
        <v>30.000000000000004</v>
      </c>
      <c r="Z160" s="781">
        <f>IFERROR(IF(Z158="",0,Z158),"0")+IFERROR(IF(Z159="",0,Z159),"0")</f>
        <v>0.1953</v>
      </c>
      <c r="AA160" s="782"/>
      <c r="AB160" s="782"/>
      <c r="AC160" s="782"/>
    </row>
    <row r="161" spans="1:68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84</v>
      </c>
      <c r="Y161" s="781">
        <f>IFERROR(SUM(Y158:Y159),"0")</f>
        <v>84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292</v>
      </c>
      <c r="B163" s="54" t="s">
        <v>293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985" t="s">
        <v>294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283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295</v>
      </c>
      <c r="B164" s="54" t="s">
        <v>296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286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295</v>
      </c>
      <c r="B165" s="54" t="s">
        <v>297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66</v>
      </c>
      <c r="Y165" s="780">
        <f>IFERROR(IF(X165="",0,CEILING((X165/$H165),1)*$H165),"")</f>
        <v>66</v>
      </c>
      <c r="Z165" s="36">
        <f>IFERROR(IF(Y165=0,"",ROUNDUP(Y165/H165,0)*0.00651),"")</f>
        <v>0.16275000000000001</v>
      </c>
      <c r="AA165" s="56"/>
      <c r="AB165" s="57"/>
      <c r="AC165" s="229" t="s">
        <v>286</v>
      </c>
      <c r="AG165" s="64"/>
      <c r="AJ165" s="68"/>
      <c r="AK165" s="68">
        <v>0</v>
      </c>
      <c r="BB165" s="230" t="s">
        <v>1</v>
      </c>
      <c r="BM165" s="64">
        <f>IFERROR(X165*I165/H165,"0")</f>
        <v>72.699999999999989</v>
      </c>
      <c r="BN165" s="64">
        <f>IFERROR(Y165*I165/H165,"0")</f>
        <v>72.699999999999989</v>
      </c>
      <c r="BO165" s="64">
        <f>IFERROR(1/J165*(X165/H165),"0")</f>
        <v>0.13736263736263737</v>
      </c>
      <c r="BP165" s="64">
        <f>IFERROR(1/J165*(Y165/H165),"0")</f>
        <v>0.13736263736263737</v>
      </c>
    </row>
    <row r="166" spans="1:68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25</v>
      </c>
      <c r="Y166" s="781">
        <f>IFERROR(Y163/H163,"0")+IFERROR(Y164/H164,"0")+IFERROR(Y165/H165,"0")</f>
        <v>25</v>
      </c>
      <c r="Z166" s="781">
        <f>IFERROR(IF(Z163="",0,Z163),"0")+IFERROR(IF(Z164="",0,Z164),"0")+IFERROR(IF(Z165="",0,Z165),"0")</f>
        <v>0.16275000000000001</v>
      </c>
      <c r="AA166" s="782"/>
      <c r="AB166" s="782"/>
      <c r="AC166" s="782"/>
    </row>
    <row r="167" spans="1:68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66</v>
      </c>
      <c r="Y167" s="781">
        <f>IFERROR(SUM(Y163:Y165),"0")</f>
        <v>66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298</v>
      </c>
      <c r="B170" s="54" t="s">
        <v>299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300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301</v>
      </c>
      <c r="B174" s="54" t="s">
        <v>302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303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304</v>
      </c>
      <c r="B175" s="54" t="s">
        <v>305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307</v>
      </c>
      <c r="B176" s="54" t="s">
        <v>308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310</v>
      </c>
      <c r="B177" s="54" t="s">
        <v>311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312</v>
      </c>
      <c r="B178" s="54" t="s">
        <v>313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309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314</v>
      </c>
      <c r="B182" s="54" t="s">
        <v>315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316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317</v>
      </c>
      <c r="B183" s="54" t="s">
        <v>318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319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320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321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163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322</v>
      </c>
      <c r="B189" s="54" t="s">
        <v>323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324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customHeight="1" x14ac:dyDescent="0.25">
      <c r="A193" s="54" t="s">
        <v>325</v>
      </c>
      <c r="B193" s="54" t="s">
        <v>326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160</v>
      </c>
      <c r="Y193" s="780">
        <f t="shared" ref="Y193:Y200" si="36">IFERROR(IF(X193="",0,CEILING((X193/$H193),1)*$H193),"")</f>
        <v>163.80000000000001</v>
      </c>
      <c r="Z193" s="36">
        <f>IFERROR(IF(Y193=0,"",ROUNDUP(Y193/H193,0)*0.00902),"")</f>
        <v>0.35177999999999998</v>
      </c>
      <c r="AA193" s="56"/>
      <c r="AB193" s="57"/>
      <c r="AC193" s="249" t="s">
        <v>327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170.28571428571425</v>
      </c>
      <c r="BN193" s="64">
        <f t="shared" ref="BN193:BN200" si="38">IFERROR(Y193*I193/H193,"0")</f>
        <v>174.33</v>
      </c>
      <c r="BO193" s="64">
        <f t="shared" ref="BO193:BO200" si="39">IFERROR(1/J193*(X193/H193),"0")</f>
        <v>0.28860028860028858</v>
      </c>
      <c r="BP193" s="64">
        <f t="shared" ref="BP193:BP200" si="40">IFERROR(1/J193*(Y193/H193),"0")</f>
        <v>0.29545454545454547</v>
      </c>
    </row>
    <row r="194" spans="1:68" ht="27" customHeight="1" x14ac:dyDescent="0.25">
      <c r="A194" s="54" t="s">
        <v>328</v>
      </c>
      <c r="B194" s="54" t="s">
        <v>329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110</v>
      </c>
      <c r="Y194" s="780">
        <f t="shared" si="36"/>
        <v>113.4</v>
      </c>
      <c r="Z194" s="36">
        <f>IFERROR(IF(Y194=0,"",ROUNDUP(Y194/H194,0)*0.00902),"")</f>
        <v>0.24354000000000001</v>
      </c>
      <c r="AA194" s="56"/>
      <c r="AB194" s="57"/>
      <c r="AC194" s="251" t="s">
        <v>330</v>
      </c>
      <c r="AG194" s="64"/>
      <c r="AJ194" s="68"/>
      <c r="AK194" s="68">
        <v>0</v>
      </c>
      <c r="BB194" s="252" t="s">
        <v>1</v>
      </c>
      <c r="BM194" s="64">
        <f t="shared" si="37"/>
        <v>117.07142857142857</v>
      </c>
      <c r="BN194" s="64">
        <f t="shared" si="38"/>
        <v>120.69</v>
      </c>
      <c r="BO194" s="64">
        <f t="shared" si="39"/>
        <v>0.1984126984126984</v>
      </c>
      <c r="BP194" s="64">
        <f t="shared" si="40"/>
        <v>0.20454545454545456</v>
      </c>
    </row>
    <row r="195" spans="1:68" ht="27" customHeight="1" x14ac:dyDescent="0.25">
      <c r="A195" s="54" t="s">
        <v>331</v>
      </c>
      <c r="B195" s="54" t="s">
        <v>332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120</v>
      </c>
      <c r="Y195" s="780">
        <f t="shared" si="36"/>
        <v>121.80000000000001</v>
      </c>
      <c r="Z195" s="36">
        <f>IFERROR(IF(Y195=0,"",ROUNDUP(Y195/H195,0)*0.00902),"")</f>
        <v>0.26158000000000003</v>
      </c>
      <c r="AA195" s="56"/>
      <c r="AB195" s="57"/>
      <c r="AC195" s="253" t="s">
        <v>333</v>
      </c>
      <c r="AG195" s="64"/>
      <c r="AJ195" s="68"/>
      <c r="AK195" s="68">
        <v>0</v>
      </c>
      <c r="BB195" s="254" t="s">
        <v>1</v>
      </c>
      <c r="BM195" s="64">
        <f t="shared" si="37"/>
        <v>126</v>
      </c>
      <c r="BN195" s="64">
        <f t="shared" si="38"/>
        <v>127.89</v>
      </c>
      <c r="BO195" s="64">
        <f t="shared" si="39"/>
        <v>0.21645021645021645</v>
      </c>
      <c r="BP195" s="64">
        <f t="shared" si="40"/>
        <v>0.2196969696969697</v>
      </c>
    </row>
    <row r="196" spans="1:68" ht="27" customHeight="1" x14ac:dyDescent="0.25">
      <c r="A196" s="54" t="s">
        <v>334</v>
      </c>
      <c r="B196" s="54" t="s">
        <v>335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122.5</v>
      </c>
      <c r="Y196" s="780">
        <f t="shared" si="36"/>
        <v>123.9</v>
      </c>
      <c r="Z196" s="36">
        <f>IFERROR(IF(Y196=0,"",ROUNDUP(Y196/H196,0)*0.00502),"")</f>
        <v>0.29618</v>
      </c>
      <c r="AA196" s="56"/>
      <c r="AB196" s="57"/>
      <c r="AC196" s="255" t="s">
        <v>327</v>
      </c>
      <c r="AG196" s="64"/>
      <c r="AJ196" s="68"/>
      <c r="AK196" s="68">
        <v>0</v>
      </c>
      <c r="BB196" s="256" t="s">
        <v>1</v>
      </c>
      <c r="BM196" s="64">
        <f t="shared" si="37"/>
        <v>130.08333333333334</v>
      </c>
      <c r="BN196" s="64">
        <f t="shared" si="38"/>
        <v>131.57</v>
      </c>
      <c r="BO196" s="64">
        <f t="shared" si="39"/>
        <v>0.2492877492877493</v>
      </c>
      <c r="BP196" s="64">
        <f t="shared" si="40"/>
        <v>0.25213675213675218</v>
      </c>
    </row>
    <row r="197" spans="1:68" ht="27" customHeight="1" x14ac:dyDescent="0.25">
      <c r="A197" s="54" t="s">
        <v>336</v>
      </c>
      <c r="B197" s="54" t="s">
        <v>337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105</v>
      </c>
      <c r="Y197" s="780">
        <f t="shared" si="36"/>
        <v>105</v>
      </c>
      <c r="Z197" s="36">
        <f>IFERROR(IF(Y197=0,"",ROUNDUP(Y197/H197,0)*0.00502),"")</f>
        <v>0.251</v>
      </c>
      <c r="AA197" s="56"/>
      <c r="AB197" s="57"/>
      <c r="AC197" s="257" t="s">
        <v>330</v>
      </c>
      <c r="AG197" s="64"/>
      <c r="AJ197" s="68"/>
      <c r="AK197" s="68">
        <v>0</v>
      </c>
      <c r="BB197" s="258" t="s">
        <v>1</v>
      </c>
      <c r="BM197" s="64">
        <f t="shared" si="37"/>
        <v>111.5</v>
      </c>
      <c r="BN197" s="64">
        <f t="shared" si="38"/>
        <v>111.5</v>
      </c>
      <c r="BO197" s="64">
        <f t="shared" si="39"/>
        <v>0.21367521367521369</v>
      </c>
      <c r="BP197" s="64">
        <f t="shared" si="40"/>
        <v>0.21367521367521369</v>
      </c>
    </row>
    <row r="198" spans="1:68" ht="27" customHeight="1" x14ac:dyDescent="0.25">
      <c r="A198" s="54" t="s">
        <v>338</v>
      </c>
      <c r="B198" s="54" t="s">
        <v>339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175</v>
      </c>
      <c r="Y198" s="780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333</v>
      </c>
      <c r="AG198" s="64"/>
      <c r="AJ198" s="68"/>
      <c r="AK198" s="68">
        <v>0</v>
      </c>
      <c r="BB198" s="260" t="s">
        <v>1</v>
      </c>
      <c r="BM198" s="64">
        <f t="shared" si="37"/>
        <v>183.33333333333334</v>
      </c>
      <c r="BN198" s="64">
        <f t="shared" si="38"/>
        <v>184.8</v>
      </c>
      <c r="BO198" s="64">
        <f t="shared" si="39"/>
        <v>0.35612535612535612</v>
      </c>
      <c r="BP198" s="64">
        <f t="shared" si="40"/>
        <v>0.35897435897435903</v>
      </c>
    </row>
    <row r="199" spans="1:68" ht="27" hidden="1" customHeight="1" x14ac:dyDescent="0.25">
      <c r="A199" s="54" t="s">
        <v>340</v>
      </c>
      <c r="B199" s="54" t="s">
        <v>341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333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342</v>
      </c>
      <c r="B200" s="54" t="s">
        <v>343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344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284.52380952380952</v>
      </c>
      <c r="Y201" s="781">
        <f>IFERROR(Y193/H193,"0")+IFERROR(Y194/H194,"0")+IFERROR(Y195/H195,"0")+IFERROR(Y196/H196,"0")+IFERROR(Y197/H197,"0")+IFERROR(Y198/H198,"0")+IFERROR(Y199/H199,"0")+IFERROR(Y200/H200,"0")</f>
        <v>288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1.82576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792.5</v>
      </c>
      <c r="Y202" s="781">
        <f>IFERROR(SUM(Y193:Y200),"0")</f>
        <v>804.30000000000007</v>
      </c>
      <c r="Z202" s="37"/>
      <c r="AA202" s="782"/>
      <c r="AB202" s="782"/>
      <c r="AC202" s="782"/>
    </row>
    <row r="203" spans="1:68" ht="16.5" hidden="1" customHeight="1" x14ac:dyDescent="0.25">
      <c r="A203" s="799" t="s">
        <v>345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346</v>
      </c>
      <c r="B205" s="54" t="s">
        <v>347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348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349</v>
      </c>
      <c r="B206" s="54" t="s">
        <v>350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351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163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352</v>
      </c>
      <c r="B210" s="54" t="s">
        <v>353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80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355</v>
      </c>
      <c r="B211" s="54" t="s">
        <v>356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customHeight="1" x14ac:dyDescent="0.25">
      <c r="A215" s="54" t="s">
        <v>357</v>
      </c>
      <c r="B215" s="54" t="s">
        <v>358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150</v>
      </c>
      <c r="Y215" s="780">
        <f t="shared" ref="Y215:Y222" si="41">IFERROR(IF(X215="",0,CEILING((X215/$H215),1)*$H215),"")</f>
        <v>151.20000000000002</v>
      </c>
      <c r="Z215" s="36">
        <f>IFERROR(IF(Y215=0,"",ROUNDUP(Y215/H215,0)*0.00902),"")</f>
        <v>0.25256000000000001</v>
      </c>
      <c r="AA215" s="56"/>
      <c r="AB215" s="57"/>
      <c r="AC215" s="273" t="s">
        <v>359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155.83333333333331</v>
      </c>
      <c r="BN215" s="64">
        <f t="shared" ref="BN215:BN222" si="43">IFERROR(Y215*I215/H215,"0")</f>
        <v>157.08000000000001</v>
      </c>
      <c r="BO215" s="64">
        <f t="shared" ref="BO215:BO222" si="44">IFERROR(1/J215*(X215/H215),"0")</f>
        <v>0.21043771043771042</v>
      </c>
      <c r="BP215" s="64">
        <f t="shared" ref="BP215:BP222" si="45">IFERROR(1/J215*(Y215/H215),"0")</f>
        <v>0.21212121212121213</v>
      </c>
    </row>
    <row r="216" spans="1:68" ht="27" customHeight="1" x14ac:dyDescent="0.25">
      <c r="A216" s="54" t="s">
        <v>360</v>
      </c>
      <c r="B216" s="54" t="s">
        <v>361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190</v>
      </c>
      <c r="Y216" s="780">
        <f t="shared" si="41"/>
        <v>194.4</v>
      </c>
      <c r="Z216" s="36">
        <f>IFERROR(IF(Y216=0,"",ROUNDUP(Y216/H216,0)*0.00902),"")</f>
        <v>0.32472000000000001</v>
      </c>
      <c r="AA216" s="56"/>
      <c r="AB216" s="57"/>
      <c r="AC216" s="275" t="s">
        <v>362</v>
      </c>
      <c r="AG216" s="64"/>
      <c r="AJ216" s="68"/>
      <c r="AK216" s="68">
        <v>0</v>
      </c>
      <c r="BB216" s="276" t="s">
        <v>1</v>
      </c>
      <c r="BM216" s="64">
        <f t="shared" si="42"/>
        <v>197.38888888888889</v>
      </c>
      <c r="BN216" s="64">
        <f t="shared" si="43"/>
        <v>201.96</v>
      </c>
      <c r="BO216" s="64">
        <f t="shared" si="44"/>
        <v>0.2665544332210999</v>
      </c>
      <c r="BP216" s="64">
        <f t="shared" si="45"/>
        <v>0.27272727272727271</v>
      </c>
    </row>
    <row r="217" spans="1:68" ht="27" customHeight="1" x14ac:dyDescent="0.25">
      <c r="A217" s="54" t="s">
        <v>363</v>
      </c>
      <c r="B217" s="54" t="s">
        <v>364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340</v>
      </c>
      <c r="Y217" s="780">
        <f t="shared" si="41"/>
        <v>340.20000000000005</v>
      </c>
      <c r="Z217" s="36">
        <f>IFERROR(IF(Y217=0,"",ROUNDUP(Y217/H217,0)*0.00902),"")</f>
        <v>0.56825999999999999</v>
      </c>
      <c r="AA217" s="56"/>
      <c r="AB217" s="57"/>
      <c r="AC217" s="277" t="s">
        <v>365</v>
      </c>
      <c r="AG217" s="64"/>
      <c r="AJ217" s="68"/>
      <c r="AK217" s="68">
        <v>0</v>
      </c>
      <c r="BB217" s="278" t="s">
        <v>1</v>
      </c>
      <c r="BM217" s="64">
        <f t="shared" si="42"/>
        <v>353.22222222222223</v>
      </c>
      <c r="BN217" s="64">
        <f t="shared" si="43"/>
        <v>353.43000000000006</v>
      </c>
      <c r="BO217" s="64">
        <f t="shared" si="44"/>
        <v>0.47699214365881032</v>
      </c>
      <c r="BP217" s="64">
        <f t="shared" si="45"/>
        <v>0.47727272727272735</v>
      </c>
    </row>
    <row r="218" spans="1:68" ht="27" customHeight="1" x14ac:dyDescent="0.25">
      <c r="A218" s="54" t="s">
        <v>366</v>
      </c>
      <c r="B218" s="54" t="s">
        <v>367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140</v>
      </c>
      <c r="Y218" s="780">
        <f t="shared" si="41"/>
        <v>140.4</v>
      </c>
      <c r="Z218" s="36">
        <f>IFERROR(IF(Y218=0,"",ROUNDUP(Y218/H218,0)*0.00902),"")</f>
        <v>0.23452000000000001</v>
      </c>
      <c r="AA218" s="56"/>
      <c r="AB218" s="57"/>
      <c r="AC218" s="279" t="s">
        <v>368</v>
      </c>
      <c r="AG218" s="64"/>
      <c r="AJ218" s="68"/>
      <c r="AK218" s="68">
        <v>0</v>
      </c>
      <c r="BB218" s="280" t="s">
        <v>1</v>
      </c>
      <c r="BM218" s="64">
        <f t="shared" si="42"/>
        <v>145.44444444444446</v>
      </c>
      <c r="BN218" s="64">
        <f t="shared" si="43"/>
        <v>145.86000000000001</v>
      </c>
      <c r="BO218" s="64">
        <f t="shared" si="44"/>
        <v>0.19640852974186307</v>
      </c>
      <c r="BP218" s="64">
        <f t="shared" si="45"/>
        <v>0.19696969696969696</v>
      </c>
    </row>
    <row r="219" spans="1:68" ht="27" customHeight="1" x14ac:dyDescent="0.25">
      <c r="A219" s="54" t="s">
        <v>369</v>
      </c>
      <c r="B219" s="54" t="s">
        <v>370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78</v>
      </c>
      <c r="Y219" s="780">
        <f t="shared" si="41"/>
        <v>79.2</v>
      </c>
      <c r="Z219" s="36">
        <f>IFERROR(IF(Y219=0,"",ROUNDUP(Y219/H219,0)*0.00502),"")</f>
        <v>0.22088000000000002</v>
      </c>
      <c r="AA219" s="56"/>
      <c r="AB219" s="57"/>
      <c r="AC219" s="281" t="s">
        <v>359</v>
      </c>
      <c r="AG219" s="64"/>
      <c r="AJ219" s="68"/>
      <c r="AK219" s="68">
        <v>0</v>
      </c>
      <c r="BB219" s="282" t="s">
        <v>1</v>
      </c>
      <c r="BM219" s="64">
        <f t="shared" si="42"/>
        <v>83.633333333333326</v>
      </c>
      <c r="BN219" s="64">
        <f t="shared" si="43"/>
        <v>84.92</v>
      </c>
      <c r="BO219" s="64">
        <f t="shared" si="44"/>
        <v>0.1851851851851852</v>
      </c>
      <c r="BP219" s="64">
        <f t="shared" si="45"/>
        <v>0.18803418803418806</v>
      </c>
    </row>
    <row r="220" spans="1:68" ht="27" customHeight="1" x14ac:dyDescent="0.25">
      <c r="A220" s="54" t="s">
        <v>371</v>
      </c>
      <c r="B220" s="54" t="s">
        <v>372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48</v>
      </c>
      <c r="Y220" s="780">
        <f t="shared" si="41"/>
        <v>48.6</v>
      </c>
      <c r="Z220" s="36">
        <f>IFERROR(IF(Y220=0,"",ROUNDUP(Y220/H220,0)*0.00502),"")</f>
        <v>0.13553999999999999</v>
      </c>
      <c r="AA220" s="56"/>
      <c r="AB220" s="57"/>
      <c r="AC220" s="283" t="s">
        <v>362</v>
      </c>
      <c r="AG220" s="64"/>
      <c r="AJ220" s="68"/>
      <c r="AK220" s="68">
        <v>0</v>
      </c>
      <c r="BB220" s="284" t="s">
        <v>1</v>
      </c>
      <c r="BM220" s="64">
        <f t="shared" si="42"/>
        <v>50.666666666666657</v>
      </c>
      <c r="BN220" s="64">
        <f t="shared" si="43"/>
        <v>51.3</v>
      </c>
      <c r="BO220" s="64">
        <f t="shared" si="44"/>
        <v>0.11396011396011396</v>
      </c>
      <c r="BP220" s="64">
        <f t="shared" si="45"/>
        <v>0.11538461538461539</v>
      </c>
    </row>
    <row r="221" spans="1:68" ht="27" customHeight="1" x14ac:dyDescent="0.25">
      <c r="A221" s="54" t="s">
        <v>373</v>
      </c>
      <c r="B221" s="54" t="s">
        <v>374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48</v>
      </c>
      <c r="Y221" s="780">
        <f t="shared" si="41"/>
        <v>48.6</v>
      </c>
      <c r="Z221" s="36">
        <f>IFERROR(IF(Y221=0,"",ROUNDUP(Y221/H221,0)*0.00502),"")</f>
        <v>0.13553999999999999</v>
      </c>
      <c r="AA221" s="56"/>
      <c r="AB221" s="57"/>
      <c r="AC221" s="285" t="s">
        <v>365</v>
      </c>
      <c r="AG221" s="64"/>
      <c r="AJ221" s="68"/>
      <c r="AK221" s="68">
        <v>0</v>
      </c>
      <c r="BB221" s="286" t="s">
        <v>1</v>
      </c>
      <c r="BM221" s="64">
        <f t="shared" si="42"/>
        <v>50.666666666666657</v>
      </c>
      <c r="BN221" s="64">
        <f t="shared" si="43"/>
        <v>51.3</v>
      </c>
      <c r="BO221" s="64">
        <f t="shared" si="44"/>
        <v>0.11396011396011396</v>
      </c>
      <c r="BP221" s="64">
        <f t="shared" si="45"/>
        <v>0.11538461538461539</v>
      </c>
    </row>
    <row r="222" spans="1:68" ht="27" customHeight="1" x14ac:dyDescent="0.25">
      <c r="A222" s="54" t="s">
        <v>375</v>
      </c>
      <c r="B222" s="54" t="s">
        <v>376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48</v>
      </c>
      <c r="Y222" s="780">
        <f t="shared" si="41"/>
        <v>48.6</v>
      </c>
      <c r="Z222" s="36">
        <f>IFERROR(IF(Y222=0,"",ROUNDUP(Y222/H222,0)*0.00502),"")</f>
        <v>0.13553999999999999</v>
      </c>
      <c r="AA222" s="56"/>
      <c r="AB222" s="57"/>
      <c r="AC222" s="287" t="s">
        <v>368</v>
      </c>
      <c r="AG222" s="64"/>
      <c r="AJ222" s="68"/>
      <c r="AK222" s="68">
        <v>0</v>
      </c>
      <c r="BB222" s="288" t="s">
        <v>1</v>
      </c>
      <c r="BM222" s="64">
        <f t="shared" si="42"/>
        <v>50.666666666666657</v>
      </c>
      <c r="BN222" s="64">
        <f t="shared" si="43"/>
        <v>51.3</v>
      </c>
      <c r="BO222" s="64">
        <f t="shared" si="44"/>
        <v>0.11396011396011396</v>
      </c>
      <c r="BP222" s="64">
        <f t="shared" si="45"/>
        <v>0.11538461538461539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275.18518518518516</v>
      </c>
      <c r="Y223" s="781">
        <f>IFERROR(Y215/H215,"0")+IFERROR(Y216/H216,"0")+IFERROR(Y217/H217,"0")+IFERROR(Y218/H218,"0")+IFERROR(Y219/H219,"0")+IFERROR(Y220/H220,"0")+IFERROR(Y221/H221,"0")+IFERROR(Y222/H222,"0")</f>
        <v>278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2.0075599999999998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1042</v>
      </c>
      <c r="Y224" s="781">
        <f>IFERROR(SUM(Y215:Y222),"0")</f>
        <v>1051.2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377</v>
      </c>
      <c r="B226" s="54" t="s">
        <v>378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80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379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380</v>
      </c>
      <c r="B227" s="54" t="s">
        <v>381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382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80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170</v>
      </c>
      <c r="Y229" s="780">
        <f t="shared" si="46"/>
        <v>174</v>
      </c>
      <c r="Z229" s="36">
        <f>IFERROR(IF(Y229=0,"",ROUNDUP(Y229/H229,0)*0.02175),"")</f>
        <v>0.43499999999999994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181.02068965517242</v>
      </c>
      <c r="BN229" s="64">
        <f t="shared" si="48"/>
        <v>185.28</v>
      </c>
      <c r="BO229" s="64">
        <f t="shared" si="49"/>
        <v>0.34893267651888343</v>
      </c>
      <c r="BP229" s="64">
        <f t="shared" si="50"/>
        <v>0.3571428571428571</v>
      </c>
    </row>
    <row r="230" spans="1:68" ht="37.5" customHeight="1" x14ac:dyDescent="0.25">
      <c r="A230" s="54" t="s">
        <v>389</v>
      </c>
      <c r="B230" s="54" t="s">
        <v>390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400</v>
      </c>
      <c r="Y230" s="780">
        <f t="shared" si="46"/>
        <v>400.8</v>
      </c>
      <c r="Z230" s="36">
        <f t="shared" ref="Z230:Z236" si="51">IFERROR(IF(Y230=0,"",ROUNDUP(Y230/H230,0)*0.00651),"")</f>
        <v>1.08717</v>
      </c>
      <c r="AA230" s="56"/>
      <c r="AB230" s="57"/>
      <c r="AC230" s="297" t="s">
        <v>379</v>
      </c>
      <c r="AG230" s="64"/>
      <c r="AJ230" s="68"/>
      <c r="AK230" s="68">
        <v>0</v>
      </c>
      <c r="BB230" s="298" t="s">
        <v>1</v>
      </c>
      <c r="BM230" s="64">
        <f t="shared" si="47"/>
        <v>445</v>
      </c>
      <c r="BN230" s="64">
        <f t="shared" si="48"/>
        <v>445.89</v>
      </c>
      <c r="BO230" s="64">
        <f t="shared" si="49"/>
        <v>0.91575091575091594</v>
      </c>
      <c r="BP230" s="64">
        <f t="shared" si="50"/>
        <v>0.91758241758241765</v>
      </c>
    </row>
    <row r="231" spans="1:68" ht="37.5" hidden="1" customHeight="1" x14ac:dyDescent="0.25">
      <c r="A231" s="54" t="s">
        <v>391</v>
      </c>
      <c r="B231" s="54" t="s">
        <v>392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393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394</v>
      </c>
      <c r="B232" s="54" t="s">
        <v>395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300</v>
      </c>
      <c r="Y232" s="780">
        <f t="shared" si="46"/>
        <v>300</v>
      </c>
      <c r="Z232" s="36">
        <f t="shared" si="51"/>
        <v>0.81374999999999997</v>
      </c>
      <c r="AA232" s="56"/>
      <c r="AB232" s="57"/>
      <c r="AC232" s="301" t="s">
        <v>396</v>
      </c>
      <c r="AG232" s="64"/>
      <c r="AJ232" s="68"/>
      <c r="AK232" s="68">
        <v>0</v>
      </c>
      <c r="BB232" s="302" t="s">
        <v>1</v>
      </c>
      <c r="BM232" s="64">
        <f t="shared" si="47"/>
        <v>331.5</v>
      </c>
      <c r="BN232" s="64">
        <f t="shared" si="48"/>
        <v>331.5</v>
      </c>
      <c r="BO232" s="64">
        <f t="shared" si="49"/>
        <v>0.68681318681318682</v>
      </c>
      <c r="BP232" s="64">
        <f t="shared" si="50"/>
        <v>0.68681318681318682</v>
      </c>
    </row>
    <row r="233" spans="1:68" ht="27" hidden="1" customHeight="1" x14ac:dyDescent="0.25">
      <c r="A233" s="54" t="s">
        <v>397</v>
      </c>
      <c r="B233" s="54" t="s">
        <v>398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388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399</v>
      </c>
      <c r="B234" s="54" t="s">
        <v>400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382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401</v>
      </c>
      <c r="B235" s="54" t="s">
        <v>402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120</v>
      </c>
      <c r="Y235" s="780">
        <f t="shared" si="46"/>
        <v>120</v>
      </c>
      <c r="Z235" s="36">
        <f t="shared" si="51"/>
        <v>0.32550000000000001</v>
      </c>
      <c r="AA235" s="56"/>
      <c r="AB235" s="57"/>
      <c r="AC235" s="307" t="s">
        <v>382</v>
      </c>
      <c r="AG235" s="64"/>
      <c r="AJ235" s="68"/>
      <c r="AK235" s="68">
        <v>0</v>
      </c>
      <c r="BB235" s="308" t="s">
        <v>1</v>
      </c>
      <c r="BM235" s="64">
        <f t="shared" si="47"/>
        <v>132.60000000000002</v>
      </c>
      <c r="BN235" s="64">
        <f t="shared" si="48"/>
        <v>132.60000000000002</v>
      </c>
      <c r="BO235" s="64">
        <f t="shared" si="49"/>
        <v>0.27472527472527475</v>
      </c>
      <c r="BP235" s="64">
        <f t="shared" si="50"/>
        <v>0.27472527472527475</v>
      </c>
    </row>
    <row r="236" spans="1:68" ht="27" customHeight="1" x14ac:dyDescent="0.25">
      <c r="A236" s="54" t="s">
        <v>403</v>
      </c>
      <c r="B236" s="54" t="s">
        <v>404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240</v>
      </c>
      <c r="Y236" s="780">
        <f t="shared" si="46"/>
        <v>240</v>
      </c>
      <c r="Z236" s="36">
        <f t="shared" si="51"/>
        <v>0.65100000000000002</v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265.8</v>
      </c>
      <c r="BN236" s="64">
        <f t="shared" si="48"/>
        <v>265.8</v>
      </c>
      <c r="BO236" s="64">
        <f t="shared" si="49"/>
        <v>0.5494505494505495</v>
      </c>
      <c r="BP236" s="64">
        <f t="shared" si="50"/>
        <v>0.5494505494505495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461.20689655172418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462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3.3124199999999995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1230</v>
      </c>
      <c r="Y238" s="781">
        <f>IFERROR(SUM(Y226:Y236),"0")</f>
        <v>1234.8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205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406</v>
      </c>
      <c r="B240" s="54" t="s">
        <v>407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406</v>
      </c>
      <c r="B241" s="54" t="s">
        <v>409</v>
      </c>
      <c r="C241" s="31">
        <v>4301060460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132</v>
      </c>
      <c r="K241" s="32" t="s">
        <v>126</v>
      </c>
      <c r="L241" s="32"/>
      <c r="M241" s="33" t="s">
        <v>159</v>
      </c>
      <c r="N241" s="33"/>
      <c r="O241" s="32">
        <v>30</v>
      </c>
      <c r="P241" s="1110" t="s">
        <v>410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406</v>
      </c>
      <c r="B242" s="54" t="s">
        <v>412</v>
      </c>
      <c r="C242" s="31">
        <v>4301060360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413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414</v>
      </c>
      <c r="B243" s="54" t="s">
        <v>415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416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417</v>
      </c>
      <c r="B244" s="54" t="s">
        <v>418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72</v>
      </c>
      <c r="Y244" s="780">
        <f t="shared" si="52"/>
        <v>72</v>
      </c>
      <c r="Z244" s="36">
        <f>IFERROR(IF(Y244=0,"",ROUNDUP(Y244/H244,0)*0.00651),"")</f>
        <v>0.1953</v>
      </c>
      <c r="AA244" s="56"/>
      <c r="AB244" s="57"/>
      <c r="AC244" s="319" t="s">
        <v>419</v>
      </c>
      <c r="AG244" s="64"/>
      <c r="AJ244" s="68"/>
      <c r="AK244" s="68">
        <v>0</v>
      </c>
      <c r="BB244" s="320" t="s">
        <v>1</v>
      </c>
      <c r="BM244" s="64">
        <f t="shared" si="53"/>
        <v>79.560000000000016</v>
      </c>
      <c r="BN244" s="64">
        <f t="shared" si="54"/>
        <v>79.560000000000016</v>
      </c>
      <c r="BO244" s="64">
        <f t="shared" si="55"/>
        <v>0.16483516483516486</v>
      </c>
      <c r="BP244" s="64">
        <f t="shared" si="56"/>
        <v>0.16483516483516486</v>
      </c>
    </row>
    <row r="245" spans="1:68" ht="37.5" customHeight="1" x14ac:dyDescent="0.25">
      <c r="A245" s="54" t="s">
        <v>420</v>
      </c>
      <c r="B245" s="54" t="s">
        <v>421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80</v>
      </c>
      <c r="Y245" s="780">
        <f t="shared" si="52"/>
        <v>81.599999999999994</v>
      </c>
      <c r="Z245" s="36">
        <f>IFERROR(IF(Y245=0,"",ROUNDUP(Y245/H245,0)*0.00651),"")</f>
        <v>0.22134000000000001</v>
      </c>
      <c r="AA245" s="56"/>
      <c r="AB245" s="57"/>
      <c r="AC245" s="321" t="s">
        <v>422</v>
      </c>
      <c r="AG245" s="64"/>
      <c r="AJ245" s="68"/>
      <c r="AK245" s="68">
        <v>0</v>
      </c>
      <c r="BB245" s="322" t="s">
        <v>1</v>
      </c>
      <c r="BM245" s="64">
        <f t="shared" si="53"/>
        <v>88.40000000000002</v>
      </c>
      <c r="BN245" s="64">
        <f t="shared" si="54"/>
        <v>90.168000000000006</v>
      </c>
      <c r="BO245" s="64">
        <f t="shared" si="55"/>
        <v>0.18315018315018317</v>
      </c>
      <c r="BP245" s="64">
        <f t="shared" si="56"/>
        <v>0.18681318681318682</v>
      </c>
    </row>
    <row r="246" spans="1:68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63.333333333333336</v>
      </c>
      <c r="Y246" s="781">
        <f>IFERROR(Y240/H240,"0")+IFERROR(Y241/H241,"0")+IFERROR(Y242/H242,"0")+IFERROR(Y243/H243,"0")+IFERROR(Y244/H244,"0")+IFERROR(Y245/H245,"0")</f>
        <v>64</v>
      </c>
      <c r="Z246" s="781">
        <f>IFERROR(IF(Z240="",0,Z240),"0")+IFERROR(IF(Z241="",0,Z241),"0")+IFERROR(IF(Z242="",0,Z242),"0")+IFERROR(IF(Z243="",0,Z243),"0")+IFERROR(IF(Z244="",0,Z244),"0")+IFERROR(IF(Z245="",0,Z245),"0")</f>
        <v>0.41664000000000001</v>
      </c>
      <c r="AA246" s="782"/>
      <c r="AB246" s="782"/>
      <c r="AC246" s="782"/>
    </row>
    <row r="247" spans="1:68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152</v>
      </c>
      <c r="Y247" s="781">
        <f>IFERROR(SUM(Y240:Y245),"0")</f>
        <v>153.6</v>
      </c>
      <c r="Z247" s="37"/>
      <c r="AA247" s="782"/>
      <c r="AB247" s="782"/>
      <c r="AC247" s="782"/>
    </row>
    <row r="248" spans="1:68" ht="16.5" hidden="1" customHeight="1" x14ac:dyDescent="0.25">
      <c r="A248" s="799" t="s">
        <v>423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424</v>
      </c>
      <c r="B250" s="54" t="s">
        <v>425</v>
      </c>
      <c r="C250" s="31">
        <v>4301011717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116</v>
      </c>
      <c r="L250" s="32"/>
      <c r="M250" s="33" t="s">
        <v>119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23" t="s">
        <v>426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424</v>
      </c>
      <c r="B251" s="54" t="s">
        <v>427</v>
      </c>
      <c r="C251" s="31">
        <v>4301011945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116</v>
      </c>
      <c r="L251" s="32"/>
      <c r="M251" s="33" t="s">
        <v>147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4301011733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12.035</v>
      </c>
      <c r="J253" s="32">
        <v>64</v>
      </c>
      <c r="K253" s="32" t="s">
        <v>116</v>
      </c>
      <c r="L253" s="32"/>
      <c r="M253" s="33" t="s">
        <v>80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IFERROR(IF(Y253=0,"",ROUNDUP(Y253/H253,0)*0.01898),"")</f>
        <v/>
      </c>
      <c r="AA253" s="56"/>
      <c r="AB253" s="57"/>
      <c r="AC253" s="329" t="s">
        <v>434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432</v>
      </c>
      <c r="B254" s="54" t="s">
        <v>435</v>
      </c>
      <c r="C254" s="31">
        <v>4301011944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12.08</v>
      </c>
      <c r="J254" s="32">
        <v>48</v>
      </c>
      <c r="K254" s="32" t="s">
        <v>116</v>
      </c>
      <c r="L254" s="32"/>
      <c r="M254" s="33" t="s">
        <v>147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426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438</v>
      </c>
      <c r="B256" s="54" t="s">
        <v>439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431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440</v>
      </c>
      <c r="B257" s="54" t="s">
        <v>441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434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442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443</v>
      </c>
      <c r="B262" s="54" t="s">
        <v>444</v>
      </c>
      <c r="C262" s="31">
        <v>4301011826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116</v>
      </c>
      <c r="L262" s="32"/>
      <c r="M262" s="33" t="s">
        <v>119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39" t="s">
        <v>445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443</v>
      </c>
      <c r="B263" s="54" t="s">
        <v>446</v>
      </c>
      <c r="C263" s="31">
        <v>4301011942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116</v>
      </c>
      <c r="L263" s="32"/>
      <c r="M263" s="33" t="s">
        <v>147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448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10</v>
      </c>
      <c r="Y264" s="780">
        <f t="shared" si="62"/>
        <v>11.6</v>
      </c>
      <c r="Z264" s="36">
        <f>IFERROR(IF(Y264=0,"",ROUNDUP(Y264/H264,0)*0.01898),"")</f>
        <v>1.898E-2</v>
      </c>
      <c r="AA264" s="56"/>
      <c r="AB264" s="57"/>
      <c r="AC264" s="343" t="s">
        <v>449</v>
      </c>
      <c r="AG264" s="64"/>
      <c r="AJ264" s="68"/>
      <c r="AK264" s="68">
        <v>0</v>
      </c>
      <c r="BB264" s="344" t="s">
        <v>1</v>
      </c>
      <c r="BM264" s="64">
        <f t="shared" si="63"/>
        <v>10.375</v>
      </c>
      <c r="BN264" s="64">
        <f t="shared" si="64"/>
        <v>12.035</v>
      </c>
      <c r="BO264" s="64">
        <f t="shared" si="65"/>
        <v>1.3469827586206897E-2</v>
      </c>
      <c r="BP264" s="64">
        <f t="shared" si="66"/>
        <v>1.5625E-2</v>
      </c>
    </row>
    <row r="265" spans="1:68" ht="27" customHeight="1" x14ac:dyDescent="0.25">
      <c r="A265" s="54" t="s">
        <v>450</v>
      </c>
      <c r="B265" s="54" t="s">
        <v>451</v>
      </c>
      <c r="C265" s="31">
        <v>4301011721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12.035</v>
      </c>
      <c r="J265" s="32">
        <v>64</v>
      </c>
      <c r="K265" s="32" t="s">
        <v>116</v>
      </c>
      <c r="L265" s="32"/>
      <c r="M265" s="33" t="s">
        <v>119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20</v>
      </c>
      <c r="Y265" s="780">
        <f t="shared" si="62"/>
        <v>23.2</v>
      </c>
      <c r="Z265" s="36">
        <f>IFERROR(IF(Y265=0,"",ROUNDUP(Y265/H265,0)*0.01898),"")</f>
        <v>3.7960000000000001E-2</v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20.75</v>
      </c>
      <c r="BN265" s="64">
        <f t="shared" si="64"/>
        <v>24.07</v>
      </c>
      <c r="BO265" s="64">
        <f t="shared" si="65"/>
        <v>2.6939655172413795E-2</v>
      </c>
      <c r="BP265" s="64">
        <f t="shared" si="66"/>
        <v>3.125E-2</v>
      </c>
    </row>
    <row r="266" spans="1:68" ht="27" hidden="1" customHeight="1" x14ac:dyDescent="0.25">
      <c r="A266" s="54" t="s">
        <v>450</v>
      </c>
      <c r="B266" s="54" t="s">
        <v>453</v>
      </c>
      <c r="C266" s="31">
        <v>4301011941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12.08</v>
      </c>
      <c r="J266" s="32">
        <v>48</v>
      </c>
      <c r="K266" s="32" t="s">
        <v>116</v>
      </c>
      <c r="L266" s="32"/>
      <c r="M266" s="33" t="s">
        <v>147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454</v>
      </c>
      <c r="B267" s="54" t="s">
        <v>455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40</v>
      </c>
      <c r="Y267" s="780">
        <f t="shared" si="62"/>
        <v>40</v>
      </c>
      <c r="Z267" s="36">
        <f>IFERROR(IF(Y267=0,"",ROUNDUP(Y267/H267,0)*0.00902),"")</f>
        <v>9.0200000000000002E-2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42.1</v>
      </c>
      <c r="BN267" s="64">
        <f t="shared" si="64"/>
        <v>42.1</v>
      </c>
      <c r="BO267" s="64">
        <f t="shared" si="65"/>
        <v>7.575757575757576E-2</v>
      </c>
      <c r="BP267" s="64">
        <f t="shared" si="66"/>
        <v>7.575757575757576E-2</v>
      </c>
    </row>
    <row r="268" spans="1:68" ht="27" hidden="1" customHeight="1" x14ac:dyDescent="0.25">
      <c r="A268" s="54" t="s">
        <v>456</v>
      </c>
      <c r="B268" s="54" t="s">
        <v>457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459</v>
      </c>
      <c r="B269" s="54" t="s">
        <v>460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449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136</v>
      </c>
      <c r="Y270" s="780">
        <f t="shared" si="62"/>
        <v>136</v>
      </c>
      <c r="Z270" s="36">
        <f>IFERROR(IF(Y270=0,"",ROUNDUP(Y270/H270,0)*0.00902),"")</f>
        <v>0.30668000000000001</v>
      </c>
      <c r="AA270" s="56"/>
      <c r="AB270" s="57"/>
      <c r="AC270" s="355" t="s">
        <v>452</v>
      </c>
      <c r="AG270" s="64"/>
      <c r="AJ270" s="68"/>
      <c r="AK270" s="68">
        <v>0</v>
      </c>
      <c r="BB270" s="356" t="s">
        <v>1</v>
      </c>
      <c r="BM270" s="64">
        <f t="shared" si="63"/>
        <v>143.13999999999999</v>
      </c>
      <c r="BN270" s="64">
        <f t="shared" si="64"/>
        <v>143.13999999999999</v>
      </c>
      <c r="BO270" s="64">
        <f t="shared" si="65"/>
        <v>0.25757575757575757</v>
      </c>
      <c r="BP270" s="64">
        <f t="shared" si="66"/>
        <v>0.25757575757575757</v>
      </c>
    </row>
    <row r="271" spans="1:68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46.586206896551722</v>
      </c>
      <c r="Y271" s="781">
        <f>IFERROR(Y262/H262,"0")+IFERROR(Y263/H263,"0")+IFERROR(Y264/H264,"0")+IFERROR(Y265/H265,"0")+IFERROR(Y266/H266,"0")+IFERROR(Y267/H267,"0")+IFERROR(Y268/H268,"0")+IFERROR(Y269/H269,"0")+IFERROR(Y270/H270,"0")</f>
        <v>47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0.45382</v>
      </c>
      <c r="AA271" s="782"/>
      <c r="AB271" s="782"/>
      <c r="AC271" s="782"/>
    </row>
    <row r="272" spans="1:68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206</v>
      </c>
      <c r="Y272" s="781">
        <f>IFERROR(SUM(Y262:Y270),"0")</f>
        <v>210.8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163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463</v>
      </c>
      <c r="B274" s="54" t="s">
        <v>464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465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466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467</v>
      </c>
      <c r="B279" s="54" t="s">
        <v>468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470</v>
      </c>
      <c r="B280" s="54" t="s">
        <v>471</v>
      </c>
      <c r="C280" s="31">
        <v>4301011850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116</v>
      </c>
      <c r="L280" s="32"/>
      <c r="M280" s="33" t="s">
        <v>119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473</v>
      </c>
      <c r="C281" s="31">
        <v>4301011910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474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475</v>
      </c>
      <c r="B282" s="54" t="s">
        <v>476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477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478</v>
      </c>
      <c r="B283" s="54" t="s">
        <v>479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480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481</v>
      </c>
      <c r="B284" s="54" t="s">
        <v>482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483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484</v>
      </c>
      <c r="B285" s="54" t="s">
        <v>485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493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494</v>
      </c>
      <c r="B292" s="54" t="s">
        <v>495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434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496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497</v>
      </c>
      <c r="B297" s="54" t="s">
        <v>498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80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499</v>
      </c>
      <c r="B298" s="54" t="s">
        <v>500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501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502</v>
      </c>
      <c r="B299" s="54" t="s">
        <v>503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505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506</v>
      </c>
      <c r="B304" s="54" t="s">
        <v>507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80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508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509</v>
      </c>
      <c r="B305" s="54" t="s">
        <v>510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80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514</v>
      </c>
      <c r="B307" s="54" t="s">
        <v>515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160</v>
      </c>
      <c r="Y307" s="780">
        <f t="shared" si="72"/>
        <v>160.79999999999998</v>
      </c>
      <c r="Z307" s="36">
        <f>IFERROR(IF(Y307=0,"",ROUNDUP(Y307/H307,0)*0.00651),"")</f>
        <v>0.43617</v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176.80000000000004</v>
      </c>
      <c r="BN307" s="64">
        <f t="shared" si="74"/>
        <v>177.684</v>
      </c>
      <c r="BO307" s="64">
        <f t="shared" si="75"/>
        <v>0.36630036630036633</v>
      </c>
      <c r="BP307" s="64">
        <f t="shared" si="76"/>
        <v>0.36813186813186816</v>
      </c>
    </row>
    <row r="308" spans="1:68" ht="37.5" customHeight="1" x14ac:dyDescent="0.25">
      <c r="A308" s="54" t="s">
        <v>516</v>
      </c>
      <c r="B308" s="54" t="s">
        <v>517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400</v>
      </c>
      <c r="Y308" s="780">
        <f t="shared" si="72"/>
        <v>400.8</v>
      </c>
      <c r="Z308" s="36">
        <f>IFERROR(IF(Y308=0,"",ROUNDUP(Y308/H308,0)*0.00651),"")</f>
        <v>1.08717</v>
      </c>
      <c r="AA308" s="56"/>
      <c r="AB308" s="57"/>
      <c r="AC308" s="393" t="s">
        <v>508</v>
      </c>
      <c r="AG308" s="64"/>
      <c r="AJ308" s="68" t="s">
        <v>130</v>
      </c>
      <c r="AK308" s="68">
        <v>436.8</v>
      </c>
      <c r="BB308" s="394" t="s">
        <v>1</v>
      </c>
      <c r="BM308" s="64">
        <f t="shared" si="73"/>
        <v>430</v>
      </c>
      <c r="BN308" s="64">
        <f t="shared" si="74"/>
        <v>430.86000000000007</v>
      </c>
      <c r="BO308" s="64">
        <f t="shared" si="75"/>
        <v>0.91575091575091594</v>
      </c>
      <c r="BP308" s="64">
        <f t="shared" si="76"/>
        <v>0.91758241758241765</v>
      </c>
    </row>
    <row r="309" spans="1:68" ht="37.5" hidden="1" customHeight="1" x14ac:dyDescent="0.25">
      <c r="A309" s="54" t="s">
        <v>518</v>
      </c>
      <c r="B309" s="54" t="s">
        <v>519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520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233.33333333333337</v>
      </c>
      <c r="Y310" s="781">
        <f>IFERROR(Y304/H304,"0")+IFERROR(Y305/H305,"0")+IFERROR(Y306/H306,"0")+IFERROR(Y307/H307,"0")+IFERROR(Y308/H308,"0")+IFERROR(Y309/H309,"0")</f>
        <v>234</v>
      </c>
      <c r="Z310" s="781">
        <f>IFERROR(IF(Z304="",0,Z304),"0")+IFERROR(IF(Z305="",0,Z305),"0")+IFERROR(IF(Z306="",0,Z306),"0")+IFERROR(IF(Z307="",0,Z307),"0")+IFERROR(IF(Z308="",0,Z308),"0")+IFERROR(IF(Z309="",0,Z309),"0")</f>
        <v>1.5233399999999999</v>
      </c>
      <c r="AA310" s="782"/>
      <c r="AB310" s="782"/>
      <c r="AC310" s="782"/>
    </row>
    <row r="311" spans="1:68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560</v>
      </c>
      <c r="Y311" s="781">
        <f>IFERROR(SUM(Y304:Y309),"0")</f>
        <v>561.6</v>
      </c>
      <c r="Z311" s="37"/>
      <c r="AA311" s="782"/>
      <c r="AB311" s="782"/>
      <c r="AC311" s="782"/>
    </row>
    <row r="312" spans="1:68" ht="16.5" hidden="1" customHeight="1" x14ac:dyDescent="0.25">
      <c r="A312" s="799" t="s">
        <v>521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522</v>
      </c>
      <c r="B314" s="54" t="s">
        <v>523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80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524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525</v>
      </c>
      <c r="B318" s="54" t="s">
        <v>526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527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528</v>
      </c>
      <c r="B322" s="54" t="s">
        <v>529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530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531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532</v>
      </c>
      <c r="B327" s="54" t="s">
        <v>533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534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535</v>
      </c>
      <c r="B331" s="54" t="s">
        <v>536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537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538</v>
      </c>
      <c r="B335" s="54" t="s">
        <v>539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80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540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544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545</v>
      </c>
      <c r="B341" s="54" t="s">
        <v>546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434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547</v>
      </c>
      <c r="B342" s="54" t="s">
        <v>548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434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customHeight="1" x14ac:dyDescent="0.25">
      <c r="A346" s="54" t="s">
        <v>549</v>
      </c>
      <c r="B346" s="54" t="s">
        <v>550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280</v>
      </c>
      <c r="Y346" s="780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551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133.33333333333331</v>
      </c>
      <c r="Y348" s="781">
        <f>IFERROR(Y346/H346,"0")+IFERROR(Y347/H347,"0")</f>
        <v>134</v>
      </c>
      <c r="Z348" s="781">
        <f>IFERROR(IF(Z346="",0,Z346),"0")+IFERROR(IF(Z347="",0,Z347),"0")</f>
        <v>0.67268000000000006</v>
      </c>
      <c r="AA348" s="782"/>
      <c r="AB348" s="782"/>
      <c r="AC348" s="782"/>
    </row>
    <row r="349" spans="1:68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280</v>
      </c>
      <c r="Y349" s="781">
        <f>IFERROR(SUM(Y346:Y347),"0")</f>
        <v>281.40000000000003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554</v>
      </c>
      <c r="B351" s="54" t="s">
        <v>555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556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557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558</v>
      </c>
      <c r="B356" s="54" t="s">
        <v>559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80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560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561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562</v>
      </c>
      <c r="B361" s="54" t="s">
        <v>563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80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565</v>
      </c>
      <c r="B362" s="54" t="s">
        <v>566</v>
      </c>
      <c r="C362" s="31">
        <v>4301012016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116</v>
      </c>
      <c r="L362" s="32" t="s">
        <v>567</v>
      </c>
      <c r="M362" s="33" t="s">
        <v>80</v>
      </c>
      <c r="N362" s="33"/>
      <c r="O362" s="32">
        <v>55</v>
      </c>
      <c r="P362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568</v>
      </c>
      <c r="AG362" s="64"/>
      <c r="AJ362" s="68" t="s">
        <v>569</v>
      </c>
      <c r="AK362" s="68">
        <v>86.4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570</v>
      </c>
      <c r="C363" s="31">
        <v>4301011911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11.28</v>
      </c>
      <c r="J363" s="32">
        <v>48</v>
      </c>
      <c r="K363" s="32" t="s">
        <v>116</v>
      </c>
      <c r="L363" s="32"/>
      <c r="M363" s="33" t="s">
        <v>147</v>
      </c>
      <c r="N363" s="33"/>
      <c r="O363" s="32">
        <v>55</v>
      </c>
      <c r="P363" s="122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IFERROR(IF(Y363=0,"",ROUNDUP(Y363/H363,0)*0.02039),"")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568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80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80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205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60</v>
      </c>
      <c r="Y388" s="780">
        <f>IFERROR(IF(X388="",0,CEILING((X388/$H388),1)*$H388),"")</f>
        <v>67.2</v>
      </c>
      <c r="Z388" s="36">
        <f>IFERROR(IF(Y388=0,"",ROUNDUP(Y388/H388,0)*0.02175),"")</f>
        <v>0.17399999999999999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64.028571428571425</v>
      </c>
      <c r="BN388" s="64">
        <f>IFERROR(Y388*I388/H388,"0")</f>
        <v>71.712000000000003</v>
      </c>
      <c r="BO388" s="64">
        <f>IFERROR(1/J388*(X388/H388),"0")</f>
        <v>0.12755102040816324</v>
      </c>
      <c r="BP388" s="64">
        <f>IFERROR(1/J388*(Y388/H388),"0")</f>
        <v>0.14285714285714285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360</v>
      </c>
      <c r="Y389" s="780">
        <f>IFERROR(IF(X389="",0,CEILING((X389/$H389),1)*$H389),"")</f>
        <v>366.59999999999997</v>
      </c>
      <c r="Z389" s="36">
        <f>IFERROR(IF(Y389=0,"",ROUNDUP(Y389/H389,0)*0.02175),"")</f>
        <v>1.0222499999999999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386.03076923076929</v>
      </c>
      <c r="BN389" s="64">
        <f>IFERROR(Y389*I389/H389,"0")</f>
        <v>393.108</v>
      </c>
      <c r="BO389" s="64">
        <f>IFERROR(1/J389*(X389/H389),"0")</f>
        <v>0.82417582417582413</v>
      </c>
      <c r="BP389" s="64">
        <f>IFERROR(1/J389*(Y389/H389),"0")</f>
        <v>0.83928571428571419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159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10</v>
      </c>
      <c r="Y391" s="780">
        <f>IFERROR(IF(X391="",0,CEILING((X391/$H391),1)*$H391),"")</f>
        <v>16.8</v>
      </c>
      <c r="Z391" s="36">
        <f>IFERROR(IF(Y391=0,"",ROUNDUP(Y391/H391,0)*0.02175),"")</f>
        <v>4.3499999999999997E-2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10.671428571428571</v>
      </c>
      <c r="BN391" s="64">
        <f>IFERROR(Y391*I391/H391,"0")</f>
        <v>17.928000000000001</v>
      </c>
      <c r="BO391" s="64">
        <f>IFERROR(1/J391*(X391/H391),"0")</f>
        <v>2.1258503401360544E-2</v>
      </c>
      <c r="BP391" s="64">
        <f>IFERROR(1/J391*(Y391/H391),"0")</f>
        <v>3.5714285714285712E-2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54.487179487179489</v>
      </c>
      <c r="Y392" s="781">
        <f>IFERROR(Y388/H388,"0")+IFERROR(Y389/H389,"0")+IFERROR(Y390/H390,"0")+IFERROR(Y391/H391,"0")</f>
        <v>57</v>
      </c>
      <c r="Z392" s="781">
        <f>IFERROR(IF(Z388="",0,Z388),"0")+IFERROR(IF(Z389="",0,Z389),"0")+IFERROR(IF(Z390="",0,Z390),"0")+IFERROR(IF(Z391="",0,Z391),"0")</f>
        <v>1.2397499999999999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430</v>
      </c>
      <c r="Y393" s="781">
        <f>IFERROR(SUM(Y388:Y391),"0")</f>
        <v>450.59999999999997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21</v>
      </c>
      <c r="Y409" s="780">
        <f>IFERROR(IF(X409="",0,CEILING((X409/$H409),1)*$H409),"")</f>
        <v>21.6</v>
      </c>
      <c r="Z409" s="36">
        <f>IFERROR(IF(Y409=0,"",ROUNDUP(Y409/H409,0)*0.00651),"")</f>
        <v>7.8119999999999995E-2</v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23.66</v>
      </c>
      <c r="BN409" s="64">
        <f>IFERROR(Y409*I409/H409,"0")</f>
        <v>24.335999999999999</v>
      </c>
      <c r="BO409" s="64">
        <f>IFERROR(1/J409*(X409/H409),"0")</f>
        <v>6.4102564102564111E-2</v>
      </c>
      <c r="BP409" s="64">
        <f>IFERROR(1/J409*(Y409/H409),"0")</f>
        <v>6.5934065934065936E-2</v>
      </c>
    </row>
    <row r="410" spans="1:68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11.666666666666666</v>
      </c>
      <c r="Y410" s="781">
        <f>IFERROR(Y409/H409,"0")</f>
        <v>12</v>
      </c>
      <c r="Z410" s="781">
        <f>IFERROR(IF(Z409="",0,Z409),"0")</f>
        <v>7.8119999999999995E-2</v>
      </c>
      <c r="AA410" s="782"/>
      <c r="AB410" s="782"/>
      <c r="AC410" s="782"/>
    </row>
    <row r="411" spans="1:68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21</v>
      </c>
      <c r="Y411" s="781">
        <f>IFERROR(SUM(Y409:Y409),"0")</f>
        <v>21.6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80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1155</v>
      </c>
      <c r="Y414" s="780">
        <f>IFERROR(IF(X414="",0,CEILING((X414/$H414),1)*$H414),"")</f>
        <v>1155</v>
      </c>
      <c r="Z414" s="36">
        <f>IFERROR(IF(Y414=0,"",ROUNDUP(Y414/H414,0)*0.00651),"")</f>
        <v>3.5805000000000002</v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1293.5999999999999</v>
      </c>
      <c r="BN414" s="64">
        <f>IFERROR(Y414*I414/H414,"0")</f>
        <v>1293.5999999999999</v>
      </c>
      <c r="BO414" s="64">
        <f>IFERROR(1/J414*(X414/H414),"0")</f>
        <v>3.0219780219780223</v>
      </c>
      <c r="BP414" s="64">
        <f>IFERROR(1/J414*(Y414/H414),"0")</f>
        <v>3.0219780219780223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350</v>
      </c>
      <c r="Y415" s="780">
        <f>IFERROR(IF(X415="",0,CEILING((X415/$H415),1)*$H415),"")</f>
        <v>350.7</v>
      </c>
      <c r="Z415" s="36">
        <f>IFERROR(IF(Y415=0,"",ROUNDUP(Y415/H415,0)*0.00651),"")</f>
        <v>1.08717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390</v>
      </c>
      <c r="BN415" s="64">
        <f>IFERROR(Y415*I415/H415,"0")</f>
        <v>390.78</v>
      </c>
      <c r="BO415" s="64">
        <f>IFERROR(1/J415*(X415/H415),"0")</f>
        <v>0.91575091575091572</v>
      </c>
      <c r="BP415" s="64">
        <f>IFERROR(1/J415*(Y415/H415),"0")</f>
        <v>0.91758241758241765</v>
      </c>
    </row>
    <row r="416" spans="1:68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716.66666666666663</v>
      </c>
      <c r="Y416" s="781">
        <f>IFERROR(Y413/H413,"0")+IFERROR(Y414/H414,"0")+IFERROR(Y415/H415,"0")</f>
        <v>717</v>
      </c>
      <c r="Z416" s="781">
        <f>IFERROR(IF(Z413="",0,Z413),"0")+IFERROR(IF(Z414="",0,Z414),"0")+IFERROR(IF(Z415="",0,Z415),"0")</f>
        <v>4.6676700000000002</v>
      </c>
      <c r="AA416" s="782"/>
      <c r="AB416" s="782"/>
      <c r="AC416" s="782"/>
    </row>
    <row r="417" spans="1:68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1505</v>
      </c>
      <c r="Y417" s="781">
        <f>IFERROR(SUM(Y413:Y415),"0")</f>
        <v>1505.7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37.5" customHeight="1" x14ac:dyDescent="0.25">
      <c r="A421" s="54" t="s">
        <v>663</v>
      </c>
      <c r="B421" s="54" t="s">
        <v>664</v>
      </c>
      <c r="C421" s="31">
        <v>4301011869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 t="s">
        <v>129</v>
      </c>
      <c r="M421" s="33" t="s">
        <v>68</v>
      </c>
      <c r="N421" s="33"/>
      <c r="O421" s="32">
        <v>60</v>
      </c>
      <c r="P421" s="11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300</v>
      </c>
      <c r="Y421" s="780">
        <f t="shared" ref="Y421:Y430" si="87">IFERROR(IF(X421="",0,CEILING((X421/$H421),1)*$H421),"")</f>
        <v>300</v>
      </c>
      <c r="Z421" s="36">
        <f>IFERROR(IF(Y421=0,"",ROUNDUP(Y421/H421,0)*0.02175),"")</f>
        <v>0.43499999999999994</v>
      </c>
      <c r="AA421" s="56"/>
      <c r="AB421" s="57"/>
      <c r="AC421" s="489" t="s">
        <v>665</v>
      </c>
      <c r="AG421" s="64"/>
      <c r="AJ421" s="68" t="s">
        <v>130</v>
      </c>
      <c r="AK421" s="68">
        <v>720</v>
      </c>
      <c r="BB421" s="490" t="s">
        <v>1</v>
      </c>
      <c r="BM421" s="64">
        <f t="shared" ref="BM421:BM430" si="88">IFERROR(X421*I421/H421,"0")</f>
        <v>309.60000000000002</v>
      </c>
      <c r="BN421" s="64">
        <f t="shared" ref="BN421:BN430" si="89">IFERROR(Y421*I421/H421,"0")</f>
        <v>309.60000000000002</v>
      </c>
      <c r="BO421" s="64">
        <f t="shared" ref="BO421:BO430" si="90">IFERROR(1/J421*(X421/H421),"0")</f>
        <v>0.41666666666666663</v>
      </c>
      <c r="BP421" s="64">
        <f t="shared" ref="BP421:BP430" si="91">IFERROR(1/J421*(Y421/H421),"0")</f>
        <v>0.41666666666666663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4301011946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/>
      <c r="M422" s="33" t="s">
        <v>147</v>
      </c>
      <c r="N422" s="33"/>
      <c r="O422" s="32">
        <v>60</v>
      </c>
      <c r="P422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667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4301011870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 t="s">
        <v>129</v>
      </c>
      <c r="M423" s="33" t="s">
        <v>68</v>
      </c>
      <c r="N423" s="33"/>
      <c r="O423" s="32">
        <v>60</v>
      </c>
      <c r="P423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500</v>
      </c>
      <c r="Y423" s="780">
        <f t="shared" si="87"/>
        <v>510</v>
      </c>
      <c r="Z423" s="36">
        <f>IFERROR(IF(Y423=0,"",ROUNDUP(Y423/H423,0)*0.02175),"")</f>
        <v>0.73949999999999994</v>
      </c>
      <c r="AA423" s="56"/>
      <c r="AB423" s="57"/>
      <c r="AC423" s="493" t="s">
        <v>670</v>
      </c>
      <c r="AG423" s="64"/>
      <c r="AJ423" s="68" t="s">
        <v>130</v>
      </c>
      <c r="AK423" s="68">
        <v>720</v>
      </c>
      <c r="BB423" s="494" t="s">
        <v>1</v>
      </c>
      <c r="BM423" s="64">
        <f t="shared" si="88"/>
        <v>516</v>
      </c>
      <c r="BN423" s="64">
        <f t="shared" si="89"/>
        <v>526.32000000000005</v>
      </c>
      <c r="BO423" s="64">
        <f t="shared" si="90"/>
        <v>0.69444444444444442</v>
      </c>
      <c r="BP423" s="64">
        <f t="shared" si="91"/>
        <v>0.70833333333333326</v>
      </c>
    </row>
    <row r="424" spans="1:68" ht="27" hidden="1" customHeight="1" x14ac:dyDescent="0.25">
      <c r="A424" s="54" t="s">
        <v>668</v>
      </c>
      <c r="B424" s="54" t="s">
        <v>671</v>
      </c>
      <c r="C424" s="31">
        <v>4301011947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/>
      <c r="M424" s="33" t="s">
        <v>147</v>
      </c>
      <c r="N424" s="33"/>
      <c r="O424" s="32">
        <v>60</v>
      </c>
      <c r="P424" s="9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667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672</v>
      </c>
      <c r="B425" s="54" t="s">
        <v>673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 t="s">
        <v>129</v>
      </c>
      <c r="M425" s="33" t="s">
        <v>68</v>
      </c>
      <c r="N425" s="33"/>
      <c r="O425" s="32">
        <v>60</v>
      </c>
      <c r="P425" s="9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1100</v>
      </c>
      <c r="Y425" s="780">
        <f t="shared" si="87"/>
        <v>1110</v>
      </c>
      <c r="Z425" s="36">
        <f>IFERROR(IF(Y425=0,"",ROUNDUP(Y425/H425,0)*0.02175),"")</f>
        <v>1.6094999999999999</v>
      </c>
      <c r="AA425" s="56"/>
      <c r="AB425" s="57"/>
      <c r="AC425" s="497" t="s">
        <v>674</v>
      </c>
      <c r="AG425" s="64"/>
      <c r="AJ425" s="68" t="s">
        <v>130</v>
      </c>
      <c r="AK425" s="68">
        <v>720</v>
      </c>
      <c r="BB425" s="498" t="s">
        <v>1</v>
      </c>
      <c r="BM425" s="64">
        <f t="shared" si="88"/>
        <v>1135.2</v>
      </c>
      <c r="BN425" s="64">
        <f t="shared" si="89"/>
        <v>1145.52</v>
      </c>
      <c r="BO425" s="64">
        <f t="shared" si="90"/>
        <v>1.5277777777777777</v>
      </c>
      <c r="BP425" s="64">
        <f t="shared" si="91"/>
        <v>1.5416666666666665</v>
      </c>
    </row>
    <row r="426" spans="1:68" ht="27" hidden="1" customHeight="1" x14ac:dyDescent="0.25">
      <c r="A426" s="54" t="s">
        <v>672</v>
      </c>
      <c r="B426" s="54" t="s">
        <v>675</v>
      </c>
      <c r="C426" s="31">
        <v>4301011943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/>
      <c r="M426" s="33" t="s">
        <v>147</v>
      </c>
      <c r="N426" s="33"/>
      <c r="O426" s="32">
        <v>60</v>
      </c>
      <c r="P426" s="8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667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200</v>
      </c>
      <c r="Y427" s="780">
        <f t="shared" si="87"/>
        <v>210</v>
      </c>
      <c r="Z427" s="36">
        <f>IFERROR(IF(Y427=0,"",ROUNDUP(Y427/H427,0)*0.02175),"")</f>
        <v>0.30449999999999999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206.4</v>
      </c>
      <c r="BN427" s="64">
        <f t="shared" si="89"/>
        <v>216.72</v>
      </c>
      <c r="BO427" s="64">
        <f t="shared" si="90"/>
        <v>0.27777777777777779</v>
      </c>
      <c r="BP427" s="64">
        <f t="shared" si="91"/>
        <v>0.29166666666666663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670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40</v>
      </c>
      <c r="Y430" s="780">
        <f t="shared" si="87"/>
        <v>40</v>
      </c>
      <c r="Z430" s="36">
        <f>IFERROR(IF(Y430=0,"",ROUNDUP(Y430/H430,0)*0.00902),"")</f>
        <v>7.2160000000000002E-2</v>
      </c>
      <c r="AA430" s="56"/>
      <c r="AB430" s="57"/>
      <c r="AC430" s="507" t="s">
        <v>674</v>
      </c>
      <c r="AG430" s="64"/>
      <c r="AJ430" s="68"/>
      <c r="AK430" s="68">
        <v>0</v>
      </c>
      <c r="BB430" s="508" t="s">
        <v>1</v>
      </c>
      <c r="BM430" s="64">
        <f t="shared" si="88"/>
        <v>41.68</v>
      </c>
      <c r="BN430" s="64">
        <f t="shared" si="89"/>
        <v>41.68</v>
      </c>
      <c r="BO430" s="64">
        <f t="shared" si="90"/>
        <v>6.0606060606060608E-2</v>
      </c>
      <c r="BP430" s="64">
        <f t="shared" si="91"/>
        <v>6.0606060606060608E-2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148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150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3.16066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2140</v>
      </c>
      <c r="Y432" s="781">
        <f>IFERROR(SUM(Y421:Y430),"0")</f>
        <v>2170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163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129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1300</v>
      </c>
      <c r="Y434" s="780">
        <f>IFERROR(IF(X434="",0,CEILING((X434/$H434),1)*$H434),"")</f>
        <v>1305</v>
      </c>
      <c r="Z434" s="36">
        <f>IFERROR(IF(Y434=0,"",ROUNDUP(Y434/H434,0)*0.02175),"")</f>
        <v>1.8922499999999998</v>
      </c>
      <c r="AA434" s="56"/>
      <c r="AB434" s="57"/>
      <c r="AC434" s="509" t="s">
        <v>688</v>
      </c>
      <c r="AG434" s="64"/>
      <c r="AJ434" s="68" t="s">
        <v>130</v>
      </c>
      <c r="AK434" s="68">
        <v>720</v>
      </c>
      <c r="BB434" s="510" t="s">
        <v>1</v>
      </c>
      <c r="BM434" s="64">
        <f>IFERROR(X434*I434/H434,"0")</f>
        <v>1341.6</v>
      </c>
      <c r="BN434" s="64">
        <f>IFERROR(Y434*I434/H434,"0")</f>
        <v>1346.76</v>
      </c>
      <c r="BO434" s="64">
        <f>IFERROR(1/J434*(X434/H434),"0")</f>
        <v>1.8055555555555556</v>
      </c>
      <c r="BP434" s="64">
        <f>IFERROR(1/J434*(Y434/H434),"0")</f>
        <v>1.8125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8</v>
      </c>
      <c r="Y435" s="780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88.666666666666671</v>
      </c>
      <c r="Y436" s="781">
        <f>IFERROR(Y434/H434,"0")+IFERROR(Y435/H435,"0")</f>
        <v>89</v>
      </c>
      <c r="Z436" s="781">
        <f>IFERROR(IF(Z434="",0,Z434),"0")+IFERROR(IF(Z435="",0,Z435),"0")</f>
        <v>1.9102899999999998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1308</v>
      </c>
      <c r="Y437" s="781">
        <f>IFERROR(SUM(Y434:Y435),"0")</f>
        <v>1313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80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80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20</v>
      </c>
      <c r="Y440" s="780">
        <f>IFERROR(IF(X440="",0,CEILING((X440/$H440),1)*$H440),"")</f>
        <v>27</v>
      </c>
      <c r="Z440" s="36">
        <f>IFERROR(IF(Y440=0,"",ROUNDUP(Y440/H440,0)*0.01898),"")</f>
        <v>5.6940000000000004E-2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21.153333333333332</v>
      </c>
      <c r="BN440" s="64">
        <f>IFERROR(Y440*I440/H440,"0")</f>
        <v>28.556999999999999</v>
      </c>
      <c r="BO440" s="64">
        <f>IFERROR(1/J440*(X440/H440),"0")</f>
        <v>3.4722222222222224E-2</v>
      </c>
      <c r="BP440" s="64">
        <f>IFERROR(1/J440*(Y440/H440),"0")</f>
        <v>4.6875E-2</v>
      </c>
    </row>
    <row r="441" spans="1:68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2.2222222222222223</v>
      </c>
      <c r="Y441" s="781">
        <f>IFERROR(Y439/H439,"0")+IFERROR(Y440/H440,"0")</f>
        <v>3</v>
      </c>
      <c r="Z441" s="781">
        <f>IFERROR(IF(Z439="",0,Z439),"0")+IFERROR(IF(Z440="",0,Z440),"0")</f>
        <v>5.6940000000000004E-2</v>
      </c>
      <c r="AA441" s="782"/>
      <c r="AB441" s="782"/>
      <c r="AC441" s="782"/>
    </row>
    <row r="442" spans="1:68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20</v>
      </c>
      <c r="Y442" s="781">
        <f>IFERROR(SUM(Y439:Y440),"0")</f>
        <v>27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205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80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60</v>
      </c>
      <c r="Y444" s="780">
        <f>IFERROR(IF(X444="",0,CEILING((X444/$H444),1)*$H444),"")</f>
        <v>63</v>
      </c>
      <c r="Z444" s="36">
        <f>IFERROR(IF(Y444=0,"",ROUNDUP(Y444/H444,0)*0.01898),"")</f>
        <v>0.13286000000000001</v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63.46</v>
      </c>
      <c r="BN444" s="64">
        <f>IFERROR(Y444*I444/H444,"0")</f>
        <v>66.632999999999996</v>
      </c>
      <c r="BO444" s="64">
        <f>IFERROR(1/J444*(X444/H444),"0")</f>
        <v>0.10416666666666667</v>
      </c>
      <c r="BP444" s="64">
        <f>IFERROR(1/J444*(Y444/H444),"0")</f>
        <v>0.109375</v>
      </c>
    </row>
    <row r="445" spans="1:68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6.666666666666667</v>
      </c>
      <c r="Y445" s="781">
        <f>IFERROR(Y444/H444,"0")</f>
        <v>7</v>
      </c>
      <c r="Z445" s="781">
        <f>IFERROR(IF(Z444="",0,Z444),"0")</f>
        <v>0.13286000000000001</v>
      </c>
      <c r="AA445" s="782"/>
      <c r="AB445" s="782"/>
      <c r="AC445" s="782"/>
    </row>
    <row r="446" spans="1:68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60</v>
      </c>
      <c r="Y446" s="781">
        <f>IFERROR(SUM(Y444:Y444),"0")</f>
        <v>63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37.5" hidden="1" customHeight="1" x14ac:dyDescent="0.25">
      <c r="A449" s="54" t="s">
        <v>704</v>
      </c>
      <c r="B449" s="54" t="s">
        <v>705</v>
      </c>
      <c r="C449" s="31">
        <v>4301011873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27" hidden="1" customHeight="1" x14ac:dyDescent="0.25">
      <c r="A450" s="54" t="s">
        <v>704</v>
      </c>
      <c r="B450" s="54" t="s">
        <v>707</v>
      </c>
      <c r="C450" s="31">
        <v>4301011483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150</v>
      </c>
      <c r="Y455" s="780">
        <f t="shared" si="92"/>
        <v>156</v>
      </c>
      <c r="Z455" s="36">
        <f>IFERROR(IF(Y455=0,"",ROUNDUP(Y455/H455,0)*0.02175),"")</f>
        <v>0.28275</v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156</v>
      </c>
      <c r="BN455" s="64">
        <f t="shared" si="94"/>
        <v>162.24</v>
      </c>
      <c r="BO455" s="64">
        <f t="shared" si="95"/>
        <v>0.2232142857142857</v>
      </c>
      <c r="BP455" s="64">
        <f t="shared" si="96"/>
        <v>0.23214285714285712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12.5</v>
      </c>
      <c r="Y457" s="781">
        <f>IFERROR(Y449/H449,"0")+IFERROR(Y450/H450,"0")+IFERROR(Y451/H451,"0")+IFERROR(Y452/H452,"0")+IFERROR(Y453/H453,"0")+IFERROR(Y454/H454,"0")+IFERROR(Y455/H455,"0")+IFERROR(Y456/H456,"0")</f>
        <v>13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0.28275</v>
      </c>
      <c r="AA457" s="782"/>
      <c r="AB457" s="782"/>
      <c r="AC457" s="782"/>
    </row>
    <row r="458" spans="1:68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150</v>
      </c>
      <c r="Y458" s="781">
        <f>IFERROR(SUM(Y449:Y456),"0")</f>
        <v>156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80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80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205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80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10</v>
      </c>
      <c r="Y483" s="780">
        <f t="shared" ref="Y483:Y503" si="97">IFERROR(IF(X483="",0,CEILING((X483/$H483),1)*$H483),"")</f>
        <v>10.8</v>
      </c>
      <c r="Z483" s="36">
        <f>IFERROR(IF(Y483=0,"",ROUNDUP(Y483/H483,0)*0.00902),"")</f>
        <v>1.804E-2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10.388888888888889</v>
      </c>
      <c r="BN483" s="64">
        <f t="shared" ref="BN483:BN503" si="99">IFERROR(Y483*I483/H483,"0")</f>
        <v>11.22</v>
      </c>
      <c r="BO483" s="64">
        <f t="shared" ref="BO483:BO503" si="100">IFERROR(1/J483*(X483/H483),"0")</f>
        <v>1.4029180695847361E-2</v>
      </c>
      <c r="BP483" s="64">
        <f t="shared" ref="BP483:BP503" si="101">IFERROR(1/J483*(Y483/H483),"0")</f>
        <v>1.5151515151515152E-2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10</v>
      </c>
      <c r="Y486" s="780">
        <f t="shared" si="97"/>
        <v>12.600000000000001</v>
      </c>
      <c r="Z486" s="36">
        <f>IFERROR(IF(Y486=0,"",ROUNDUP(Y486/H486,0)*0.00902),"")</f>
        <v>2.7060000000000001E-2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10.571428571428573</v>
      </c>
      <c r="BN486" s="64">
        <f t="shared" si="99"/>
        <v>13.320000000000002</v>
      </c>
      <c r="BO486" s="64">
        <f t="shared" si="100"/>
        <v>1.8037518037518036E-2</v>
      </c>
      <c r="BP486" s="64">
        <f t="shared" si="101"/>
        <v>2.2727272727272728E-2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35</v>
      </c>
      <c r="Y490" s="780">
        <f t="shared" si="97"/>
        <v>35.700000000000003</v>
      </c>
      <c r="Z490" s="36">
        <f t="shared" si="102"/>
        <v>8.5339999999999999E-2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37.166666666666664</v>
      </c>
      <c r="BN490" s="64">
        <f t="shared" si="99"/>
        <v>37.910000000000004</v>
      </c>
      <c r="BO490" s="64">
        <f t="shared" si="100"/>
        <v>7.1225071225071226E-2</v>
      </c>
      <c r="BP490" s="64">
        <f t="shared" si="101"/>
        <v>7.2649572649572655E-2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70</v>
      </c>
      <c r="Y499" s="780">
        <f t="shared" si="97"/>
        <v>71.400000000000006</v>
      </c>
      <c r="Z499" s="36">
        <f t="shared" si="102"/>
        <v>0.17068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74.333333333333329</v>
      </c>
      <c r="BN499" s="64">
        <f t="shared" si="99"/>
        <v>75.820000000000007</v>
      </c>
      <c r="BO499" s="64">
        <f t="shared" si="100"/>
        <v>0.14245014245014245</v>
      </c>
      <c r="BP499" s="64">
        <f t="shared" si="101"/>
        <v>0.14529914529914531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4301031255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794</v>
      </c>
      <c r="C502" s="31">
        <v>4301031338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4301031368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7" t="s">
        <v>796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759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54.232804232804227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56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0.30112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125</v>
      </c>
      <c r="Y505" s="781">
        <f>IFERROR(SUM(Y483:Y503),"0")</f>
        <v>130.5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80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80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163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40</v>
      </c>
      <c r="Y517" s="780">
        <f>IFERROR(IF(X517="",0,CEILING((X517/$H517),1)*$H517),"")</f>
        <v>43.2</v>
      </c>
      <c r="Z517" s="36">
        <f>IFERROR(IF(Y517=0,"",ROUNDUP(Y517/H517,0)*0.00902),"")</f>
        <v>7.2160000000000002E-2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41.555555555555557</v>
      </c>
      <c r="BN517" s="64">
        <f>IFERROR(Y517*I517/H517,"0")</f>
        <v>44.88</v>
      </c>
      <c r="BO517" s="64">
        <f>IFERROR(1/J517*(X517/H517),"0")</f>
        <v>5.6116722783389444E-2</v>
      </c>
      <c r="BP517" s="64">
        <f>IFERROR(1/J517*(Y517/H517),"0")</f>
        <v>6.0606060606060608E-2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7.4074074074074066</v>
      </c>
      <c r="Y522" s="781">
        <f>IFERROR(Y517/H517,"0")+IFERROR(Y518/H518,"0")+IFERROR(Y519/H519,"0")+IFERROR(Y520/H520,"0")+IFERROR(Y521/H521,"0")</f>
        <v>8</v>
      </c>
      <c r="Z522" s="781">
        <f>IFERROR(IF(Z517="",0,Z517),"0")+IFERROR(IF(Z518="",0,Z518),"0")+IFERROR(IF(Z519="",0,Z519),"0")+IFERROR(IF(Z520="",0,Z520),"0")+IFERROR(IF(Z521="",0,Z521),"0")</f>
        <v>7.2160000000000002E-2</v>
      </c>
      <c r="AA522" s="782"/>
      <c r="AB522" s="782"/>
      <c r="AC522" s="782"/>
    </row>
    <row r="523" spans="1:68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40</v>
      </c>
      <c r="Y523" s="781">
        <f>IFERROR(SUM(Y517:Y521),"0")</f>
        <v>43.2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4</v>
      </c>
      <c r="Y526" s="780">
        <f>IFERROR(IF(X526="",0,CEILING((X526/$H526),1)*$H526),"")</f>
        <v>4.8</v>
      </c>
      <c r="Z526" s="36">
        <f>IFERROR(IF(Y526=0,"",ROUNDUP(Y526/H526,0)*0.00502),"")</f>
        <v>2.0080000000000001E-2</v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4.5733333333333341</v>
      </c>
      <c r="BN526" s="64">
        <f>IFERROR(Y526*I526/H526,"0")</f>
        <v>5.4880000000000004</v>
      </c>
      <c r="BO526" s="64">
        <f>IFERROR(1/J526*(X526/H526),"0")</f>
        <v>1.4245014245014247E-2</v>
      </c>
      <c r="BP526" s="64">
        <f>IFERROR(1/J526*(Y526/H526),"0")</f>
        <v>1.7094017094017096E-2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4301031291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2.02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35</v>
      </c>
      <c r="P528" s="11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10</v>
      </c>
      <c r="Y528" s="780">
        <f>IFERROR(IF(X528="",0,CEILING((X528/$H528),1)*$H528),"")</f>
        <v>10.799999999999999</v>
      </c>
      <c r="Z528" s="36">
        <f>IFERROR(IF(Y528=0,"",ROUNDUP(Y528/H528,0)*0.00502),"")</f>
        <v>4.5179999999999998E-2</v>
      </c>
      <c r="AA528" s="56"/>
      <c r="AB528" s="57"/>
      <c r="AC528" s="615" t="s">
        <v>829</v>
      </c>
      <c r="AG528" s="64"/>
      <c r="AJ528" s="68"/>
      <c r="AK528" s="68">
        <v>0</v>
      </c>
      <c r="BB528" s="616" t="s">
        <v>1</v>
      </c>
      <c r="BM528" s="64">
        <f>IFERROR(X528*I528/H528,"0")</f>
        <v>16.833333333333332</v>
      </c>
      <c r="BN528" s="64">
        <f>IFERROR(Y528*I528/H528,"0")</f>
        <v>18.18</v>
      </c>
      <c r="BO528" s="64">
        <f>IFERROR(1/J528*(X528/H528),"0")</f>
        <v>3.561253561253562E-2</v>
      </c>
      <c r="BP528" s="64">
        <f>IFERROR(1/J528*(Y528/H528),"0")</f>
        <v>3.8461538461538464E-2</v>
      </c>
    </row>
    <row r="529" spans="1:68" ht="27" hidden="1" customHeight="1" x14ac:dyDescent="0.25">
      <c r="A529" s="54" t="s">
        <v>827</v>
      </c>
      <c r="B529" s="54" t="s">
        <v>830</v>
      </c>
      <c r="C529" s="31">
        <v>4301031347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63" t="s">
        <v>831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17" t="s">
        <v>829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112</v>
      </c>
      <c r="Y530" s="780">
        <f>IFERROR(IF(X530="",0,CEILING((X530/$H530),1)*$H530),"")</f>
        <v>112.56</v>
      </c>
      <c r="Z530" s="36">
        <f>IFERROR(IF(Y530=0,"",ROUNDUP(Y530/H530,0)*0.00502),"")</f>
        <v>0.33634000000000003</v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166.66666666666669</v>
      </c>
      <c r="BN530" s="64">
        <f>IFERROR(Y530*I530/H530,"0")</f>
        <v>167.5</v>
      </c>
      <c r="BO530" s="64">
        <f>IFERROR(1/J530*(X530/H530),"0")</f>
        <v>0.28490028490028496</v>
      </c>
      <c r="BP530" s="64">
        <f>IFERROR(1/J530*(Y530/H530),"0")</f>
        <v>0.28632478632478636</v>
      </c>
    </row>
    <row r="531" spans="1:68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78.333333333333343</v>
      </c>
      <c r="Y531" s="781">
        <f>IFERROR(Y526/H526,"0")+IFERROR(Y527/H527,"0")+IFERROR(Y528/H528,"0")+IFERROR(Y529/H529,"0")+IFERROR(Y530/H530,"0")</f>
        <v>80</v>
      </c>
      <c r="Z531" s="781">
        <f>IFERROR(IF(Z526="",0,Z526),"0")+IFERROR(IF(Z527="",0,Z527),"0")+IFERROR(IF(Z528="",0,Z528),"0")+IFERROR(IF(Z529="",0,Z529),"0")+IFERROR(IF(Z530="",0,Z530),"0")</f>
        <v>0.40160000000000001</v>
      </c>
      <c r="AA531" s="782"/>
      <c r="AB531" s="782"/>
      <c r="AC531" s="782"/>
    </row>
    <row r="532" spans="1:68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126</v>
      </c>
      <c r="Y532" s="781">
        <f>IFERROR(SUM(Y526:Y530),"0")</f>
        <v>128.16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150</v>
      </c>
      <c r="Y541" s="780">
        <f t="shared" ref="Y541:Y555" si="103">IFERROR(IF(X541="",0,CEILING((X541/$H541),1)*$H541),"")</f>
        <v>153.12</v>
      </c>
      <c r="Z541" s="36">
        <f t="shared" ref="Z541:Z546" si="104">IFERROR(IF(Y541=0,"",ROUNDUP(Y541/H541,0)*0.01196),"")</f>
        <v>0.34683999999999998</v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160.22727272727272</v>
      </c>
      <c r="BN541" s="64">
        <f t="shared" ref="BN541:BN555" si="106">IFERROR(Y541*I541/H541,"0")</f>
        <v>163.56</v>
      </c>
      <c r="BO541" s="64">
        <f t="shared" ref="BO541:BO555" si="107">IFERROR(1/J541*(X541/H541),"0")</f>
        <v>0.27316433566433568</v>
      </c>
      <c r="BP541" s="64">
        <f t="shared" ref="BP541:BP555" si="108">IFERROR(1/J541*(Y541/H541),"0")</f>
        <v>0.27884615384615385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250</v>
      </c>
      <c r="Y544" s="780">
        <f t="shared" si="103"/>
        <v>253.44</v>
      </c>
      <c r="Z544" s="36">
        <f t="shared" si="104"/>
        <v>0.57408000000000003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267.04545454545456</v>
      </c>
      <c r="BN544" s="64">
        <f t="shared" si="106"/>
        <v>270.71999999999997</v>
      </c>
      <c r="BO544" s="64">
        <f t="shared" si="107"/>
        <v>0.45527389277389274</v>
      </c>
      <c r="BP544" s="64">
        <f t="shared" si="108"/>
        <v>0.46153846153846156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80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80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120</v>
      </c>
      <c r="Y546" s="780">
        <f t="shared" si="103"/>
        <v>121.44000000000001</v>
      </c>
      <c r="Z546" s="36">
        <f t="shared" si="104"/>
        <v>0.27507999999999999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128.18181818181816</v>
      </c>
      <c r="BN546" s="64">
        <f t="shared" si="106"/>
        <v>129.72</v>
      </c>
      <c r="BO546" s="64">
        <f t="shared" si="107"/>
        <v>0.21853146853146854</v>
      </c>
      <c r="BP546" s="64">
        <f t="shared" si="108"/>
        <v>0.22115384615384617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84</v>
      </c>
      <c r="Y547" s="780">
        <f t="shared" si="103"/>
        <v>86.4</v>
      </c>
      <c r="Z547" s="36">
        <f>IFERROR(IF(Y547=0,"",ROUNDUP(Y547/H547,0)*0.00902),"")</f>
        <v>0.21648000000000001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88.9</v>
      </c>
      <c r="BN547" s="64">
        <f t="shared" si="106"/>
        <v>91.440000000000012</v>
      </c>
      <c r="BO547" s="64">
        <f t="shared" si="107"/>
        <v>0.17676767676767677</v>
      </c>
      <c r="BP547" s="64">
        <f t="shared" si="108"/>
        <v>0.18181818181818182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90</v>
      </c>
      <c r="Y551" s="780">
        <f t="shared" si="103"/>
        <v>90</v>
      </c>
      <c r="Z551" s="36">
        <f>IFERROR(IF(Y551=0,"",ROUNDUP(Y551/H551,0)*0.00902),"")</f>
        <v>0.22550000000000001</v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95.249999999999986</v>
      </c>
      <c r="BN551" s="64">
        <f t="shared" si="106"/>
        <v>95.249999999999986</v>
      </c>
      <c r="BO551" s="64">
        <f t="shared" si="107"/>
        <v>0.18939393939393939</v>
      </c>
      <c r="BP551" s="64">
        <f t="shared" si="108"/>
        <v>0.18939393939393939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146.81818181818181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149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1.63798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694</v>
      </c>
      <c r="Y557" s="781">
        <f>IFERROR(SUM(Y541:Y555),"0")</f>
        <v>704.4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163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80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100</v>
      </c>
      <c r="Y560" s="780">
        <f>IFERROR(IF(X560="",0,CEILING((X560/$H560),1)*$H560),"")</f>
        <v>100.32000000000001</v>
      </c>
      <c r="Z560" s="36">
        <f>IFERROR(IF(Y560=0,"",ROUNDUP(Y560/H560,0)*0.01196),"")</f>
        <v>0.22724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106.81818181818181</v>
      </c>
      <c r="BN560" s="64">
        <f>IFERROR(Y560*I560/H560,"0")</f>
        <v>107.16</v>
      </c>
      <c r="BO560" s="64">
        <f>IFERROR(1/J560*(X560/H560),"0")</f>
        <v>0.18210955710955709</v>
      </c>
      <c r="BP560" s="64">
        <f>IFERROR(1/J560*(Y560/H560),"0")</f>
        <v>0.18269230769230771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18.939393939393938</v>
      </c>
      <c r="Y562" s="781">
        <f>IFERROR(Y559/H559,"0")+IFERROR(Y560/H560,"0")+IFERROR(Y561/H561,"0")</f>
        <v>19</v>
      </c>
      <c r="Z562" s="781">
        <f>IFERROR(IF(Z559="",0,Z559),"0")+IFERROR(IF(Z560="",0,Z560),"0")+IFERROR(IF(Z561="",0,Z561),"0")</f>
        <v>0.22724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100</v>
      </c>
      <c r="Y563" s="781">
        <f>IFERROR(SUM(Y559:Y561),"0")</f>
        <v>100.32000000000001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70</v>
      </c>
      <c r="Y565" s="780">
        <f t="shared" ref="Y565:Y578" si="109">IFERROR(IF(X565="",0,CEILING((X565/$H565),1)*$H565),"")</f>
        <v>73.92</v>
      </c>
      <c r="Z565" s="36">
        <f>IFERROR(IF(Y565=0,"",ROUNDUP(Y565/H565,0)*0.01196),"")</f>
        <v>0.16744000000000001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74.772727272727266</v>
      </c>
      <c r="BN565" s="64">
        <f t="shared" ref="BN565:BN578" si="111">IFERROR(Y565*I565/H565,"0")</f>
        <v>78.959999999999994</v>
      </c>
      <c r="BO565" s="64">
        <f t="shared" ref="BO565:BO578" si="112">IFERROR(1/J565*(X565/H565),"0")</f>
        <v>0.12747668997668998</v>
      </c>
      <c r="BP565" s="64">
        <f t="shared" ref="BP565:BP578" si="113">IFERROR(1/J565*(Y565/H565),"0")</f>
        <v>0.13461538461538464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60</v>
      </c>
      <c r="P566" s="10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70</v>
      </c>
      <c r="Y566" s="780">
        <f t="shared" si="109"/>
        <v>73.92</v>
      </c>
      <c r="Z566" s="36">
        <f>IFERROR(IF(Y566=0,"",ROUNDUP(Y566/H566,0)*0.01196),"")</f>
        <v>0.16744000000000001</v>
      </c>
      <c r="AA566" s="56"/>
      <c r="AB566" s="57"/>
      <c r="AC566" s="661" t="s">
        <v>894</v>
      </c>
      <c r="AG566" s="64"/>
      <c r="AJ566" s="68"/>
      <c r="AK566" s="68">
        <v>0</v>
      </c>
      <c r="BB566" s="662" t="s">
        <v>1</v>
      </c>
      <c r="BM566" s="64">
        <f t="shared" si="110"/>
        <v>74.772727272727266</v>
      </c>
      <c r="BN566" s="64">
        <f t="shared" si="111"/>
        <v>78.959999999999994</v>
      </c>
      <c r="BO566" s="64">
        <f t="shared" si="112"/>
        <v>0.12747668997668998</v>
      </c>
      <c r="BP566" s="64">
        <f t="shared" si="113"/>
        <v>0.13461538461538464</v>
      </c>
    </row>
    <row r="567" spans="1:68" ht="27" hidden="1" customHeight="1" x14ac:dyDescent="0.25">
      <c r="A567" s="54" t="s">
        <v>892</v>
      </c>
      <c r="B567" s="54" t="s">
        <v>895</v>
      </c>
      <c r="C567" s="31">
        <v>4301031350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70</v>
      </c>
      <c r="P567" s="1077" t="s">
        <v>896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4301031250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60</v>
      </c>
      <c r="P568" s="11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150</v>
      </c>
      <c r="Y568" s="780">
        <f t="shared" si="109"/>
        <v>153.12</v>
      </c>
      <c r="Z568" s="36">
        <f>IFERROR(IF(Y568=0,"",ROUNDUP(Y568/H568,0)*0.01196),"")</f>
        <v>0.34683999999999998</v>
      </c>
      <c r="AA568" s="56"/>
      <c r="AB568" s="57"/>
      <c r="AC568" s="665" t="s">
        <v>900</v>
      </c>
      <c r="AG568" s="64"/>
      <c r="AJ568" s="68"/>
      <c r="AK568" s="68">
        <v>0</v>
      </c>
      <c r="BB568" s="666" t="s">
        <v>1</v>
      </c>
      <c r="BM568" s="64">
        <f t="shared" si="110"/>
        <v>160.22727272727272</v>
      </c>
      <c r="BN568" s="64">
        <f t="shared" si="111"/>
        <v>163.56</v>
      </c>
      <c r="BO568" s="64">
        <f t="shared" si="112"/>
        <v>0.27316433566433568</v>
      </c>
      <c r="BP568" s="64">
        <f t="shared" si="113"/>
        <v>0.27884615384615385</v>
      </c>
    </row>
    <row r="569" spans="1:68" ht="27" hidden="1" customHeight="1" x14ac:dyDescent="0.25">
      <c r="A569" s="54" t="s">
        <v>898</v>
      </c>
      <c r="B569" s="54" t="s">
        <v>901</v>
      </c>
      <c r="C569" s="31">
        <v>4301031353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70</v>
      </c>
      <c r="P569" s="1084" t="s">
        <v>902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4301031419</v>
      </c>
      <c r="D570" s="791">
        <v>4680115882072</v>
      </c>
      <c r="E570" s="792"/>
      <c r="F570" s="778">
        <v>0.6</v>
      </c>
      <c r="G570" s="32">
        <v>8</v>
      </c>
      <c r="H570" s="778">
        <v>4.8</v>
      </c>
      <c r="I570" s="778">
        <v>6.93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96</v>
      </c>
      <c r="Y570" s="780">
        <f t="shared" si="109"/>
        <v>96</v>
      </c>
      <c r="Z570" s="36">
        <f>IFERROR(IF(Y570=0,"",ROUNDUP(Y570/H570,0)*0.00902),"")</f>
        <v>0.1804</v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138.6</v>
      </c>
      <c r="BN570" s="64">
        <f t="shared" si="111"/>
        <v>138.6</v>
      </c>
      <c r="BO570" s="64">
        <f t="shared" si="112"/>
        <v>0.15151515151515152</v>
      </c>
      <c r="BP570" s="64">
        <f t="shared" si="113"/>
        <v>0.15151515151515152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4301031383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60</v>
      </c>
      <c r="P571" s="115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IFERROR(IF(Y571=0,"",ROUNDUP(Y571/H571,0)*0.00937),"")</f>
        <v/>
      </c>
      <c r="AA571" s="56"/>
      <c r="AB571" s="57"/>
      <c r="AC571" s="671" t="s">
        <v>908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4301031351</v>
      </c>
      <c r="D572" s="791">
        <v>4680115882072</v>
      </c>
      <c r="E572" s="792"/>
      <c r="F572" s="778">
        <v>0.6</v>
      </c>
      <c r="G572" s="32">
        <v>6</v>
      </c>
      <c r="H572" s="778">
        <v>3.6</v>
      </c>
      <c r="I572" s="778">
        <v>3.81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887" t="s">
        <v>910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IFERROR(IF(Y572=0,"",ROUNDUP(Y572/H572,0)*0.00902),"")</f>
        <v/>
      </c>
      <c r="AA572" s="56"/>
      <c r="AB572" s="57"/>
      <c r="AC572" s="673" t="s">
        <v>891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4301031418</v>
      </c>
      <c r="D573" s="791">
        <v>4680115882102</v>
      </c>
      <c r="E573" s="792"/>
      <c r="F573" s="778">
        <v>0.6</v>
      </c>
      <c r="G573" s="32">
        <v>8</v>
      </c>
      <c r="H573" s="778">
        <v>4.8</v>
      </c>
      <c r="I573" s="778">
        <v>6.69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70</v>
      </c>
      <c r="P573" s="883" t="s">
        <v>913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914</v>
      </c>
      <c r="C574" s="31">
        <v>4301031385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120</v>
      </c>
      <c r="K574" s="32" t="s">
        <v>126</v>
      </c>
      <c r="L574" s="32"/>
      <c r="M574" s="33" t="s">
        <v>68</v>
      </c>
      <c r="N574" s="33"/>
      <c r="O574" s="32">
        <v>60</v>
      </c>
      <c r="P574" s="94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IFERROR(IF(Y574=0,"",ROUNDUP(Y574/H574,0)*0.00937),"")</f>
        <v/>
      </c>
      <c r="AA574" s="56"/>
      <c r="AB574" s="57"/>
      <c r="AC574" s="677" t="s">
        <v>897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4301031251</v>
      </c>
      <c r="D575" s="791">
        <v>4680115882102</v>
      </c>
      <c r="E575" s="792"/>
      <c r="F575" s="778">
        <v>0.6</v>
      </c>
      <c r="G575" s="32">
        <v>6</v>
      </c>
      <c r="H575" s="778">
        <v>3.6</v>
      </c>
      <c r="I575" s="778">
        <v>3.81</v>
      </c>
      <c r="J575" s="32">
        <v>132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54</v>
      </c>
      <c r="Y575" s="780">
        <f t="shared" si="109"/>
        <v>54</v>
      </c>
      <c r="Z575" s="36">
        <f>IFERROR(IF(Y575=0,"",ROUNDUP(Y575/H575,0)*0.00902),"")</f>
        <v>0.1353</v>
      </c>
      <c r="AA575" s="56"/>
      <c r="AB575" s="57"/>
      <c r="AC575" s="679" t="s">
        <v>894</v>
      </c>
      <c r="AG575" s="64"/>
      <c r="AJ575" s="68"/>
      <c r="AK575" s="68">
        <v>0</v>
      </c>
      <c r="BB575" s="680" t="s">
        <v>1</v>
      </c>
      <c r="BM575" s="64">
        <f t="shared" si="110"/>
        <v>57.15</v>
      </c>
      <c r="BN575" s="64">
        <f t="shared" si="111"/>
        <v>57.15</v>
      </c>
      <c r="BO575" s="64">
        <f t="shared" si="112"/>
        <v>0.11363636363636365</v>
      </c>
      <c r="BP575" s="64">
        <f t="shared" si="113"/>
        <v>0.11363636363636365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4301031417</v>
      </c>
      <c r="D576" s="791">
        <v>4680115882096</v>
      </c>
      <c r="E576" s="792"/>
      <c r="F576" s="778">
        <v>0.6</v>
      </c>
      <c r="G576" s="32">
        <v>8</v>
      </c>
      <c r="H576" s="778">
        <v>4.8</v>
      </c>
      <c r="I576" s="778">
        <v>6.69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70</v>
      </c>
      <c r="P576" s="1118" t="s">
        <v>918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919</v>
      </c>
      <c r="C577" s="31">
        <v>4301031384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120</v>
      </c>
      <c r="K577" s="32" t="s">
        <v>126</v>
      </c>
      <c r="L577" s="32"/>
      <c r="M577" s="33" t="s">
        <v>68</v>
      </c>
      <c r="N577" s="33"/>
      <c r="O577" s="32">
        <v>60</v>
      </c>
      <c r="P577" s="11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IFERROR(IF(Y577=0,"",ROUNDUP(Y577/H577,0)*0.00937),"")</f>
        <v/>
      </c>
      <c r="AA577" s="56"/>
      <c r="AB577" s="57"/>
      <c r="AC577" s="683" t="s">
        <v>903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4301031253</v>
      </c>
      <c r="D578" s="791">
        <v>4680115882096</v>
      </c>
      <c r="E578" s="792"/>
      <c r="F578" s="778">
        <v>0.6</v>
      </c>
      <c r="G578" s="32">
        <v>6</v>
      </c>
      <c r="H578" s="778">
        <v>3.6</v>
      </c>
      <c r="I578" s="778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42</v>
      </c>
      <c r="Y578" s="780">
        <f t="shared" si="109"/>
        <v>43.2</v>
      </c>
      <c r="Z578" s="36">
        <f>IFERROR(IF(Y578=0,"",ROUNDUP(Y578/H578,0)*0.00902),"")</f>
        <v>0.10824</v>
      </c>
      <c r="AA578" s="56"/>
      <c r="AB578" s="57"/>
      <c r="AC578" s="685" t="s">
        <v>900</v>
      </c>
      <c r="AG578" s="64"/>
      <c r="AJ578" s="68"/>
      <c r="AK578" s="68">
        <v>0</v>
      </c>
      <c r="BB578" s="686" t="s">
        <v>1</v>
      </c>
      <c r="BM578" s="64">
        <f t="shared" si="110"/>
        <v>44.45</v>
      </c>
      <c r="BN578" s="64">
        <f t="shared" si="111"/>
        <v>45.720000000000006</v>
      </c>
      <c r="BO578" s="64">
        <f t="shared" si="112"/>
        <v>8.8383838383838384E-2</v>
      </c>
      <c r="BP578" s="64">
        <f t="shared" si="113"/>
        <v>9.0909090909090912E-2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101.59090909090909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104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1.1056599999999999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482</v>
      </c>
      <c r="Y580" s="781">
        <f>IFERROR(SUM(Y565:Y578),"0")</f>
        <v>494.16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205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282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282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40</v>
      </c>
      <c r="Y599" s="780">
        <f>IFERROR(IF(X599="",0,CEILING((X599/$H599),1)*$H599),"")</f>
        <v>42</v>
      </c>
      <c r="Z599" s="36">
        <f>IFERROR(IF(Y599=0,"",ROUNDUP(Y599/H599,0)*0.00937),"")</f>
        <v>9.3700000000000006E-2</v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42</v>
      </c>
      <c r="BN599" s="64">
        <f>IFERROR(Y599*I599/H599,"0")</f>
        <v>44.099999999999994</v>
      </c>
      <c r="BO599" s="64">
        <f>IFERROR(1/J599*(X599/H599),"0")</f>
        <v>7.9365079365079361E-2</v>
      </c>
      <c r="BP599" s="64">
        <f>IFERROR(1/J599*(Y599/H599),"0")</f>
        <v>8.3333333333333329E-2</v>
      </c>
    </row>
    <row r="600" spans="1:68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9.5238095238095237</v>
      </c>
      <c r="Y600" s="781">
        <f>IFERROR(Y599/H599,"0")</f>
        <v>10</v>
      </c>
      <c r="Z600" s="781">
        <f>IFERROR(IF(Z599="",0,Z599),"0")</f>
        <v>9.3700000000000006E-2</v>
      </c>
      <c r="AA600" s="782"/>
      <c r="AB600" s="782"/>
      <c r="AC600" s="782"/>
    </row>
    <row r="601" spans="1:68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40</v>
      </c>
      <c r="Y601" s="781">
        <f>IFERROR(SUM(Y599:Y599),"0")</f>
        <v>42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80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30</v>
      </c>
      <c r="Y607" s="780">
        <f t="shared" si="114"/>
        <v>36</v>
      </c>
      <c r="Z607" s="36">
        <f>IFERROR(IF(Y607=0,"",ROUNDUP(Y607/H607,0)*0.01898),"")</f>
        <v>5.6940000000000004E-2</v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31.087500000000002</v>
      </c>
      <c r="BN607" s="64">
        <f t="shared" si="116"/>
        <v>37.305</v>
      </c>
      <c r="BO607" s="64">
        <f t="shared" si="117"/>
        <v>3.90625E-2</v>
      </c>
      <c r="BP607" s="64">
        <f t="shared" si="118"/>
        <v>4.6875E-2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80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2.5</v>
      </c>
      <c r="Y612" s="781">
        <f>IFERROR(Y605/H605,"0")+IFERROR(Y606/H606,"0")+IFERROR(Y607/H607,"0")+IFERROR(Y608/H608,"0")+IFERROR(Y609/H609,"0")+IFERROR(Y610/H610,"0")+IFERROR(Y611/H611,"0")</f>
        <v>3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5.6940000000000004E-2</v>
      </c>
      <c r="AA612" s="782"/>
      <c r="AB612" s="782"/>
      <c r="AC612" s="782"/>
    </row>
    <row r="613" spans="1:68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30</v>
      </c>
      <c r="Y613" s="781">
        <f>IFERROR(SUM(Y605:Y611),"0")</f>
        <v>36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163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80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80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1300</v>
      </c>
      <c r="Y632" s="780">
        <f t="shared" ref="Y632:Y639" si="124">IFERROR(IF(X632="",0,CEILING((X632/$H632),1)*$H632),"")</f>
        <v>1302.5999999999999</v>
      </c>
      <c r="Z632" s="36">
        <f>IFERROR(IF(Y632=0,"",ROUNDUP(Y632/H632,0)*0.01898),"")</f>
        <v>3.1696599999999999</v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1386.5000000000002</v>
      </c>
      <c r="BN632" s="64">
        <f t="shared" ref="BN632:BN639" si="126">IFERROR(Y632*I632/H632,"0")</f>
        <v>1389.2730000000001</v>
      </c>
      <c r="BO632" s="64">
        <f t="shared" ref="BO632:BO639" si="127">IFERROR(1/J632*(X632/H632),"0")</f>
        <v>2.6041666666666665</v>
      </c>
      <c r="BP632" s="64">
        <f t="shared" ref="BP632:BP639" si="128">IFERROR(1/J632*(Y632/H632),"0")</f>
        <v>2.609375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80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4301051933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8.3190000000000008</v>
      </c>
      <c r="J634" s="32">
        <v>64</v>
      </c>
      <c r="K634" s="32" t="s">
        <v>116</v>
      </c>
      <c r="L634" s="32"/>
      <c r="M634" s="33" t="s">
        <v>80</v>
      </c>
      <c r="N634" s="33"/>
      <c r="O634" s="32">
        <v>45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IFERROR(IF(Y634=0,"",ROUNDUP(Y634/H634,0)*0.01898),"")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4301051510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8.3640000000000008</v>
      </c>
      <c r="J635" s="32">
        <v>56</v>
      </c>
      <c r="K635" s="32" t="s">
        <v>116</v>
      </c>
      <c r="L635" s="32"/>
      <c r="M635" s="33" t="s">
        <v>68</v>
      </c>
      <c r="N635" s="33"/>
      <c r="O635" s="32">
        <v>30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IFERROR(IF(Y635=0,"",ROUNDUP(Y635/H635,0)*0.02175),"")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159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159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166.66666666666666</v>
      </c>
      <c r="Y640" s="781">
        <f>IFERROR(Y632/H632,"0")+IFERROR(Y633/H633,"0")+IFERROR(Y634/H634,"0")+IFERROR(Y635/H635,"0")+IFERROR(Y636/H636,"0")+IFERROR(Y637/H637,"0")+IFERROR(Y638/H638,"0")+IFERROR(Y639/H639,"0")</f>
        <v>167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3.1696599999999999</v>
      </c>
      <c r="AA640" s="782"/>
      <c r="AB640" s="782"/>
      <c r="AC640" s="782"/>
    </row>
    <row r="641" spans="1:68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1300</v>
      </c>
      <c r="Y641" s="781">
        <f>IFERROR(SUM(Y632:Y639),"0")</f>
        <v>1302.5999999999999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205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4301060354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4301060408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4301060355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4301060407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163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17164.3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17369.440000000002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18353.166457082192</v>
      </c>
      <c r="Y668" s="781">
        <f>IFERROR(SUM(BN22:BN664),"0")</f>
        <v>18569.902999999995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33</v>
      </c>
      <c r="Y669" s="38">
        <f>ROUNDUP(SUM(BP22:BP664),0)</f>
        <v>33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19178.166457082192</v>
      </c>
      <c r="Y670" s="781">
        <f>GrossWeightTotalR+PalletQtyTotalR*25</f>
        <v>19394.902999999995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4138.4449053500784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4172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38.384990000000002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320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213</v>
      </c>
      <c r="F675" s="803" t="s">
        <v>235</v>
      </c>
      <c r="G675" s="803" t="s">
        <v>279</v>
      </c>
      <c r="H675" s="803" t="s">
        <v>111</v>
      </c>
      <c r="I675" s="803" t="s">
        <v>321</v>
      </c>
      <c r="J675" s="803" t="s">
        <v>345</v>
      </c>
      <c r="K675" s="803" t="s">
        <v>423</v>
      </c>
      <c r="L675" s="803" t="s">
        <v>442</v>
      </c>
      <c r="M675" s="803" t="s">
        <v>466</v>
      </c>
      <c r="N675" s="777"/>
      <c r="O675" s="803" t="s">
        <v>493</v>
      </c>
      <c r="P675" s="803" t="s">
        <v>496</v>
      </c>
      <c r="Q675" s="803" t="s">
        <v>505</v>
      </c>
      <c r="R675" s="803" t="s">
        <v>521</v>
      </c>
      <c r="S675" s="803" t="s">
        <v>531</v>
      </c>
      <c r="T675" s="803" t="s">
        <v>544</v>
      </c>
      <c r="U675" s="803" t="s">
        <v>557</v>
      </c>
      <c r="V675" s="803" t="s">
        <v>561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348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851.70000000000016</v>
      </c>
      <c r="E677" s="46">
        <f>IFERROR(Y105*1,"0")+IFERROR(Y106*1,"0")+IFERROR(Y107*1,"0")+IFERROR(Y111*1,"0")+IFERROR(Y112*1,"0")+IFERROR(Y113*1,"0")+IFERROR(Y114*1,"0")+IFERROR(Y115*1,"0")+IFERROR(Y116*1,"0")</f>
        <v>1014.3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1929.9</v>
      </c>
      <c r="G677" s="46">
        <f>IFERROR(Y152*1,"0")+IFERROR(Y153*1,"0")+IFERROR(Y154*1,"0")+IFERROR(Y158*1,"0")+IFERROR(Y159*1,"0")+IFERROR(Y163*1,"0")+IFERROR(Y164*1,"0")+IFERROR(Y165*1,"0")</f>
        <v>239.60000000000002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804.30000000000007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2439.6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210.8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561.6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281.40000000000003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450.59999999999997</v>
      </c>
      <c r="W677" s="46">
        <f>IFERROR(Y409*1,"0")+IFERROR(Y413*1,"0")+IFERROR(Y414*1,"0")+IFERROR(Y415*1,"0")</f>
        <v>1527.3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3573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156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130.5</v>
      </c>
      <c r="AA677" s="46">
        <f>IFERROR(Y513*1,"0")+IFERROR(Y517*1,"0")+IFERROR(Y518*1,"0")+IFERROR(Y519*1,"0")+IFERROR(Y520*1,"0")+IFERROR(Y521*1,"0")</f>
        <v>43.2</v>
      </c>
      <c r="AB677" s="46">
        <f>IFERROR(Y526*1,"0")+IFERROR(Y527*1,"0")+IFERROR(Y528*1,"0")+IFERROR(Y529*1,"0")+IFERROR(Y530*1,"0")</f>
        <v>128.16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1298.8799999999999</v>
      </c>
      <c r="AE677" s="46">
        <f>IFERROR(Y595*1,"0")+IFERROR(Y599*1,"0")</f>
        <v>42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1338.6</v>
      </c>
      <c r="AG677" s="46">
        <f>IFERROR(Y651*1,"0")+IFERROR(Y652*1,"0")+IFERROR(Y656*1,"0")+IFERROR(Y660*1,"0")+IFERROR(Y664*1,"0")</f>
        <v>0</v>
      </c>
    </row>
  </sheetData>
  <sheetProtection algorithmName="SHA-512" hashValue="9oqT3S/Lb7kEsSVEneR/yQS1b7FtkncVCy5wVJXezWI4/LJwLfJZPJvTMq01SytKYjQfqHjonykLFySf3RkdMw==" saltValue="NC0wSOr+CzhOv8cGS1EIdg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2,00"/>
        <filter val="1 100,00"/>
        <filter val="1 155,00"/>
        <filter val="1 230,00"/>
        <filter val="1 286,00"/>
        <filter val="1 300,00"/>
        <filter val="1 308,00"/>
        <filter val="1 505,00"/>
        <filter val="10,00"/>
        <filter val="100,00"/>
        <filter val="101,59"/>
        <filter val="105,00"/>
        <filter val="11,67"/>
        <filter val="110,00"/>
        <filter val="111,61"/>
        <filter val="112,00"/>
        <filter val="12,50"/>
        <filter val="120,00"/>
        <filter val="122,50"/>
        <filter val="125,00"/>
        <filter val="126,00"/>
        <filter val="130,00"/>
        <filter val="133,33"/>
        <filter val="136,00"/>
        <filter val="140,00"/>
        <filter val="146,82"/>
        <filter val="148,00"/>
        <filter val="150,00"/>
        <filter val="152,00"/>
        <filter val="160,00"/>
        <filter val="166,67"/>
        <filter val="17 164,30"/>
        <filter val="170,00"/>
        <filter val="172,62"/>
        <filter val="175,00"/>
        <filter val="18 353,17"/>
        <filter val="18,00"/>
        <filter val="18,94"/>
        <filter val="189,00"/>
        <filter val="19 178,17"/>
        <filter val="19,80"/>
        <filter val="190,00"/>
        <filter val="2 140,00"/>
        <filter val="2,22"/>
        <filter val="2,38"/>
        <filter val="2,50"/>
        <filter val="2,78"/>
        <filter val="20,00"/>
        <filter val="200,00"/>
        <filter val="206,00"/>
        <filter val="21,00"/>
        <filter val="233,33"/>
        <filter val="240,00"/>
        <filter val="25,00"/>
        <filter val="250,00"/>
        <filter val="27,50"/>
        <filter val="275,19"/>
        <filter val="280,00"/>
        <filter val="281,90"/>
        <filter val="284,52"/>
        <filter val="30,00"/>
        <filter val="300,00"/>
        <filter val="315,00"/>
        <filter val="33"/>
        <filter val="340,00"/>
        <filter val="35,00"/>
        <filter val="350,00"/>
        <filter val="36,00"/>
        <filter val="360,00"/>
        <filter val="4 138,44"/>
        <filter val="4,00"/>
        <filter val="40,00"/>
        <filter val="400,00"/>
        <filter val="405,00"/>
        <filter val="42,00"/>
        <filter val="43,33"/>
        <filter val="430,00"/>
        <filter val="45,00"/>
        <filter val="450,00"/>
        <filter val="46,59"/>
        <filter val="461,21"/>
        <filter val="465,00"/>
        <filter val="48,00"/>
        <filter val="482,00"/>
        <filter val="50,00"/>
        <filter val="500,00"/>
        <filter val="505,00"/>
        <filter val="54,00"/>
        <filter val="54,23"/>
        <filter val="54,49"/>
        <filter val="560,00"/>
        <filter val="580,00"/>
        <filter val="6,67"/>
        <filter val="60,00"/>
        <filter val="63,33"/>
        <filter val="66,00"/>
        <filter val="69,26"/>
        <filter val="694,00"/>
        <filter val="7,41"/>
        <filter val="70,00"/>
        <filter val="716,67"/>
        <filter val="72,00"/>
        <filter val="78,00"/>
        <filter val="78,33"/>
        <filter val="792,50"/>
        <filter val="8,00"/>
        <filter val="80,00"/>
        <filter val="800,00"/>
        <filter val="83,89"/>
        <filter val="84,00"/>
        <filter val="88,00"/>
        <filter val="88,67"/>
        <filter val="9,52"/>
        <filter val="90,00"/>
        <filter val="96,00"/>
        <filter val="99,00"/>
        <filter val="99,26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63 X69 X76 X107 X113 X140 X308 X421 X423 X425 X434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2" xr:uid="{00000000-0002-0000-0000-000012000000}">
      <formula1>IF(AK362&gt;0,OR(X362=0,AND(IF(X362-AK362&gt;=0,TRUE,FALSE),X362&gt;0,IF(X362/(H362*K362)=ROUND(X362/(H362*K362),0),TRUE,FALSE))),FALSE)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NeOO1R1knCBex59aEs/9Bc+tX8DkW9ZG5cXSJ3dn1kVxM0a+Wrjq/1vT8Xou5sY2lkjlwiHJybo2D2nXWgZlAw==" saltValue="i+dvtNL1Wuk/yrYVYzFb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