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2D853BB-EC51-4B28-895F-316C82FC7B6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X580" i="1"/>
  <c r="X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BO573" i="1"/>
  <c r="BM573" i="1"/>
  <c r="Y573" i="1"/>
  <c r="P573" i="1"/>
  <c r="BO572" i="1"/>
  <c r="BM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BO527" i="1"/>
  <c r="BM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BO518" i="1"/>
  <c r="BM518" i="1"/>
  <c r="Y518" i="1"/>
  <c r="P518" i="1"/>
  <c r="BO517" i="1"/>
  <c r="BM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BO483" i="1"/>
  <c r="BM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X463" i="1"/>
  <c r="X462" i="1"/>
  <c r="BO461" i="1"/>
  <c r="BM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Y446" i="1" s="1"/>
  <c r="X442" i="1"/>
  <c r="X441" i="1"/>
  <c r="BO440" i="1"/>
  <c r="BM440" i="1"/>
  <c r="Y440" i="1"/>
  <c r="BO439" i="1"/>
  <c r="BM439" i="1"/>
  <c r="Y439" i="1"/>
  <c r="X437" i="1"/>
  <c r="X436" i="1"/>
  <c r="BO435" i="1"/>
  <c r="BM435" i="1"/>
  <c r="Y435" i="1"/>
  <c r="P435" i="1"/>
  <c r="BO434" i="1"/>
  <c r="BM434" i="1"/>
  <c r="Y434" i="1"/>
  <c r="Y436" i="1" s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BO395" i="1"/>
  <c r="BM395" i="1"/>
  <c r="Y395" i="1"/>
  <c r="X393" i="1"/>
  <c r="X392" i="1"/>
  <c r="BO391" i="1"/>
  <c r="BM391" i="1"/>
  <c r="Y391" i="1"/>
  <c r="P391" i="1"/>
  <c r="BO390" i="1"/>
  <c r="BM390" i="1"/>
  <c r="Y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N383" i="1"/>
  <c r="BM383" i="1"/>
  <c r="Z383" i="1"/>
  <c r="Y383" i="1"/>
  <c r="BP383" i="1" s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BP379" i="1" s="1"/>
  <c r="P379" i="1"/>
  <c r="X377" i="1"/>
  <c r="X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8" i="1"/>
  <c r="Y357" i="1"/>
  <c r="X357" i="1"/>
  <c r="BP356" i="1"/>
  <c r="BO356" i="1"/>
  <c r="BN356" i="1"/>
  <c r="BM356" i="1"/>
  <c r="Z356" i="1"/>
  <c r="Z357" i="1" s="1"/>
  <c r="Y356" i="1"/>
  <c r="U677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BP341" i="1" s="1"/>
  <c r="P341" i="1"/>
  <c r="X338" i="1"/>
  <c r="X337" i="1"/>
  <c r="BO336" i="1"/>
  <c r="BM336" i="1"/>
  <c r="Y336" i="1"/>
  <c r="BP336" i="1" s="1"/>
  <c r="P336" i="1"/>
  <c r="BO335" i="1"/>
  <c r="BM335" i="1"/>
  <c r="Y335" i="1"/>
  <c r="Y337" i="1" s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P304" i="1"/>
  <c r="X301" i="1"/>
  <c r="X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X289" i="1"/>
  <c r="X288" i="1"/>
  <c r="BO287" i="1"/>
  <c r="BM287" i="1"/>
  <c r="Y287" i="1"/>
  <c r="BP287" i="1" s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G677" i="1" s="1"/>
  <c r="P152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BP89" i="1" s="1"/>
  <c r="P89" i="1"/>
  <c r="X87" i="1"/>
  <c r="X86" i="1"/>
  <c r="BO85" i="1"/>
  <c r="BM85" i="1"/>
  <c r="Y85" i="1"/>
  <c r="BP85" i="1" s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O32" i="1"/>
  <c r="BM32" i="1"/>
  <c r="Y32" i="1"/>
  <c r="BP32" i="1" s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D7" i="1"/>
  <c r="Q6" i="1"/>
  <c r="P2" i="1"/>
  <c r="BP398" i="1" l="1"/>
  <c r="BN398" i="1"/>
  <c r="Z398" i="1"/>
  <c r="BP429" i="1"/>
  <c r="BN429" i="1"/>
  <c r="Z429" i="1"/>
  <c r="BP461" i="1"/>
  <c r="BN461" i="1"/>
  <c r="Z461" i="1"/>
  <c r="BP490" i="1"/>
  <c r="BN490" i="1"/>
  <c r="Z490" i="1"/>
  <c r="BP528" i="1"/>
  <c r="BN528" i="1"/>
  <c r="Z528" i="1"/>
  <c r="BP529" i="1"/>
  <c r="BN529" i="1"/>
  <c r="Z529" i="1"/>
  <c r="BP547" i="1"/>
  <c r="BN547" i="1"/>
  <c r="Z547" i="1"/>
  <c r="BP553" i="1"/>
  <c r="BN553" i="1"/>
  <c r="Z553" i="1"/>
  <c r="BP555" i="1"/>
  <c r="BN555" i="1"/>
  <c r="Z555" i="1"/>
  <c r="BP561" i="1"/>
  <c r="BN561" i="1"/>
  <c r="Z561" i="1"/>
  <c r="BP567" i="1"/>
  <c r="BN567" i="1"/>
  <c r="Z567" i="1"/>
  <c r="Y630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Z48" i="1"/>
  <c r="BN48" i="1"/>
  <c r="Z63" i="1"/>
  <c r="BN63" i="1"/>
  <c r="Z75" i="1"/>
  <c r="BN75" i="1"/>
  <c r="Z89" i="1"/>
  <c r="BN89" i="1"/>
  <c r="Z106" i="1"/>
  <c r="BN106" i="1"/>
  <c r="Y117" i="1"/>
  <c r="Z130" i="1"/>
  <c r="BN130" i="1"/>
  <c r="Z140" i="1"/>
  <c r="BN140" i="1"/>
  <c r="Z159" i="1"/>
  <c r="BN159" i="1"/>
  <c r="Z164" i="1"/>
  <c r="BN164" i="1"/>
  <c r="H677" i="1"/>
  <c r="Y179" i="1"/>
  <c r="Z189" i="1"/>
  <c r="Z190" i="1" s="1"/>
  <c r="BN189" i="1"/>
  <c r="BP189" i="1"/>
  <c r="Z193" i="1"/>
  <c r="BN193" i="1"/>
  <c r="Z206" i="1"/>
  <c r="BN206" i="1"/>
  <c r="Z220" i="1"/>
  <c r="BN220" i="1"/>
  <c r="Z230" i="1"/>
  <c r="BN230" i="1"/>
  <c r="Z241" i="1"/>
  <c r="BN241" i="1"/>
  <c r="Z242" i="1"/>
  <c r="BN242" i="1"/>
  <c r="Z255" i="1"/>
  <c r="BN255" i="1"/>
  <c r="Z266" i="1"/>
  <c r="BN266" i="1"/>
  <c r="Z281" i="1"/>
  <c r="BN281" i="1"/>
  <c r="Z299" i="1"/>
  <c r="BN299" i="1"/>
  <c r="Z336" i="1"/>
  <c r="BN336" i="1"/>
  <c r="Z341" i="1"/>
  <c r="BN341" i="1"/>
  <c r="Z365" i="1"/>
  <c r="BN365" i="1"/>
  <c r="Z379" i="1"/>
  <c r="BN379" i="1"/>
  <c r="BP421" i="1"/>
  <c r="BN421" i="1"/>
  <c r="Z421" i="1"/>
  <c r="BP449" i="1"/>
  <c r="BN449" i="1"/>
  <c r="Z449" i="1"/>
  <c r="BP487" i="1"/>
  <c r="BN487" i="1"/>
  <c r="Z487" i="1"/>
  <c r="BP495" i="1"/>
  <c r="BN495" i="1"/>
  <c r="Z495" i="1"/>
  <c r="BP527" i="1"/>
  <c r="BN527" i="1"/>
  <c r="Z527" i="1"/>
  <c r="BP530" i="1"/>
  <c r="BN530" i="1"/>
  <c r="Z530" i="1"/>
  <c r="BP552" i="1"/>
  <c r="BN552" i="1"/>
  <c r="Z552" i="1"/>
  <c r="BP554" i="1"/>
  <c r="BN554" i="1"/>
  <c r="Z554" i="1"/>
  <c r="Y562" i="1"/>
  <c r="BP560" i="1"/>
  <c r="BN560" i="1"/>
  <c r="Z560" i="1"/>
  <c r="BP568" i="1"/>
  <c r="BN568" i="1"/>
  <c r="Z568" i="1"/>
  <c r="BP623" i="1"/>
  <c r="BN623" i="1"/>
  <c r="Z623" i="1"/>
  <c r="BP625" i="1"/>
  <c r="BN625" i="1"/>
  <c r="Z625" i="1"/>
  <c r="BP627" i="1"/>
  <c r="BN627" i="1"/>
  <c r="Z627" i="1"/>
  <c r="BP304" i="1"/>
  <c r="BN304" i="1"/>
  <c r="Z304" i="1"/>
  <c r="BP347" i="1"/>
  <c r="BN347" i="1"/>
  <c r="Z347" i="1"/>
  <c r="BP367" i="1"/>
  <c r="BN367" i="1"/>
  <c r="Z367" i="1"/>
  <c r="BP381" i="1"/>
  <c r="BN381" i="1"/>
  <c r="Z381" i="1"/>
  <c r="BP390" i="1"/>
  <c r="BN390" i="1"/>
  <c r="Z390" i="1"/>
  <c r="BP396" i="1"/>
  <c r="BN396" i="1"/>
  <c r="Z396" i="1"/>
  <c r="BP415" i="1"/>
  <c r="BN415" i="1"/>
  <c r="Z415" i="1"/>
  <c r="BP427" i="1"/>
  <c r="BN427" i="1"/>
  <c r="Z427" i="1"/>
  <c r="BP455" i="1"/>
  <c r="BN455" i="1"/>
  <c r="Z455" i="1"/>
  <c r="BP483" i="1"/>
  <c r="BN483" i="1"/>
  <c r="Z483" i="1"/>
  <c r="BP485" i="1"/>
  <c r="BN485" i="1"/>
  <c r="Z485" i="1"/>
  <c r="BP493" i="1"/>
  <c r="BN493" i="1"/>
  <c r="Z493" i="1"/>
  <c r="X668" i="1"/>
  <c r="X671" i="1"/>
  <c r="Z27" i="1"/>
  <c r="BN27" i="1"/>
  <c r="Z32" i="1"/>
  <c r="BN32" i="1"/>
  <c r="Z50" i="1"/>
  <c r="BN50" i="1"/>
  <c r="Z56" i="1"/>
  <c r="BN56" i="1"/>
  <c r="BP56" i="1"/>
  <c r="Z65" i="1"/>
  <c r="BN65" i="1"/>
  <c r="Z73" i="1"/>
  <c r="BN73" i="1"/>
  <c r="BP73" i="1"/>
  <c r="Z81" i="1"/>
  <c r="BN81" i="1"/>
  <c r="Z85" i="1"/>
  <c r="BN85" i="1"/>
  <c r="Y95" i="1"/>
  <c r="Z91" i="1"/>
  <c r="BN91" i="1"/>
  <c r="Z99" i="1"/>
  <c r="BN99" i="1"/>
  <c r="E677" i="1"/>
  <c r="Z112" i="1"/>
  <c r="BN112" i="1"/>
  <c r="F677" i="1"/>
  <c r="Z124" i="1"/>
  <c r="BN124" i="1"/>
  <c r="Y134" i="1"/>
  <c r="Z132" i="1"/>
  <c r="BN132" i="1"/>
  <c r="Y144" i="1"/>
  <c r="Z138" i="1"/>
  <c r="BN138" i="1"/>
  <c r="Z142" i="1"/>
  <c r="BN142" i="1"/>
  <c r="Y148" i="1"/>
  <c r="Z153" i="1"/>
  <c r="BN153" i="1"/>
  <c r="Y166" i="1"/>
  <c r="Z175" i="1"/>
  <c r="BN175" i="1"/>
  <c r="Z183" i="1"/>
  <c r="BN183" i="1"/>
  <c r="Y201" i="1"/>
  <c r="Z195" i="1"/>
  <c r="BN195" i="1"/>
  <c r="Z199" i="1"/>
  <c r="BN199" i="1"/>
  <c r="Z210" i="1"/>
  <c r="BN210" i="1"/>
  <c r="BP210" i="1"/>
  <c r="Y224" i="1"/>
  <c r="Z218" i="1"/>
  <c r="BN218" i="1"/>
  <c r="Z222" i="1"/>
  <c r="BN222" i="1"/>
  <c r="Z228" i="1"/>
  <c r="BN228" i="1"/>
  <c r="Z232" i="1"/>
  <c r="BN232" i="1"/>
  <c r="Z236" i="1"/>
  <c r="BN236" i="1"/>
  <c r="Z244" i="1"/>
  <c r="BN244" i="1"/>
  <c r="Z253" i="1"/>
  <c r="BN253" i="1"/>
  <c r="Z257" i="1"/>
  <c r="BN257" i="1"/>
  <c r="Z264" i="1"/>
  <c r="BN264" i="1"/>
  <c r="Z268" i="1"/>
  <c r="BN268" i="1"/>
  <c r="Z274" i="1"/>
  <c r="Z275" i="1" s="1"/>
  <c r="BN274" i="1"/>
  <c r="BP274" i="1"/>
  <c r="Y275" i="1"/>
  <c r="Z279" i="1"/>
  <c r="BN279" i="1"/>
  <c r="Z283" i="1"/>
  <c r="BN283" i="1"/>
  <c r="Z287" i="1"/>
  <c r="BN287" i="1"/>
  <c r="O677" i="1"/>
  <c r="Y293" i="1"/>
  <c r="BP292" i="1"/>
  <c r="BN292" i="1"/>
  <c r="Z292" i="1"/>
  <c r="Z293" i="1" s="1"/>
  <c r="BP297" i="1"/>
  <c r="BN297" i="1"/>
  <c r="Z297" i="1"/>
  <c r="BP308" i="1"/>
  <c r="BN308" i="1"/>
  <c r="Z308" i="1"/>
  <c r="BP363" i="1"/>
  <c r="BN363" i="1"/>
  <c r="Z363" i="1"/>
  <c r="BP375" i="1"/>
  <c r="BN375" i="1"/>
  <c r="Z375" i="1"/>
  <c r="BP389" i="1"/>
  <c r="BN389" i="1"/>
  <c r="Z389" i="1"/>
  <c r="BP395" i="1"/>
  <c r="BN395" i="1"/>
  <c r="Z395" i="1"/>
  <c r="Y406" i="1"/>
  <c r="BP402" i="1"/>
  <c r="BN402" i="1"/>
  <c r="Z402" i="1"/>
  <c r="BP423" i="1"/>
  <c r="BN423" i="1"/>
  <c r="Z423" i="1"/>
  <c r="BP435" i="1"/>
  <c r="BN435" i="1"/>
  <c r="Z435" i="1"/>
  <c r="BP451" i="1"/>
  <c r="BN451" i="1"/>
  <c r="Z451" i="1"/>
  <c r="BP467" i="1"/>
  <c r="BN467" i="1"/>
  <c r="Z467" i="1"/>
  <c r="BP484" i="1"/>
  <c r="BN484" i="1"/>
  <c r="Z484" i="1"/>
  <c r="BP492" i="1"/>
  <c r="BN492" i="1"/>
  <c r="Z492" i="1"/>
  <c r="BP498" i="1"/>
  <c r="BN498" i="1"/>
  <c r="Z498" i="1"/>
  <c r="BP517" i="1"/>
  <c r="BN517" i="1"/>
  <c r="Z517" i="1"/>
  <c r="AC677" i="1"/>
  <c r="Y536" i="1"/>
  <c r="BP535" i="1"/>
  <c r="BN535" i="1"/>
  <c r="Z535" i="1"/>
  <c r="Z536" i="1" s="1"/>
  <c r="BP541" i="1"/>
  <c r="BN541" i="1"/>
  <c r="Z541" i="1"/>
  <c r="BP549" i="1"/>
  <c r="BN549" i="1"/>
  <c r="Z549" i="1"/>
  <c r="BP572" i="1"/>
  <c r="BN572" i="1"/>
  <c r="Z572" i="1"/>
  <c r="BP578" i="1"/>
  <c r="BN578" i="1"/>
  <c r="Z578" i="1"/>
  <c r="BP589" i="1"/>
  <c r="BN589" i="1"/>
  <c r="Z589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48" i="1"/>
  <c r="Y647" i="1"/>
  <c r="BP643" i="1"/>
  <c r="BN643" i="1"/>
  <c r="Z643" i="1"/>
  <c r="BP645" i="1"/>
  <c r="BN645" i="1"/>
  <c r="Z645" i="1"/>
  <c r="X677" i="1"/>
  <c r="BP507" i="1"/>
  <c r="BN507" i="1"/>
  <c r="Z507" i="1"/>
  <c r="BP520" i="1"/>
  <c r="BN520" i="1"/>
  <c r="Z520" i="1"/>
  <c r="BP545" i="1"/>
  <c r="BN545" i="1"/>
  <c r="Z545" i="1"/>
  <c r="BP550" i="1"/>
  <c r="BN550" i="1"/>
  <c r="Z550" i="1"/>
  <c r="BP575" i="1"/>
  <c r="BN575" i="1"/>
  <c r="Z575" i="1"/>
  <c r="BP584" i="1"/>
  <c r="BN584" i="1"/>
  <c r="Z584" i="1"/>
  <c r="Y591" i="1"/>
  <c r="Y590" i="1"/>
  <c r="BP588" i="1"/>
  <c r="BN588" i="1"/>
  <c r="Z588" i="1"/>
  <c r="Z590" i="1" s="1"/>
  <c r="BP606" i="1"/>
  <c r="BN606" i="1"/>
  <c r="Z606" i="1"/>
  <c r="BP608" i="1"/>
  <c r="BN608" i="1"/>
  <c r="Z608" i="1"/>
  <c r="BP610" i="1"/>
  <c r="BN610" i="1"/>
  <c r="Z610" i="1"/>
  <c r="BP644" i="1"/>
  <c r="BN644" i="1"/>
  <c r="Z644" i="1"/>
  <c r="BP646" i="1"/>
  <c r="BN646" i="1"/>
  <c r="Z646" i="1"/>
  <c r="Y586" i="1"/>
  <c r="Y585" i="1"/>
  <c r="Z444" i="1"/>
  <c r="Z445" i="1" s="1"/>
  <c r="BN444" i="1"/>
  <c r="BP444" i="1"/>
  <c r="Y445" i="1"/>
  <c r="Z69" i="1"/>
  <c r="BN69" i="1"/>
  <c r="F10" i="1"/>
  <c r="J9" i="1"/>
  <c r="F9" i="1"/>
  <c r="A10" i="1"/>
  <c r="BP28" i="1"/>
  <c r="BN28" i="1"/>
  <c r="Z28" i="1"/>
  <c r="BP30" i="1"/>
  <c r="BN30" i="1"/>
  <c r="Z30" i="1"/>
  <c r="BP33" i="1"/>
  <c r="BN33" i="1"/>
  <c r="Z33" i="1"/>
  <c r="Y35" i="1"/>
  <c r="Y38" i="1"/>
  <c r="BP37" i="1"/>
  <c r="BN37" i="1"/>
  <c r="Z37" i="1"/>
  <c r="Z38" i="1" s="1"/>
  <c r="Y39" i="1"/>
  <c r="Y42" i="1"/>
  <c r="BP41" i="1"/>
  <c r="BN41" i="1"/>
  <c r="Z41" i="1"/>
  <c r="Z42" i="1" s="1"/>
  <c r="Y43" i="1"/>
  <c r="C677" i="1"/>
  <c r="Y54" i="1"/>
  <c r="BP47" i="1"/>
  <c r="BN47" i="1"/>
  <c r="Z47" i="1"/>
  <c r="BP51" i="1"/>
  <c r="BN51" i="1"/>
  <c r="Z51" i="1"/>
  <c r="BP64" i="1"/>
  <c r="BN64" i="1"/>
  <c r="Z64" i="1"/>
  <c r="BP68" i="1"/>
  <c r="BN68" i="1"/>
  <c r="Z68" i="1"/>
  <c r="BP76" i="1"/>
  <c r="BN76" i="1"/>
  <c r="Z76" i="1"/>
  <c r="Y78" i="1"/>
  <c r="Y87" i="1"/>
  <c r="BP80" i="1"/>
  <c r="BN80" i="1"/>
  <c r="Z80" i="1"/>
  <c r="BP84" i="1"/>
  <c r="BN84" i="1"/>
  <c r="Z84" i="1"/>
  <c r="BP92" i="1"/>
  <c r="BN92" i="1"/>
  <c r="Z92" i="1"/>
  <c r="BP100" i="1"/>
  <c r="BN100" i="1"/>
  <c r="Z100" i="1"/>
  <c r="H9" i="1"/>
  <c r="B677" i="1"/>
  <c r="Y23" i="1"/>
  <c r="BP22" i="1"/>
  <c r="BN22" i="1"/>
  <c r="Z22" i="1"/>
  <c r="Z23" i="1" s="1"/>
  <c r="X669" i="1"/>
  <c r="Y24" i="1"/>
  <c r="Y34" i="1"/>
  <c r="BP26" i="1"/>
  <c r="BN26" i="1"/>
  <c r="Z26" i="1"/>
  <c r="BP29" i="1"/>
  <c r="BN29" i="1"/>
  <c r="Z29" i="1"/>
  <c r="BP31" i="1"/>
  <c r="BN31" i="1"/>
  <c r="Z31" i="1"/>
  <c r="BP49" i="1"/>
  <c r="BN49" i="1"/>
  <c r="Z49" i="1"/>
  <c r="Y53" i="1"/>
  <c r="BP57" i="1"/>
  <c r="BN57" i="1"/>
  <c r="Z57" i="1"/>
  <c r="Y59" i="1"/>
  <c r="D677" i="1"/>
  <c r="Y71" i="1"/>
  <c r="BP62" i="1"/>
  <c r="BN62" i="1"/>
  <c r="Z62" i="1"/>
  <c r="BP66" i="1"/>
  <c r="BN66" i="1"/>
  <c r="Z66" i="1"/>
  <c r="Y70" i="1"/>
  <c r="BP74" i="1"/>
  <c r="BN74" i="1"/>
  <c r="Z74" i="1"/>
  <c r="BP82" i="1"/>
  <c r="BN82" i="1"/>
  <c r="Z82" i="1"/>
  <c r="Y86" i="1"/>
  <c r="BP90" i="1"/>
  <c r="BN90" i="1"/>
  <c r="Z90" i="1"/>
  <c r="BP94" i="1"/>
  <c r="BN94" i="1"/>
  <c r="Z94" i="1"/>
  <c r="Y96" i="1"/>
  <c r="Y101" i="1"/>
  <c r="BP98" i="1"/>
  <c r="BN98" i="1"/>
  <c r="Z98" i="1"/>
  <c r="Y102" i="1"/>
  <c r="Y127" i="1"/>
  <c r="Y160" i="1"/>
  <c r="Y167" i="1"/>
  <c r="Y109" i="1"/>
  <c r="Y118" i="1"/>
  <c r="Y133" i="1"/>
  <c r="Y143" i="1"/>
  <c r="Y149" i="1"/>
  <c r="Y156" i="1"/>
  <c r="Y172" i="1"/>
  <c r="Y180" i="1"/>
  <c r="Y184" i="1"/>
  <c r="Y202" i="1"/>
  <c r="J677" i="1"/>
  <c r="Y207" i="1"/>
  <c r="Y213" i="1"/>
  <c r="Y223" i="1"/>
  <c r="Y238" i="1"/>
  <c r="Y246" i="1"/>
  <c r="BP240" i="1"/>
  <c r="BN240" i="1"/>
  <c r="Z240" i="1"/>
  <c r="BP245" i="1"/>
  <c r="BN245" i="1"/>
  <c r="Z245" i="1"/>
  <c r="Y247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Y288" i="1"/>
  <c r="BP298" i="1"/>
  <c r="BN298" i="1"/>
  <c r="Z298" i="1"/>
  <c r="Z300" i="1" s="1"/>
  <c r="BP307" i="1"/>
  <c r="BN307" i="1"/>
  <c r="Z307" i="1"/>
  <c r="BP342" i="1"/>
  <c r="BN342" i="1"/>
  <c r="Z342" i="1"/>
  <c r="Z343" i="1" s="1"/>
  <c r="Y344" i="1"/>
  <c r="Y349" i="1"/>
  <c r="BP346" i="1"/>
  <c r="BN346" i="1"/>
  <c r="Z346" i="1"/>
  <c r="Z348" i="1" s="1"/>
  <c r="BP364" i="1"/>
  <c r="BN364" i="1"/>
  <c r="Z364" i="1"/>
  <c r="BP368" i="1"/>
  <c r="BN368" i="1"/>
  <c r="Z368" i="1"/>
  <c r="Y370" i="1"/>
  <c r="Y377" i="1"/>
  <c r="BP372" i="1"/>
  <c r="BN372" i="1"/>
  <c r="Z372" i="1"/>
  <c r="Y376" i="1"/>
  <c r="BP380" i="1"/>
  <c r="BN380" i="1"/>
  <c r="Z380" i="1"/>
  <c r="BP384" i="1"/>
  <c r="BN384" i="1"/>
  <c r="Z384" i="1"/>
  <c r="BP414" i="1"/>
  <c r="BN414" i="1"/>
  <c r="Z414" i="1"/>
  <c r="Z416" i="1" s="1"/>
  <c r="Y416" i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Y510" i="1"/>
  <c r="AA677" i="1"/>
  <c r="Y514" i="1"/>
  <c r="BP513" i="1"/>
  <c r="BN513" i="1"/>
  <c r="Z513" i="1"/>
  <c r="Z514" i="1" s="1"/>
  <c r="Y515" i="1"/>
  <c r="BP518" i="1"/>
  <c r="BN518" i="1"/>
  <c r="Z518" i="1"/>
  <c r="BP521" i="1"/>
  <c r="BN521" i="1"/>
  <c r="Z521" i="1"/>
  <c r="Y523" i="1"/>
  <c r="Y532" i="1"/>
  <c r="BP526" i="1"/>
  <c r="BN526" i="1"/>
  <c r="Z526" i="1"/>
  <c r="Y531" i="1"/>
  <c r="K677" i="1"/>
  <c r="X667" i="1"/>
  <c r="Z105" i="1"/>
  <c r="BN105" i="1"/>
  <c r="BP105" i="1"/>
  <c r="Z107" i="1"/>
  <c r="BN107" i="1"/>
  <c r="Y108" i="1"/>
  <c r="Z111" i="1"/>
  <c r="BN111" i="1"/>
  <c r="BP111" i="1"/>
  <c r="Z113" i="1"/>
  <c r="BN113" i="1"/>
  <c r="Z115" i="1"/>
  <c r="BN115" i="1"/>
  <c r="Z116" i="1"/>
  <c r="BN116" i="1"/>
  <c r="Z121" i="1"/>
  <c r="Z126" i="1" s="1"/>
  <c r="BN121" i="1"/>
  <c r="BP121" i="1"/>
  <c r="Z123" i="1"/>
  <c r="BN123" i="1"/>
  <c r="Z125" i="1"/>
  <c r="BN125" i="1"/>
  <c r="Y126" i="1"/>
  <c r="Z129" i="1"/>
  <c r="Z133" i="1" s="1"/>
  <c r="BN129" i="1"/>
  <c r="BP129" i="1"/>
  <c r="Z131" i="1"/>
  <c r="BN131" i="1"/>
  <c r="Z137" i="1"/>
  <c r="BN137" i="1"/>
  <c r="Z139" i="1"/>
  <c r="BN139" i="1"/>
  <c r="Z141" i="1"/>
  <c r="BN141" i="1"/>
  <c r="Z147" i="1"/>
  <c r="Z148" i="1" s="1"/>
  <c r="BN147" i="1"/>
  <c r="Z152" i="1"/>
  <c r="BN152" i="1"/>
  <c r="BP152" i="1"/>
  <c r="Z154" i="1"/>
  <c r="BN154" i="1"/>
  <c r="Y155" i="1"/>
  <c r="Z158" i="1"/>
  <c r="Z160" i="1" s="1"/>
  <c r="BN158" i="1"/>
  <c r="BP158" i="1"/>
  <c r="Z163" i="1"/>
  <c r="Z166" i="1" s="1"/>
  <c r="BN163" i="1"/>
  <c r="BP163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77" i="1"/>
  <c r="Y191" i="1"/>
  <c r="Z194" i="1"/>
  <c r="BN194" i="1"/>
  <c r="Z196" i="1"/>
  <c r="BN196" i="1"/>
  <c r="Z198" i="1"/>
  <c r="BN198" i="1"/>
  <c r="Z200" i="1"/>
  <c r="BN200" i="1"/>
  <c r="Z205" i="1"/>
  <c r="BN205" i="1"/>
  <c r="BP205" i="1"/>
  <c r="Y208" i="1"/>
  <c r="Z211" i="1"/>
  <c r="BN211" i="1"/>
  <c r="Z215" i="1"/>
  <c r="BN215" i="1"/>
  <c r="BP215" i="1"/>
  <c r="Z217" i="1"/>
  <c r="BN217" i="1"/>
  <c r="Z219" i="1"/>
  <c r="BN219" i="1"/>
  <c r="Z221" i="1"/>
  <c r="BN221" i="1"/>
  <c r="Y237" i="1"/>
  <c r="Z227" i="1"/>
  <c r="BN227" i="1"/>
  <c r="Z229" i="1"/>
  <c r="BN229" i="1"/>
  <c r="Z231" i="1"/>
  <c r="BN231" i="1"/>
  <c r="Z233" i="1"/>
  <c r="BN233" i="1"/>
  <c r="Z235" i="1"/>
  <c r="BN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Z271" i="1" s="1"/>
  <c r="BP269" i="1"/>
  <c r="BN269" i="1"/>
  <c r="Z269" i="1"/>
  <c r="BP282" i="1"/>
  <c r="BN282" i="1"/>
  <c r="Z282" i="1"/>
  <c r="Z288" i="1" s="1"/>
  <c r="BP286" i="1"/>
  <c r="BN286" i="1"/>
  <c r="Z286" i="1"/>
  <c r="Y300" i="1"/>
  <c r="BP305" i="1"/>
  <c r="BN305" i="1"/>
  <c r="Z305" i="1"/>
  <c r="BP309" i="1"/>
  <c r="BN309" i="1"/>
  <c r="Z309" i="1"/>
  <c r="Y311" i="1"/>
  <c r="R677" i="1"/>
  <c r="Y315" i="1"/>
  <c r="BP314" i="1"/>
  <c r="BN314" i="1"/>
  <c r="Z314" i="1"/>
  <c r="Z315" i="1" s="1"/>
  <c r="Y316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S677" i="1"/>
  <c r="Y328" i="1"/>
  <c r="BP327" i="1"/>
  <c r="BN327" i="1"/>
  <c r="Z327" i="1"/>
  <c r="Z328" i="1" s="1"/>
  <c r="Y329" i="1"/>
  <c r="Y332" i="1"/>
  <c r="BP331" i="1"/>
  <c r="BN331" i="1"/>
  <c r="Z331" i="1"/>
  <c r="Z332" i="1" s="1"/>
  <c r="Y333" i="1"/>
  <c r="Y338" i="1"/>
  <c r="BP335" i="1"/>
  <c r="BN335" i="1"/>
  <c r="Z335" i="1"/>
  <c r="Z337" i="1" s="1"/>
  <c r="T677" i="1"/>
  <c r="Y348" i="1"/>
  <c r="BP362" i="1"/>
  <c r="BN362" i="1"/>
  <c r="Z362" i="1"/>
  <c r="BP366" i="1"/>
  <c r="BN366" i="1"/>
  <c r="Z366" i="1"/>
  <c r="BP374" i="1"/>
  <c r="BN374" i="1"/>
  <c r="Z374" i="1"/>
  <c r="BP382" i="1"/>
  <c r="BN382" i="1"/>
  <c r="Z382" i="1"/>
  <c r="BP391" i="1"/>
  <c r="BN391" i="1"/>
  <c r="Z391" i="1"/>
  <c r="Y393" i="1"/>
  <c r="BP397" i="1"/>
  <c r="BN397" i="1"/>
  <c r="Z397" i="1"/>
  <c r="Y399" i="1"/>
  <c r="BP424" i="1"/>
  <c r="BN424" i="1"/>
  <c r="Z424" i="1"/>
  <c r="BP428" i="1"/>
  <c r="BN428" i="1"/>
  <c r="Z428" i="1"/>
  <c r="Y441" i="1"/>
  <c r="BP439" i="1"/>
  <c r="BN439" i="1"/>
  <c r="Z439" i="1"/>
  <c r="Y442" i="1"/>
  <c r="BP452" i="1"/>
  <c r="BN452" i="1"/>
  <c r="Z452" i="1"/>
  <c r="BP456" i="1"/>
  <c r="BN456" i="1"/>
  <c r="Z456" i="1"/>
  <c r="Y458" i="1"/>
  <c r="Y463" i="1"/>
  <c r="BP460" i="1"/>
  <c r="BN460" i="1"/>
  <c r="Z460" i="1"/>
  <c r="Z462" i="1" s="1"/>
  <c r="Y462" i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L677" i="1"/>
  <c r="Y272" i="1"/>
  <c r="M677" i="1"/>
  <c r="Y289" i="1"/>
  <c r="Y294" i="1"/>
  <c r="P677" i="1"/>
  <c r="Y301" i="1"/>
  <c r="Q677" i="1"/>
  <c r="Y310" i="1"/>
  <c r="Y343" i="1"/>
  <c r="Y358" i="1"/>
  <c r="V677" i="1"/>
  <c r="Y369" i="1"/>
  <c r="Y385" i="1"/>
  <c r="Y386" i="1"/>
  <c r="Y392" i="1"/>
  <c r="BP388" i="1"/>
  <c r="BN388" i="1"/>
  <c r="Z388" i="1"/>
  <c r="Z392" i="1" s="1"/>
  <c r="Y400" i="1"/>
  <c r="BP403" i="1"/>
  <c r="BN403" i="1"/>
  <c r="Z403" i="1"/>
  <c r="Z405" i="1" s="1"/>
  <c r="Y417" i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BP440" i="1"/>
  <c r="BN440" i="1"/>
  <c r="Z440" i="1"/>
  <c r="BP450" i="1"/>
  <c r="BN450" i="1"/>
  <c r="Z450" i="1"/>
  <c r="BP454" i="1"/>
  <c r="BN454" i="1"/>
  <c r="Z454" i="1"/>
  <c r="Y471" i="1"/>
  <c r="BP465" i="1"/>
  <c r="BN465" i="1"/>
  <c r="Z465" i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W677" i="1"/>
  <c r="Y411" i="1"/>
  <c r="Y431" i="1"/>
  <c r="Y677" i="1"/>
  <c r="Y457" i="1"/>
  <c r="AD677" i="1"/>
  <c r="BP544" i="1"/>
  <c r="BN544" i="1"/>
  <c r="Z544" i="1"/>
  <c r="BP548" i="1"/>
  <c r="BN548" i="1"/>
  <c r="Z548" i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629" i="1" l="1"/>
  <c r="Z436" i="1"/>
  <c r="Z212" i="1"/>
  <c r="Z207" i="1"/>
  <c r="Z531" i="1"/>
  <c r="Z509" i="1"/>
  <c r="Z101" i="1"/>
  <c r="Z95" i="1"/>
  <c r="Z58" i="1"/>
  <c r="X670" i="1"/>
  <c r="Z431" i="1"/>
  <c r="Z647" i="1"/>
  <c r="Z612" i="1"/>
  <c r="Z585" i="1"/>
  <c r="Z556" i="1"/>
  <c r="Z399" i="1"/>
  <c r="Z310" i="1"/>
  <c r="Z237" i="1"/>
  <c r="Z201" i="1"/>
  <c r="Z143" i="1"/>
  <c r="Z522" i="1"/>
  <c r="Z504" i="1"/>
  <c r="Z385" i="1"/>
  <c r="Z77" i="1"/>
  <c r="Z70" i="1"/>
  <c r="Z619" i="1"/>
  <c r="Z457" i="1"/>
  <c r="Z441" i="1"/>
  <c r="Z369" i="1"/>
  <c r="Z223" i="1"/>
  <c r="Z179" i="1"/>
  <c r="Z155" i="1"/>
  <c r="Z117" i="1"/>
  <c r="Z108" i="1"/>
  <c r="Y668" i="1"/>
  <c r="Y671" i="1"/>
  <c r="Z86" i="1"/>
  <c r="Z640" i="1"/>
  <c r="Z470" i="1"/>
  <c r="Z579" i="1"/>
  <c r="Z376" i="1"/>
  <c r="Z258" i="1"/>
  <c r="Z246" i="1"/>
  <c r="Z34" i="1"/>
  <c r="Y667" i="1"/>
  <c r="Y669" i="1"/>
  <c r="Z53" i="1"/>
  <c r="Z672" i="1" l="1"/>
  <c r="Y670" i="1"/>
</calcChain>
</file>

<file path=xl/sharedStrings.xml><?xml version="1.0" encoding="utf-8"?>
<sst xmlns="http://schemas.openxmlformats.org/spreadsheetml/2006/main" count="3167" uniqueCount="1091">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</sst>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topLeftCell="A437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878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9"/>
      <c r="Q3" s="789"/>
      <c r="R3" s="789"/>
      <c r="S3" s="789"/>
      <c r="T3" s="789"/>
      <c r="U3" s="789"/>
      <c r="V3" s="789"/>
      <c r="W3" s="789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44" t="s">
        <v>8</v>
      </c>
      <c r="B5" s="945"/>
      <c r="C5" s="946"/>
      <c r="D5" s="850"/>
      <c r="E5" s="851"/>
      <c r="F5" s="1176" t="s">
        <v>9</v>
      </c>
      <c r="G5" s="946"/>
      <c r="H5" s="850" t="s">
        <v>1090</v>
      </c>
      <c r="I5" s="1075"/>
      <c r="J5" s="1075"/>
      <c r="K5" s="1075"/>
      <c r="L5" s="1075"/>
      <c r="M5" s="851"/>
      <c r="N5" s="58"/>
      <c r="P5" s="24" t="s">
        <v>10</v>
      </c>
      <c r="Q5" s="1192">
        <v>45684</v>
      </c>
      <c r="R5" s="939"/>
      <c r="T5" s="989" t="s">
        <v>11</v>
      </c>
      <c r="U5" s="990"/>
      <c r="V5" s="992" t="s">
        <v>12</v>
      </c>
      <c r="W5" s="939"/>
      <c r="AB5" s="51"/>
      <c r="AC5" s="51"/>
      <c r="AD5" s="51"/>
      <c r="AE5" s="51"/>
    </row>
    <row r="6" spans="1:32" s="773" customFormat="1" ht="24" customHeight="1" x14ac:dyDescent="0.2">
      <c r="A6" s="944" t="s">
        <v>13</v>
      </c>
      <c r="B6" s="945"/>
      <c r="C6" s="94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39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00" t="s">
        <v>16</v>
      </c>
      <c r="U6" s="990"/>
      <c r="V6" s="1126" t="s">
        <v>17</v>
      </c>
      <c r="W6" s="869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56" t="str">
        <f>IFERROR(VLOOKUP(DeliveryAddress,Table,3,0),1)</f>
        <v>1</v>
      </c>
      <c r="E7" s="857"/>
      <c r="F7" s="857"/>
      <c r="G7" s="857"/>
      <c r="H7" s="857"/>
      <c r="I7" s="857"/>
      <c r="J7" s="857"/>
      <c r="K7" s="857"/>
      <c r="L7" s="857"/>
      <c r="M7" s="858"/>
      <c r="N7" s="60"/>
      <c r="P7" s="24"/>
      <c r="Q7" s="42"/>
      <c r="R7" s="42"/>
      <c r="T7" s="789"/>
      <c r="U7" s="990"/>
      <c r="V7" s="1127"/>
      <c r="W7" s="1128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75" t="s">
        <v>19</v>
      </c>
      <c r="E8" s="876"/>
      <c r="F8" s="876"/>
      <c r="G8" s="876"/>
      <c r="H8" s="876"/>
      <c r="I8" s="876"/>
      <c r="J8" s="876"/>
      <c r="K8" s="876"/>
      <c r="L8" s="876"/>
      <c r="M8" s="877"/>
      <c r="N8" s="61"/>
      <c r="P8" s="24" t="s">
        <v>20</v>
      </c>
      <c r="Q8" s="953">
        <v>0.41666666666666669</v>
      </c>
      <c r="R8" s="858"/>
      <c r="T8" s="789"/>
      <c r="U8" s="990"/>
      <c r="V8" s="1127"/>
      <c r="W8" s="1128"/>
      <c r="AB8" s="51"/>
      <c r="AC8" s="51"/>
      <c r="AD8" s="51"/>
      <c r="AE8" s="51"/>
    </row>
    <row r="9" spans="1:32" s="773" customFormat="1" ht="39.950000000000003" customHeight="1" x14ac:dyDescent="0.2">
      <c r="A9" s="9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9"/>
      <c r="C9" s="789"/>
      <c r="D9" s="967"/>
      <c r="E9" s="784"/>
      <c r="F9" s="9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9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4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4"/>
      <c r="L9" s="784"/>
      <c r="M9" s="784"/>
      <c r="N9" s="771"/>
      <c r="P9" s="26" t="s">
        <v>21</v>
      </c>
      <c r="Q9" s="933"/>
      <c r="R9" s="934"/>
      <c r="T9" s="789"/>
      <c r="U9" s="990"/>
      <c r="V9" s="1129"/>
      <c r="W9" s="113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9"/>
      <c r="C10" s="789"/>
      <c r="D10" s="967"/>
      <c r="E10" s="784"/>
      <c r="F10" s="9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9"/>
      <c r="H10" s="1059" t="str">
        <f>IFERROR(VLOOKUP($D$10,Proxy,2,FALSE),"")</f>
        <v/>
      </c>
      <c r="I10" s="789"/>
      <c r="J10" s="789"/>
      <c r="K10" s="789"/>
      <c r="L10" s="789"/>
      <c r="M10" s="789"/>
      <c r="N10" s="772"/>
      <c r="P10" s="26" t="s">
        <v>22</v>
      </c>
      <c r="Q10" s="1001"/>
      <c r="R10" s="1002"/>
      <c r="U10" s="24" t="s">
        <v>23</v>
      </c>
      <c r="V10" s="868" t="s">
        <v>24</v>
      </c>
      <c r="W10" s="869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05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0" t="s">
        <v>29</v>
      </c>
      <c r="B12" s="945"/>
      <c r="C12" s="945"/>
      <c r="D12" s="945"/>
      <c r="E12" s="945"/>
      <c r="F12" s="945"/>
      <c r="G12" s="945"/>
      <c r="H12" s="945"/>
      <c r="I12" s="945"/>
      <c r="J12" s="945"/>
      <c r="K12" s="945"/>
      <c r="L12" s="945"/>
      <c r="M12" s="946"/>
      <c r="N12" s="62"/>
      <c r="P12" s="24" t="s">
        <v>30</v>
      </c>
      <c r="Q12" s="953"/>
      <c r="R12" s="858"/>
      <c r="S12" s="23"/>
      <c r="U12" s="24"/>
      <c r="V12" s="867"/>
      <c r="W12" s="789"/>
      <c r="AB12" s="51"/>
      <c r="AC12" s="51"/>
      <c r="AD12" s="51"/>
      <c r="AE12" s="51"/>
    </row>
    <row r="13" spans="1:32" s="773" customFormat="1" ht="23.25" customHeight="1" x14ac:dyDescent="0.2">
      <c r="A13" s="980" t="s">
        <v>31</v>
      </c>
      <c r="B13" s="945"/>
      <c r="C13" s="945"/>
      <c r="D13" s="945"/>
      <c r="E13" s="945"/>
      <c r="F13" s="945"/>
      <c r="G13" s="945"/>
      <c r="H13" s="945"/>
      <c r="I13" s="945"/>
      <c r="J13" s="945"/>
      <c r="K13" s="945"/>
      <c r="L13" s="945"/>
      <c r="M13" s="946"/>
      <c r="N13" s="62"/>
      <c r="O13" s="26"/>
      <c r="P13" s="26" t="s">
        <v>32</v>
      </c>
      <c r="Q13" s="1105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0" t="s">
        <v>33</v>
      </c>
      <c r="B14" s="945"/>
      <c r="C14" s="945"/>
      <c r="D14" s="945"/>
      <c r="E14" s="945"/>
      <c r="F14" s="945"/>
      <c r="G14" s="945"/>
      <c r="H14" s="945"/>
      <c r="I14" s="945"/>
      <c r="J14" s="945"/>
      <c r="K14" s="945"/>
      <c r="L14" s="945"/>
      <c r="M14" s="9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7" t="s">
        <v>34</v>
      </c>
      <c r="B15" s="945"/>
      <c r="C15" s="945"/>
      <c r="D15" s="945"/>
      <c r="E15" s="945"/>
      <c r="F15" s="945"/>
      <c r="G15" s="945"/>
      <c r="H15" s="945"/>
      <c r="I15" s="945"/>
      <c r="J15" s="945"/>
      <c r="K15" s="945"/>
      <c r="L15" s="945"/>
      <c r="M15" s="946"/>
      <c r="N15" s="63"/>
      <c r="P15" s="941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2"/>
      <c r="Q16" s="942"/>
      <c r="R16" s="942"/>
      <c r="S16" s="942"/>
      <c r="T16" s="94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1" t="s">
        <v>36</v>
      </c>
      <c r="B17" s="801" t="s">
        <v>37</v>
      </c>
      <c r="C17" s="960" t="s">
        <v>38</v>
      </c>
      <c r="D17" s="801" t="s">
        <v>39</v>
      </c>
      <c r="E17" s="902"/>
      <c r="F17" s="801" t="s">
        <v>40</v>
      </c>
      <c r="G17" s="801" t="s">
        <v>41</v>
      </c>
      <c r="H17" s="801" t="s">
        <v>42</v>
      </c>
      <c r="I17" s="801" t="s">
        <v>43</v>
      </c>
      <c r="J17" s="801" t="s">
        <v>44</v>
      </c>
      <c r="K17" s="801" t="s">
        <v>45</v>
      </c>
      <c r="L17" s="801" t="s">
        <v>46</v>
      </c>
      <c r="M17" s="801" t="s">
        <v>47</v>
      </c>
      <c r="N17" s="801" t="s">
        <v>48</v>
      </c>
      <c r="O17" s="801" t="s">
        <v>49</v>
      </c>
      <c r="P17" s="801" t="s">
        <v>50</v>
      </c>
      <c r="Q17" s="901"/>
      <c r="R17" s="901"/>
      <c r="S17" s="901"/>
      <c r="T17" s="902"/>
      <c r="U17" s="1212" t="s">
        <v>51</v>
      </c>
      <c r="V17" s="946"/>
      <c r="W17" s="801" t="s">
        <v>52</v>
      </c>
      <c r="X17" s="801" t="s">
        <v>53</v>
      </c>
      <c r="Y17" s="1213" t="s">
        <v>54</v>
      </c>
      <c r="Z17" s="1070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02"/>
      <c r="B18" s="802"/>
      <c r="C18" s="802"/>
      <c r="D18" s="903"/>
      <c r="E18" s="905"/>
      <c r="F18" s="802"/>
      <c r="G18" s="802"/>
      <c r="H18" s="802"/>
      <c r="I18" s="802"/>
      <c r="J18" s="802"/>
      <c r="K18" s="802"/>
      <c r="L18" s="802"/>
      <c r="M18" s="802"/>
      <c r="N18" s="802"/>
      <c r="O18" s="802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02"/>
      <c r="X18" s="802"/>
      <c r="Y18" s="1214"/>
      <c r="Z18" s="1071"/>
      <c r="AA18" s="1058"/>
      <c r="AB18" s="1058"/>
      <c r="AC18" s="1058"/>
      <c r="AD18" s="1173"/>
      <c r="AE18" s="1174"/>
      <c r="AF18" s="1175"/>
      <c r="AG18" s="66"/>
      <c r="BD18" s="65"/>
    </row>
    <row r="19" spans="1:68" ht="27.75" hidden="1" customHeight="1" x14ac:dyDescent="0.2">
      <c r="A19" s="976" t="s">
        <v>63</v>
      </c>
      <c r="B19" s="977"/>
      <c r="C19" s="977"/>
      <c r="D19" s="977"/>
      <c r="E19" s="977"/>
      <c r="F19" s="977"/>
      <c r="G19" s="977"/>
      <c r="H19" s="977"/>
      <c r="I19" s="977"/>
      <c r="J19" s="977"/>
      <c r="K19" s="977"/>
      <c r="L19" s="977"/>
      <c r="M19" s="977"/>
      <c r="N19" s="977"/>
      <c r="O19" s="977"/>
      <c r="P19" s="977"/>
      <c r="Q19" s="977"/>
      <c r="R19" s="977"/>
      <c r="S19" s="977"/>
      <c r="T19" s="977"/>
      <c r="U19" s="977"/>
      <c r="V19" s="977"/>
      <c r="W19" s="977"/>
      <c r="X19" s="977"/>
      <c r="Y19" s="977"/>
      <c r="Z19" s="977"/>
      <c r="AA19" s="48"/>
      <c r="AB19" s="48"/>
      <c r="AC19" s="48"/>
    </row>
    <row r="20" spans="1:68" ht="16.5" hidden="1" customHeight="1" x14ac:dyDescent="0.25">
      <c r="A20" s="799" t="s">
        <v>63</v>
      </c>
      <c r="B20" s="789"/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/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74"/>
      <c r="AB20" s="774"/>
      <c r="AC20" s="774"/>
    </row>
    <row r="21" spans="1:68" ht="14.25" hidden="1" customHeight="1" x14ac:dyDescent="0.25">
      <c r="A21" s="793" t="s">
        <v>64</v>
      </c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789"/>
      <c r="P21" s="789"/>
      <c r="Q21" s="789"/>
      <c r="R21" s="789"/>
      <c r="S21" s="789"/>
      <c r="T21" s="789"/>
      <c r="U21" s="789"/>
      <c r="V21" s="789"/>
      <c r="W21" s="789"/>
      <c r="X21" s="789"/>
      <c r="Y21" s="789"/>
      <c r="Z21" s="789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5"/>
      <c r="R22" s="795"/>
      <c r="S22" s="795"/>
      <c r="T22" s="796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8"/>
      <c r="B23" s="789"/>
      <c r="C23" s="789"/>
      <c r="D23" s="789"/>
      <c r="E23" s="789"/>
      <c r="F23" s="789"/>
      <c r="G23" s="789"/>
      <c r="H23" s="789"/>
      <c r="I23" s="789"/>
      <c r="J23" s="789"/>
      <c r="K23" s="789"/>
      <c r="L23" s="789"/>
      <c r="M23" s="789"/>
      <c r="N23" s="789"/>
      <c r="O23" s="790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9"/>
      <c r="B24" s="789"/>
      <c r="C24" s="789"/>
      <c r="D24" s="789"/>
      <c r="E24" s="789"/>
      <c r="F24" s="789"/>
      <c r="G24" s="789"/>
      <c r="H24" s="789"/>
      <c r="I24" s="789"/>
      <c r="J24" s="789"/>
      <c r="K24" s="789"/>
      <c r="L24" s="789"/>
      <c r="M24" s="789"/>
      <c r="N24" s="789"/>
      <c r="O24" s="790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793" t="s">
        <v>73</v>
      </c>
      <c r="B25" s="789"/>
      <c r="C25" s="789"/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1">
        <v>4607091383881</v>
      </c>
      <c r="E26" s="792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5"/>
      <c r="R26" s="795"/>
      <c r="S26" s="795"/>
      <c r="T26" s="796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1">
        <v>4680115885912</v>
      </c>
      <c r="E27" s="792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5"/>
      <c r="R27" s="795"/>
      <c r="S27" s="795"/>
      <c r="T27" s="796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5"/>
      <c r="R28" s="795"/>
      <c r="S28" s="795"/>
      <c r="T28" s="796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795"/>
      <c r="R29" s="795"/>
      <c r="S29" s="795"/>
      <c r="T29" s="796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1">
        <v>4680115886278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95"/>
      <c r="R30" s="795"/>
      <c r="S30" s="795"/>
      <c r="T30" s="796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1">
        <v>4680115886247</v>
      </c>
      <c r="E31" s="792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42" t="s">
        <v>94</v>
      </c>
      <c r="Q31" s="795"/>
      <c r="R31" s="795"/>
      <c r="S31" s="795"/>
      <c r="T31" s="796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1">
        <v>4680115885905</v>
      </c>
      <c r="E32" s="792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5"/>
      <c r="R32" s="795"/>
      <c r="S32" s="795"/>
      <c r="T32" s="796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1">
        <v>4607091388244</v>
      </c>
      <c r="E33" s="792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5"/>
      <c r="R33" s="795"/>
      <c r="S33" s="795"/>
      <c r="T33" s="796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88"/>
      <c r="B34" s="789"/>
      <c r="C34" s="789"/>
      <c r="D34" s="789"/>
      <c r="E34" s="789"/>
      <c r="F34" s="789"/>
      <c r="G34" s="789"/>
      <c r="H34" s="789"/>
      <c r="I34" s="789"/>
      <c r="J34" s="789"/>
      <c r="K34" s="789"/>
      <c r="L34" s="789"/>
      <c r="M34" s="789"/>
      <c r="N34" s="789"/>
      <c r="O34" s="790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89"/>
      <c r="B35" s="789"/>
      <c r="C35" s="789"/>
      <c r="D35" s="789"/>
      <c r="E35" s="789"/>
      <c r="F35" s="789"/>
      <c r="G35" s="789"/>
      <c r="H35" s="789"/>
      <c r="I35" s="789"/>
      <c r="J35" s="789"/>
      <c r="K35" s="789"/>
      <c r="L35" s="789"/>
      <c r="M35" s="789"/>
      <c r="N35" s="789"/>
      <c r="O35" s="790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hidden="1" customHeight="1" x14ac:dyDescent="0.25">
      <c r="A36" s="793" t="s">
        <v>102</v>
      </c>
      <c r="B36" s="789"/>
      <c r="C36" s="789"/>
      <c r="D36" s="789"/>
      <c r="E36" s="789"/>
      <c r="F36" s="789"/>
      <c r="G36" s="789"/>
      <c r="H36" s="789"/>
      <c r="I36" s="789"/>
      <c r="J36" s="789"/>
      <c r="K36" s="789"/>
      <c r="L36" s="789"/>
      <c r="M36" s="789"/>
      <c r="N36" s="789"/>
      <c r="O36" s="789"/>
      <c r="P36" s="789"/>
      <c r="Q36" s="789"/>
      <c r="R36" s="789"/>
      <c r="S36" s="789"/>
      <c r="T36" s="789"/>
      <c r="U36" s="789"/>
      <c r="V36" s="789"/>
      <c r="W36" s="789"/>
      <c r="X36" s="789"/>
      <c r="Y36" s="789"/>
      <c r="Z36" s="789"/>
      <c r="AA36" s="775"/>
      <c r="AB36" s="775"/>
      <c r="AC36" s="77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1">
        <v>4607091388503</v>
      </c>
      <c r="E37" s="792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5"/>
      <c r="R37" s="795"/>
      <c r="S37" s="795"/>
      <c r="T37" s="796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88"/>
      <c r="B38" s="789"/>
      <c r="C38" s="789"/>
      <c r="D38" s="789"/>
      <c r="E38" s="789"/>
      <c r="F38" s="789"/>
      <c r="G38" s="789"/>
      <c r="H38" s="789"/>
      <c r="I38" s="789"/>
      <c r="J38" s="789"/>
      <c r="K38" s="789"/>
      <c r="L38" s="789"/>
      <c r="M38" s="789"/>
      <c r="N38" s="789"/>
      <c r="O38" s="790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89"/>
      <c r="B39" s="789"/>
      <c r="C39" s="789"/>
      <c r="D39" s="789"/>
      <c r="E39" s="789"/>
      <c r="F39" s="789"/>
      <c r="G39" s="789"/>
      <c r="H39" s="789"/>
      <c r="I39" s="789"/>
      <c r="J39" s="789"/>
      <c r="K39" s="789"/>
      <c r="L39" s="789"/>
      <c r="M39" s="789"/>
      <c r="N39" s="789"/>
      <c r="O39" s="790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hidden="1" customHeight="1" x14ac:dyDescent="0.25">
      <c r="A40" s="793" t="s">
        <v>108</v>
      </c>
      <c r="B40" s="789"/>
      <c r="C40" s="789"/>
      <c r="D40" s="789"/>
      <c r="E40" s="789"/>
      <c r="F40" s="789"/>
      <c r="G40" s="789"/>
      <c r="H40" s="789"/>
      <c r="I40" s="789"/>
      <c r="J40" s="789"/>
      <c r="K40" s="789"/>
      <c r="L40" s="789"/>
      <c r="M40" s="789"/>
      <c r="N40" s="789"/>
      <c r="O40" s="789"/>
      <c r="P40" s="789"/>
      <c r="Q40" s="789"/>
      <c r="R40" s="789"/>
      <c r="S40" s="789"/>
      <c r="T40" s="789"/>
      <c r="U40" s="789"/>
      <c r="V40" s="789"/>
      <c r="W40" s="789"/>
      <c r="X40" s="789"/>
      <c r="Y40" s="789"/>
      <c r="Z40" s="789"/>
      <c r="AA40" s="775"/>
      <c r="AB40" s="775"/>
      <c r="AC40" s="77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1">
        <v>4607091389111</v>
      </c>
      <c r="E41" s="792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1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5"/>
      <c r="R41" s="795"/>
      <c r="S41" s="795"/>
      <c r="T41" s="796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88"/>
      <c r="B42" s="789"/>
      <c r="C42" s="789"/>
      <c r="D42" s="789"/>
      <c r="E42" s="789"/>
      <c r="F42" s="789"/>
      <c r="G42" s="789"/>
      <c r="H42" s="789"/>
      <c r="I42" s="789"/>
      <c r="J42" s="789"/>
      <c r="K42" s="789"/>
      <c r="L42" s="789"/>
      <c r="M42" s="789"/>
      <c r="N42" s="789"/>
      <c r="O42" s="790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89"/>
      <c r="B43" s="789"/>
      <c r="C43" s="789"/>
      <c r="D43" s="789"/>
      <c r="E43" s="789"/>
      <c r="F43" s="789"/>
      <c r="G43" s="789"/>
      <c r="H43" s="789"/>
      <c r="I43" s="789"/>
      <c r="J43" s="789"/>
      <c r="K43" s="789"/>
      <c r="L43" s="789"/>
      <c r="M43" s="789"/>
      <c r="N43" s="789"/>
      <c r="O43" s="790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hidden="1" customHeight="1" x14ac:dyDescent="0.2">
      <c r="A44" s="976" t="s">
        <v>111</v>
      </c>
      <c r="B44" s="977"/>
      <c r="C44" s="977"/>
      <c r="D44" s="977"/>
      <c r="E44" s="977"/>
      <c r="F44" s="977"/>
      <c r="G44" s="977"/>
      <c r="H44" s="977"/>
      <c r="I44" s="977"/>
      <c r="J44" s="977"/>
      <c r="K44" s="977"/>
      <c r="L44" s="977"/>
      <c r="M44" s="977"/>
      <c r="N44" s="977"/>
      <c r="O44" s="977"/>
      <c r="P44" s="977"/>
      <c r="Q44" s="977"/>
      <c r="R44" s="977"/>
      <c r="S44" s="977"/>
      <c r="T44" s="977"/>
      <c r="U44" s="977"/>
      <c r="V44" s="977"/>
      <c r="W44" s="977"/>
      <c r="X44" s="977"/>
      <c r="Y44" s="977"/>
      <c r="Z44" s="977"/>
      <c r="AA44" s="48"/>
      <c r="AB44" s="48"/>
      <c r="AC44" s="48"/>
    </row>
    <row r="45" spans="1:68" ht="16.5" hidden="1" customHeight="1" x14ac:dyDescent="0.25">
      <c r="A45" s="799" t="s">
        <v>112</v>
      </c>
      <c r="B45" s="789"/>
      <c r="C45" s="789"/>
      <c r="D45" s="789"/>
      <c r="E45" s="789"/>
      <c r="F45" s="789"/>
      <c r="G45" s="789"/>
      <c r="H45" s="789"/>
      <c r="I45" s="789"/>
      <c r="J45" s="789"/>
      <c r="K45" s="789"/>
      <c r="L45" s="789"/>
      <c r="M45" s="789"/>
      <c r="N45" s="789"/>
      <c r="O45" s="789"/>
      <c r="P45" s="789"/>
      <c r="Q45" s="789"/>
      <c r="R45" s="789"/>
      <c r="S45" s="789"/>
      <c r="T45" s="789"/>
      <c r="U45" s="789"/>
      <c r="V45" s="789"/>
      <c r="W45" s="789"/>
      <c r="X45" s="789"/>
      <c r="Y45" s="789"/>
      <c r="Z45" s="789"/>
      <c r="AA45" s="774"/>
      <c r="AB45" s="774"/>
      <c r="AC45" s="774"/>
    </row>
    <row r="46" spans="1:68" ht="14.25" hidden="1" customHeight="1" x14ac:dyDescent="0.25">
      <c r="A46" s="793" t="s">
        <v>113</v>
      </c>
      <c r="B46" s="789"/>
      <c r="C46" s="789"/>
      <c r="D46" s="789"/>
      <c r="E46" s="789"/>
      <c r="F46" s="789"/>
      <c r="G46" s="789"/>
      <c r="H46" s="789"/>
      <c r="I46" s="789"/>
      <c r="J46" s="789"/>
      <c r="K46" s="789"/>
      <c r="L46" s="789"/>
      <c r="M46" s="789"/>
      <c r="N46" s="789"/>
      <c r="O46" s="789"/>
      <c r="P46" s="789"/>
      <c r="Q46" s="789"/>
      <c r="R46" s="789"/>
      <c r="S46" s="789"/>
      <c r="T46" s="789"/>
      <c r="U46" s="789"/>
      <c r="V46" s="789"/>
      <c r="W46" s="789"/>
      <c r="X46" s="789"/>
      <c r="Y46" s="789"/>
      <c r="Z46" s="789"/>
      <c r="AA46" s="775"/>
      <c r="AB46" s="775"/>
      <c r="AC46" s="775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791">
        <v>4607091385670</v>
      </c>
      <c r="E47" s="792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5"/>
      <c r="R47" s="795"/>
      <c r="S47" s="795"/>
      <c r="T47" s="796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91">
        <v>4607091385670</v>
      </c>
      <c r="E48" s="792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5"/>
      <c r="R48" s="795"/>
      <c r="S48" s="795"/>
      <c r="T48" s="796"/>
      <c r="U48" s="34"/>
      <c r="V48" s="34"/>
      <c r="W48" s="35" t="s">
        <v>69</v>
      </c>
      <c r="X48" s="779">
        <v>500</v>
      </c>
      <c r="Y48" s="780">
        <f t="shared" si="6"/>
        <v>507.6</v>
      </c>
      <c r="Z48" s="36">
        <f>IFERROR(IF(Y48=0,"",ROUNDUP(Y48/H48,0)*0.01898),"")</f>
        <v>0.89205999999999996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520.1388888888888</v>
      </c>
      <c r="BN48" s="64">
        <f t="shared" si="8"/>
        <v>528.04499999999996</v>
      </c>
      <c r="BO48" s="64">
        <f t="shared" si="9"/>
        <v>0.72337962962962954</v>
      </c>
      <c r="BP48" s="64">
        <f t="shared" si="10"/>
        <v>0.734375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1">
        <v>4680115883956</v>
      </c>
      <c r="E49" s="792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5"/>
      <c r="R49" s="795"/>
      <c r="S49" s="795"/>
      <c r="T49" s="796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791">
        <v>4680115882539</v>
      </c>
      <c r="E50" s="792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5"/>
      <c r="R50" s="795"/>
      <c r="S50" s="795"/>
      <c r="T50" s="796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791">
        <v>4607091385687</v>
      </c>
      <c r="E51" s="792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5"/>
      <c r="R51" s="795"/>
      <c r="S51" s="795"/>
      <c r="T51" s="796"/>
      <c r="U51" s="34"/>
      <c r="V51" s="34"/>
      <c r="W51" s="35" t="s">
        <v>69</v>
      </c>
      <c r="X51" s="779">
        <v>48</v>
      </c>
      <c r="Y51" s="780">
        <f t="shared" si="6"/>
        <v>48</v>
      </c>
      <c r="Z51" s="36">
        <f>IFERROR(IF(Y51=0,"",ROUNDUP(Y51/H51,0)*0.00902),"")</f>
        <v>0.10824</v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50.519999999999996</v>
      </c>
      <c r="BN51" s="64">
        <f t="shared" si="8"/>
        <v>50.519999999999996</v>
      </c>
      <c r="BO51" s="64">
        <f t="shared" si="9"/>
        <v>9.0909090909090912E-2</v>
      </c>
      <c r="BP51" s="64">
        <f t="shared" si="10"/>
        <v>9.0909090909090912E-2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1">
        <v>4680115883949</v>
      </c>
      <c r="E52" s="792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5"/>
      <c r="R52" s="795"/>
      <c r="S52" s="795"/>
      <c r="T52" s="796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88"/>
      <c r="B53" s="789"/>
      <c r="C53" s="789"/>
      <c r="D53" s="789"/>
      <c r="E53" s="789"/>
      <c r="F53" s="789"/>
      <c r="G53" s="789"/>
      <c r="H53" s="789"/>
      <c r="I53" s="789"/>
      <c r="J53" s="789"/>
      <c r="K53" s="789"/>
      <c r="L53" s="789"/>
      <c r="M53" s="789"/>
      <c r="N53" s="789"/>
      <c r="O53" s="790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58.296296296296291</v>
      </c>
      <c r="Y53" s="781">
        <f>IFERROR(Y47/H47,"0")+IFERROR(Y48/H48,"0")+IFERROR(Y49/H49,"0")+IFERROR(Y50/H50,"0")+IFERROR(Y51/H51,"0")+IFERROR(Y52/H52,"0")</f>
        <v>59</v>
      </c>
      <c r="Z53" s="781">
        <f>IFERROR(IF(Z47="",0,Z47),"0")+IFERROR(IF(Z48="",0,Z48),"0")+IFERROR(IF(Z49="",0,Z49),"0")+IFERROR(IF(Z50="",0,Z50),"0")+IFERROR(IF(Z51="",0,Z51),"0")+IFERROR(IF(Z52="",0,Z52),"0")</f>
        <v>1.0003</v>
      </c>
      <c r="AA53" s="782"/>
      <c r="AB53" s="782"/>
      <c r="AC53" s="782"/>
    </row>
    <row r="54" spans="1:68" x14ac:dyDescent="0.2">
      <c r="A54" s="789"/>
      <c r="B54" s="789"/>
      <c r="C54" s="789"/>
      <c r="D54" s="789"/>
      <c r="E54" s="789"/>
      <c r="F54" s="789"/>
      <c r="G54" s="789"/>
      <c r="H54" s="789"/>
      <c r="I54" s="789"/>
      <c r="J54" s="789"/>
      <c r="K54" s="789"/>
      <c r="L54" s="789"/>
      <c r="M54" s="789"/>
      <c r="N54" s="789"/>
      <c r="O54" s="790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548</v>
      </c>
      <c r="Y54" s="781">
        <f>IFERROR(SUM(Y47:Y52),"0")</f>
        <v>555.6</v>
      </c>
      <c r="Z54" s="37"/>
      <c r="AA54" s="782"/>
      <c r="AB54" s="782"/>
      <c r="AC54" s="782"/>
    </row>
    <row r="55" spans="1:68" ht="14.25" hidden="1" customHeight="1" x14ac:dyDescent="0.25">
      <c r="A55" s="793" t="s">
        <v>73</v>
      </c>
      <c r="B55" s="789"/>
      <c r="C55" s="789"/>
      <c r="D55" s="789"/>
      <c r="E55" s="789"/>
      <c r="F55" s="789"/>
      <c r="G55" s="789"/>
      <c r="H55" s="789"/>
      <c r="I55" s="789"/>
      <c r="J55" s="789"/>
      <c r="K55" s="789"/>
      <c r="L55" s="789"/>
      <c r="M55" s="789"/>
      <c r="N55" s="789"/>
      <c r="O55" s="789"/>
      <c r="P55" s="789"/>
      <c r="Q55" s="789"/>
      <c r="R55" s="789"/>
      <c r="S55" s="789"/>
      <c r="T55" s="789"/>
      <c r="U55" s="789"/>
      <c r="V55" s="789"/>
      <c r="W55" s="789"/>
      <c r="X55" s="789"/>
      <c r="Y55" s="789"/>
      <c r="Z55" s="789"/>
      <c r="AA55" s="775"/>
      <c r="AB55" s="775"/>
      <c r="AC55" s="77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1">
        <v>4680115885233</v>
      </c>
      <c r="E56" s="792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5"/>
      <c r="R56" s="795"/>
      <c r="S56" s="795"/>
      <c r="T56" s="796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1">
        <v>4680115884915</v>
      </c>
      <c r="E57" s="792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5"/>
      <c r="R57" s="795"/>
      <c r="S57" s="795"/>
      <c r="T57" s="796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88"/>
      <c r="B58" s="789"/>
      <c r="C58" s="789"/>
      <c r="D58" s="789"/>
      <c r="E58" s="789"/>
      <c r="F58" s="789"/>
      <c r="G58" s="789"/>
      <c r="H58" s="789"/>
      <c r="I58" s="789"/>
      <c r="J58" s="789"/>
      <c r="K58" s="789"/>
      <c r="L58" s="789"/>
      <c r="M58" s="789"/>
      <c r="N58" s="789"/>
      <c r="O58" s="790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89"/>
      <c r="B59" s="789"/>
      <c r="C59" s="789"/>
      <c r="D59" s="789"/>
      <c r="E59" s="789"/>
      <c r="F59" s="789"/>
      <c r="G59" s="789"/>
      <c r="H59" s="789"/>
      <c r="I59" s="789"/>
      <c r="J59" s="789"/>
      <c r="K59" s="789"/>
      <c r="L59" s="789"/>
      <c r="M59" s="789"/>
      <c r="N59" s="789"/>
      <c r="O59" s="790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hidden="1" customHeight="1" x14ac:dyDescent="0.25">
      <c r="A60" s="799" t="s">
        <v>139</v>
      </c>
      <c r="B60" s="789"/>
      <c r="C60" s="789"/>
      <c r="D60" s="789"/>
      <c r="E60" s="789"/>
      <c r="F60" s="789"/>
      <c r="G60" s="789"/>
      <c r="H60" s="789"/>
      <c r="I60" s="789"/>
      <c r="J60" s="789"/>
      <c r="K60" s="789"/>
      <c r="L60" s="789"/>
      <c r="M60" s="789"/>
      <c r="N60" s="789"/>
      <c r="O60" s="789"/>
      <c r="P60" s="789"/>
      <c r="Q60" s="789"/>
      <c r="R60" s="789"/>
      <c r="S60" s="789"/>
      <c r="T60" s="789"/>
      <c r="U60" s="789"/>
      <c r="V60" s="789"/>
      <c r="W60" s="789"/>
      <c r="X60" s="789"/>
      <c r="Y60" s="789"/>
      <c r="Z60" s="789"/>
      <c r="AA60" s="774"/>
      <c r="AB60" s="774"/>
      <c r="AC60" s="774"/>
    </row>
    <row r="61" spans="1:68" ht="14.25" hidden="1" customHeight="1" x14ac:dyDescent="0.25">
      <c r="A61" s="793" t="s">
        <v>113</v>
      </c>
      <c r="B61" s="789"/>
      <c r="C61" s="789"/>
      <c r="D61" s="789"/>
      <c r="E61" s="789"/>
      <c r="F61" s="789"/>
      <c r="G61" s="789"/>
      <c r="H61" s="789"/>
      <c r="I61" s="789"/>
      <c r="J61" s="789"/>
      <c r="K61" s="789"/>
      <c r="L61" s="789"/>
      <c r="M61" s="789"/>
      <c r="N61" s="789"/>
      <c r="O61" s="789"/>
      <c r="P61" s="789"/>
      <c r="Q61" s="789"/>
      <c r="R61" s="789"/>
      <c r="S61" s="789"/>
      <c r="T61" s="789"/>
      <c r="U61" s="789"/>
      <c r="V61" s="789"/>
      <c r="W61" s="789"/>
      <c r="X61" s="789"/>
      <c r="Y61" s="789"/>
      <c r="Z61" s="789"/>
      <c r="AA61" s="775"/>
      <c r="AB61" s="775"/>
      <c r="AC61" s="77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1">
        <v>4680115885882</v>
      </c>
      <c r="E62" s="792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5"/>
      <c r="R62" s="795"/>
      <c r="S62" s="795"/>
      <c r="T62" s="796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91">
        <v>4680115881426</v>
      </c>
      <c r="E63" s="792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5"/>
      <c r="R63" s="795"/>
      <c r="S63" s="795"/>
      <c r="T63" s="796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91">
        <v>4680115881426</v>
      </c>
      <c r="E64" s="792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5"/>
      <c r="R64" s="795"/>
      <c r="S64" s="795"/>
      <c r="T64" s="796"/>
      <c r="U64" s="34"/>
      <c r="V64" s="34"/>
      <c r="W64" s="35" t="s">
        <v>69</v>
      </c>
      <c r="X64" s="779">
        <v>300</v>
      </c>
      <c r="Y64" s="780">
        <f t="shared" si="11"/>
        <v>302.40000000000003</v>
      </c>
      <c r="Z64" s="36">
        <f>IFERROR(IF(Y64=0,"",ROUNDUP(Y64/H64,0)*0.02039),"")</f>
        <v>0.57091999999999998</v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313.33333333333331</v>
      </c>
      <c r="BN64" s="64">
        <f t="shared" si="13"/>
        <v>315.83999999999997</v>
      </c>
      <c r="BO64" s="64">
        <f t="shared" si="14"/>
        <v>0.57870370370370361</v>
      </c>
      <c r="BP64" s="64">
        <f t="shared" si="15"/>
        <v>0.58333333333333326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1">
        <v>4680115880283</v>
      </c>
      <c r="E65" s="792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5"/>
      <c r="R65" s="795"/>
      <c r="S65" s="795"/>
      <c r="T65" s="796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1">
        <v>4680115882720</v>
      </c>
      <c r="E66" s="792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5"/>
      <c r="R66" s="795"/>
      <c r="S66" s="795"/>
      <c r="T66" s="796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1">
        <v>4680115881525</v>
      </c>
      <c r="E67" s="792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5"/>
      <c r="R67" s="795"/>
      <c r="S67" s="795"/>
      <c r="T67" s="796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791">
        <v>4680115885899</v>
      </c>
      <c r="E68" s="792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5"/>
      <c r="R68" s="795"/>
      <c r="S68" s="795"/>
      <c r="T68" s="796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791">
        <v>4680115881419</v>
      </c>
      <c r="E69" s="792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5"/>
      <c r="R69" s="795"/>
      <c r="S69" s="795"/>
      <c r="T69" s="796"/>
      <c r="U69" s="34"/>
      <c r="V69" s="34"/>
      <c r="W69" s="35" t="s">
        <v>69</v>
      </c>
      <c r="X69" s="779">
        <v>324</v>
      </c>
      <c r="Y69" s="780">
        <f t="shared" si="11"/>
        <v>324</v>
      </c>
      <c r="Z69" s="36">
        <f>IFERROR(IF(Y69=0,"",ROUNDUP(Y69/H69,0)*0.00902),"")</f>
        <v>0.64944000000000002</v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339.12</v>
      </c>
      <c r="BN69" s="64">
        <f t="shared" si="13"/>
        <v>339.12</v>
      </c>
      <c r="BO69" s="64">
        <f t="shared" si="14"/>
        <v>0.54545454545454541</v>
      </c>
      <c r="BP69" s="64">
        <f t="shared" si="15"/>
        <v>0.54545454545454541</v>
      </c>
    </row>
    <row r="70" spans="1:68" x14ac:dyDescent="0.2">
      <c r="A70" s="788"/>
      <c r="B70" s="789"/>
      <c r="C70" s="789"/>
      <c r="D70" s="789"/>
      <c r="E70" s="789"/>
      <c r="F70" s="789"/>
      <c r="G70" s="789"/>
      <c r="H70" s="789"/>
      <c r="I70" s="789"/>
      <c r="J70" s="789"/>
      <c r="K70" s="789"/>
      <c r="L70" s="789"/>
      <c r="M70" s="789"/>
      <c r="N70" s="789"/>
      <c r="O70" s="790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99.777777777777771</v>
      </c>
      <c r="Y70" s="781">
        <f>IFERROR(Y62/H62,"0")+IFERROR(Y63/H63,"0")+IFERROR(Y64/H64,"0")+IFERROR(Y65/H65,"0")+IFERROR(Y66/H66,"0")+IFERROR(Y67/H67,"0")+IFERROR(Y68/H68,"0")+IFERROR(Y69/H69,"0")</f>
        <v>100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1.2203599999999999</v>
      </c>
      <c r="AA70" s="782"/>
      <c r="AB70" s="782"/>
      <c r="AC70" s="782"/>
    </row>
    <row r="71" spans="1:68" x14ac:dyDescent="0.2">
      <c r="A71" s="789"/>
      <c r="B71" s="789"/>
      <c r="C71" s="789"/>
      <c r="D71" s="789"/>
      <c r="E71" s="789"/>
      <c r="F71" s="789"/>
      <c r="G71" s="789"/>
      <c r="H71" s="789"/>
      <c r="I71" s="789"/>
      <c r="J71" s="789"/>
      <c r="K71" s="789"/>
      <c r="L71" s="789"/>
      <c r="M71" s="789"/>
      <c r="N71" s="789"/>
      <c r="O71" s="790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624</v>
      </c>
      <c r="Y71" s="781">
        <f>IFERROR(SUM(Y62:Y69),"0")</f>
        <v>626.40000000000009</v>
      </c>
      <c r="Z71" s="37"/>
      <c r="AA71" s="782"/>
      <c r="AB71" s="782"/>
      <c r="AC71" s="782"/>
    </row>
    <row r="72" spans="1:68" ht="14.25" hidden="1" customHeight="1" x14ac:dyDescent="0.25">
      <c r="A72" s="793" t="s">
        <v>165</v>
      </c>
      <c r="B72" s="789"/>
      <c r="C72" s="789"/>
      <c r="D72" s="789"/>
      <c r="E72" s="789"/>
      <c r="F72" s="789"/>
      <c r="G72" s="789"/>
      <c r="H72" s="789"/>
      <c r="I72" s="789"/>
      <c r="J72" s="789"/>
      <c r="K72" s="789"/>
      <c r="L72" s="789"/>
      <c r="M72" s="789"/>
      <c r="N72" s="789"/>
      <c r="O72" s="789"/>
      <c r="P72" s="789"/>
      <c r="Q72" s="789"/>
      <c r="R72" s="789"/>
      <c r="S72" s="789"/>
      <c r="T72" s="789"/>
      <c r="U72" s="789"/>
      <c r="V72" s="789"/>
      <c r="W72" s="789"/>
      <c r="X72" s="789"/>
      <c r="Y72" s="789"/>
      <c r="Z72" s="789"/>
      <c r="AA72" s="775"/>
      <c r="AB72" s="775"/>
      <c r="AC72" s="775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791">
        <v>4680115881440</v>
      </c>
      <c r="E73" s="792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8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5"/>
      <c r="R73" s="795"/>
      <c r="S73" s="795"/>
      <c r="T73" s="796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791">
        <v>4680115882751</v>
      </c>
      <c r="E74" s="792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5"/>
      <c r="R74" s="795"/>
      <c r="S74" s="795"/>
      <c r="T74" s="796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791">
        <v>4680115885950</v>
      </c>
      <c r="E75" s="792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5"/>
      <c r="R75" s="795"/>
      <c r="S75" s="795"/>
      <c r="T75" s="796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791">
        <v>4680115881433</v>
      </c>
      <c r="E76" s="792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5"/>
      <c r="R76" s="795"/>
      <c r="S76" s="795"/>
      <c r="T76" s="796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788"/>
      <c r="B77" s="789"/>
      <c r="C77" s="789"/>
      <c r="D77" s="789"/>
      <c r="E77" s="789"/>
      <c r="F77" s="789"/>
      <c r="G77" s="789"/>
      <c r="H77" s="789"/>
      <c r="I77" s="789"/>
      <c r="J77" s="789"/>
      <c r="K77" s="789"/>
      <c r="L77" s="789"/>
      <c r="M77" s="789"/>
      <c r="N77" s="789"/>
      <c r="O77" s="790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0</v>
      </c>
      <c r="Y77" s="781">
        <f>IFERROR(Y73/H73,"0")+IFERROR(Y74/H74,"0")+IFERROR(Y75/H75,"0")+IFERROR(Y76/H76,"0")</f>
        <v>0</v>
      </c>
      <c r="Z77" s="781">
        <f>IFERROR(IF(Z73="",0,Z73),"0")+IFERROR(IF(Z74="",0,Z74),"0")+IFERROR(IF(Z75="",0,Z75),"0")+IFERROR(IF(Z76="",0,Z76),"0")</f>
        <v>0</v>
      </c>
      <c r="AA77" s="782"/>
      <c r="AB77" s="782"/>
      <c r="AC77" s="782"/>
    </row>
    <row r="78" spans="1:68" hidden="1" x14ac:dyDescent="0.2">
      <c r="A78" s="789"/>
      <c r="B78" s="789"/>
      <c r="C78" s="789"/>
      <c r="D78" s="789"/>
      <c r="E78" s="789"/>
      <c r="F78" s="789"/>
      <c r="G78" s="789"/>
      <c r="H78" s="789"/>
      <c r="I78" s="789"/>
      <c r="J78" s="789"/>
      <c r="K78" s="789"/>
      <c r="L78" s="789"/>
      <c r="M78" s="789"/>
      <c r="N78" s="789"/>
      <c r="O78" s="790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0</v>
      </c>
      <c r="Y78" s="781">
        <f>IFERROR(SUM(Y73:Y76),"0")</f>
        <v>0</v>
      </c>
      <c r="Z78" s="37"/>
      <c r="AA78" s="782"/>
      <c r="AB78" s="782"/>
      <c r="AC78" s="782"/>
    </row>
    <row r="79" spans="1:68" ht="14.25" hidden="1" customHeight="1" x14ac:dyDescent="0.25">
      <c r="A79" s="793" t="s">
        <v>64</v>
      </c>
      <c r="B79" s="789"/>
      <c r="C79" s="789"/>
      <c r="D79" s="789"/>
      <c r="E79" s="789"/>
      <c r="F79" s="789"/>
      <c r="G79" s="789"/>
      <c r="H79" s="789"/>
      <c r="I79" s="789"/>
      <c r="J79" s="789"/>
      <c r="K79" s="789"/>
      <c r="L79" s="789"/>
      <c r="M79" s="789"/>
      <c r="N79" s="789"/>
      <c r="O79" s="789"/>
      <c r="P79" s="789"/>
      <c r="Q79" s="789"/>
      <c r="R79" s="789"/>
      <c r="S79" s="789"/>
      <c r="T79" s="789"/>
      <c r="U79" s="789"/>
      <c r="V79" s="789"/>
      <c r="W79" s="789"/>
      <c r="X79" s="789"/>
      <c r="Y79" s="789"/>
      <c r="Z79" s="789"/>
      <c r="AA79" s="775"/>
      <c r="AB79" s="775"/>
      <c r="AC79" s="775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791">
        <v>4680115885066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4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5"/>
      <c r="R80" s="795"/>
      <c r="S80" s="795"/>
      <c r="T80" s="796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791">
        <v>4680115885042</v>
      </c>
      <c r="E81" s="792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7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5"/>
      <c r="R81" s="795"/>
      <c r="S81" s="795"/>
      <c r="T81" s="796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791">
        <v>4680115885080</v>
      </c>
      <c r="E82" s="792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5"/>
      <c r="R82" s="795"/>
      <c r="S82" s="795"/>
      <c r="T82" s="796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791">
        <v>4680115885073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1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5"/>
      <c r="R83" s="795"/>
      <c r="S83" s="795"/>
      <c r="T83" s="796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791">
        <v>4680115885059</v>
      </c>
      <c r="E84" s="792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5"/>
      <c r="R84" s="795"/>
      <c r="S84" s="795"/>
      <c r="T84" s="796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791">
        <v>4680115885097</v>
      </c>
      <c r="E85" s="792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5"/>
      <c r="R85" s="795"/>
      <c r="S85" s="795"/>
      <c r="T85" s="796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88"/>
      <c r="B86" s="789"/>
      <c r="C86" s="789"/>
      <c r="D86" s="789"/>
      <c r="E86" s="789"/>
      <c r="F86" s="789"/>
      <c r="G86" s="789"/>
      <c r="H86" s="789"/>
      <c r="I86" s="789"/>
      <c r="J86" s="789"/>
      <c r="K86" s="789"/>
      <c r="L86" s="789"/>
      <c r="M86" s="789"/>
      <c r="N86" s="789"/>
      <c r="O86" s="790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hidden="1" x14ac:dyDescent="0.2">
      <c r="A87" s="789"/>
      <c r="B87" s="789"/>
      <c r="C87" s="789"/>
      <c r="D87" s="789"/>
      <c r="E87" s="789"/>
      <c r="F87" s="789"/>
      <c r="G87" s="789"/>
      <c r="H87" s="789"/>
      <c r="I87" s="789"/>
      <c r="J87" s="789"/>
      <c r="K87" s="789"/>
      <c r="L87" s="789"/>
      <c r="M87" s="789"/>
      <c r="N87" s="789"/>
      <c r="O87" s="790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hidden="1" customHeight="1" x14ac:dyDescent="0.25">
      <c r="A88" s="793" t="s">
        <v>73</v>
      </c>
      <c r="B88" s="789"/>
      <c r="C88" s="789"/>
      <c r="D88" s="789"/>
      <c r="E88" s="789"/>
      <c r="F88" s="789"/>
      <c r="G88" s="789"/>
      <c r="H88" s="789"/>
      <c r="I88" s="789"/>
      <c r="J88" s="789"/>
      <c r="K88" s="789"/>
      <c r="L88" s="789"/>
      <c r="M88" s="789"/>
      <c r="N88" s="789"/>
      <c r="O88" s="789"/>
      <c r="P88" s="789"/>
      <c r="Q88" s="789"/>
      <c r="R88" s="789"/>
      <c r="S88" s="789"/>
      <c r="T88" s="789"/>
      <c r="U88" s="789"/>
      <c r="V88" s="789"/>
      <c r="W88" s="789"/>
      <c r="X88" s="789"/>
      <c r="Y88" s="789"/>
      <c r="Z88" s="789"/>
      <c r="AA88" s="775"/>
      <c r="AB88" s="775"/>
      <c r="AC88" s="775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791">
        <v>4680115881891</v>
      </c>
      <c r="E89" s="792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5"/>
      <c r="R89" s="795"/>
      <c r="S89" s="795"/>
      <c r="T89" s="796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791">
        <v>4680115885769</v>
      </c>
      <c r="E90" s="792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5"/>
      <c r="R90" s="795"/>
      <c r="S90" s="795"/>
      <c r="T90" s="796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791">
        <v>4680115884410</v>
      </c>
      <c r="E91" s="792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5"/>
      <c r="R91" s="795"/>
      <c r="S91" s="795"/>
      <c r="T91" s="796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791">
        <v>4680115884311</v>
      </c>
      <c r="E92" s="792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5"/>
      <c r="R92" s="795"/>
      <c r="S92" s="795"/>
      <c r="T92" s="796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791">
        <v>4680115885929</v>
      </c>
      <c r="E93" s="792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0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5"/>
      <c r="R93" s="795"/>
      <c r="S93" s="795"/>
      <c r="T93" s="796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791">
        <v>4680115884403</v>
      </c>
      <c r="E94" s="792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5"/>
      <c r="R94" s="795"/>
      <c r="S94" s="795"/>
      <c r="T94" s="796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788"/>
      <c r="B95" s="789"/>
      <c r="C95" s="789"/>
      <c r="D95" s="789"/>
      <c r="E95" s="789"/>
      <c r="F95" s="789"/>
      <c r="G95" s="789"/>
      <c r="H95" s="789"/>
      <c r="I95" s="789"/>
      <c r="J95" s="789"/>
      <c r="K95" s="789"/>
      <c r="L95" s="789"/>
      <c r="M95" s="789"/>
      <c r="N95" s="789"/>
      <c r="O95" s="790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hidden="1" x14ac:dyDescent="0.2">
      <c r="A96" s="789"/>
      <c r="B96" s="789"/>
      <c r="C96" s="789"/>
      <c r="D96" s="789"/>
      <c r="E96" s="789"/>
      <c r="F96" s="789"/>
      <c r="G96" s="789"/>
      <c r="H96" s="789"/>
      <c r="I96" s="789"/>
      <c r="J96" s="789"/>
      <c r="K96" s="789"/>
      <c r="L96" s="789"/>
      <c r="M96" s="789"/>
      <c r="N96" s="789"/>
      <c r="O96" s="790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hidden="1" customHeight="1" x14ac:dyDescent="0.25">
      <c r="A97" s="793" t="s">
        <v>207</v>
      </c>
      <c r="B97" s="789"/>
      <c r="C97" s="789"/>
      <c r="D97" s="789"/>
      <c r="E97" s="789"/>
      <c r="F97" s="789"/>
      <c r="G97" s="789"/>
      <c r="H97" s="789"/>
      <c r="I97" s="789"/>
      <c r="J97" s="789"/>
      <c r="K97" s="789"/>
      <c r="L97" s="789"/>
      <c r="M97" s="789"/>
      <c r="N97" s="789"/>
      <c r="O97" s="789"/>
      <c r="P97" s="789"/>
      <c r="Q97" s="789"/>
      <c r="R97" s="789"/>
      <c r="S97" s="789"/>
      <c r="T97" s="789"/>
      <c r="U97" s="789"/>
      <c r="V97" s="789"/>
      <c r="W97" s="789"/>
      <c r="X97" s="789"/>
      <c r="Y97" s="789"/>
      <c r="Z97" s="789"/>
      <c r="AA97" s="775"/>
      <c r="AB97" s="775"/>
      <c r="AC97" s="775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791">
        <v>4680115881532</v>
      </c>
      <c r="E98" s="792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5"/>
      <c r="R98" s="795"/>
      <c r="S98" s="795"/>
      <c r="T98" s="796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791">
        <v>4680115881532</v>
      </c>
      <c r="E99" s="792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5"/>
      <c r="R99" s="795"/>
      <c r="S99" s="795"/>
      <c r="T99" s="796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791">
        <v>4680115881464</v>
      </c>
      <c r="E100" s="792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5"/>
      <c r="R100" s="795"/>
      <c r="S100" s="795"/>
      <c r="T100" s="796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788"/>
      <c r="B101" s="789"/>
      <c r="C101" s="789"/>
      <c r="D101" s="789"/>
      <c r="E101" s="789"/>
      <c r="F101" s="789"/>
      <c r="G101" s="789"/>
      <c r="H101" s="789"/>
      <c r="I101" s="789"/>
      <c r="J101" s="789"/>
      <c r="K101" s="789"/>
      <c r="L101" s="789"/>
      <c r="M101" s="789"/>
      <c r="N101" s="789"/>
      <c r="O101" s="790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hidden="1" x14ac:dyDescent="0.2">
      <c r="A102" s="789"/>
      <c r="B102" s="789"/>
      <c r="C102" s="789"/>
      <c r="D102" s="789"/>
      <c r="E102" s="789"/>
      <c r="F102" s="789"/>
      <c r="G102" s="789"/>
      <c r="H102" s="789"/>
      <c r="I102" s="789"/>
      <c r="J102" s="789"/>
      <c r="K102" s="789"/>
      <c r="L102" s="789"/>
      <c r="M102" s="789"/>
      <c r="N102" s="789"/>
      <c r="O102" s="790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hidden="1" customHeight="1" x14ac:dyDescent="0.25">
      <c r="A103" s="799" t="s">
        <v>215</v>
      </c>
      <c r="B103" s="789"/>
      <c r="C103" s="789"/>
      <c r="D103" s="789"/>
      <c r="E103" s="789"/>
      <c r="F103" s="789"/>
      <c r="G103" s="789"/>
      <c r="H103" s="789"/>
      <c r="I103" s="789"/>
      <c r="J103" s="789"/>
      <c r="K103" s="789"/>
      <c r="L103" s="789"/>
      <c r="M103" s="789"/>
      <c r="N103" s="789"/>
      <c r="O103" s="789"/>
      <c r="P103" s="789"/>
      <c r="Q103" s="789"/>
      <c r="R103" s="789"/>
      <c r="S103" s="789"/>
      <c r="T103" s="789"/>
      <c r="U103" s="789"/>
      <c r="V103" s="789"/>
      <c r="W103" s="789"/>
      <c r="X103" s="789"/>
      <c r="Y103" s="789"/>
      <c r="Z103" s="789"/>
      <c r="AA103" s="774"/>
      <c r="AB103" s="774"/>
      <c r="AC103" s="774"/>
    </row>
    <row r="104" spans="1:68" ht="14.25" hidden="1" customHeight="1" x14ac:dyDescent="0.25">
      <c r="A104" s="793" t="s">
        <v>113</v>
      </c>
      <c r="B104" s="789"/>
      <c r="C104" s="789"/>
      <c r="D104" s="789"/>
      <c r="E104" s="789"/>
      <c r="F104" s="789"/>
      <c r="G104" s="789"/>
      <c r="H104" s="789"/>
      <c r="I104" s="789"/>
      <c r="J104" s="789"/>
      <c r="K104" s="789"/>
      <c r="L104" s="789"/>
      <c r="M104" s="789"/>
      <c r="N104" s="789"/>
      <c r="O104" s="789"/>
      <c r="P104" s="789"/>
      <c r="Q104" s="789"/>
      <c r="R104" s="789"/>
      <c r="S104" s="789"/>
      <c r="T104" s="789"/>
      <c r="U104" s="789"/>
      <c r="V104" s="789"/>
      <c r="W104" s="789"/>
      <c r="X104" s="789"/>
      <c r="Y104" s="789"/>
      <c r="Z104" s="789"/>
      <c r="AA104" s="775"/>
      <c r="AB104" s="775"/>
      <c r="AC104" s="775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791">
        <v>4680115881327</v>
      </c>
      <c r="E105" s="792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5"/>
      <c r="R105" s="795"/>
      <c r="S105" s="795"/>
      <c r="T105" s="796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791">
        <v>4680115881518</v>
      </c>
      <c r="E106" s="792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5"/>
      <c r="R106" s="795"/>
      <c r="S106" s="795"/>
      <c r="T106" s="796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791">
        <v>4680115881303</v>
      </c>
      <c r="E107" s="792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5"/>
      <c r="R107" s="795"/>
      <c r="S107" s="795"/>
      <c r="T107" s="796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788"/>
      <c r="B108" s="789"/>
      <c r="C108" s="789"/>
      <c r="D108" s="789"/>
      <c r="E108" s="789"/>
      <c r="F108" s="789"/>
      <c r="G108" s="789"/>
      <c r="H108" s="789"/>
      <c r="I108" s="789"/>
      <c r="J108" s="789"/>
      <c r="K108" s="789"/>
      <c r="L108" s="789"/>
      <c r="M108" s="789"/>
      <c r="N108" s="789"/>
      <c r="O108" s="790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hidden="1" x14ac:dyDescent="0.2">
      <c r="A109" s="789"/>
      <c r="B109" s="789"/>
      <c r="C109" s="789"/>
      <c r="D109" s="789"/>
      <c r="E109" s="789"/>
      <c r="F109" s="789"/>
      <c r="G109" s="789"/>
      <c r="H109" s="789"/>
      <c r="I109" s="789"/>
      <c r="J109" s="789"/>
      <c r="K109" s="789"/>
      <c r="L109" s="789"/>
      <c r="M109" s="789"/>
      <c r="N109" s="789"/>
      <c r="O109" s="790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0</v>
      </c>
      <c r="Y109" s="781">
        <f>IFERROR(SUM(Y105:Y107),"0")</f>
        <v>0</v>
      </c>
      <c r="Z109" s="37"/>
      <c r="AA109" s="782"/>
      <c r="AB109" s="782"/>
      <c r="AC109" s="782"/>
    </row>
    <row r="110" spans="1:68" ht="14.25" hidden="1" customHeight="1" x14ac:dyDescent="0.25">
      <c r="A110" s="793" t="s">
        <v>73</v>
      </c>
      <c r="B110" s="789"/>
      <c r="C110" s="789"/>
      <c r="D110" s="789"/>
      <c r="E110" s="789"/>
      <c r="F110" s="789"/>
      <c r="G110" s="789"/>
      <c r="H110" s="789"/>
      <c r="I110" s="789"/>
      <c r="J110" s="789"/>
      <c r="K110" s="789"/>
      <c r="L110" s="789"/>
      <c r="M110" s="789"/>
      <c r="N110" s="789"/>
      <c r="O110" s="789"/>
      <c r="P110" s="789"/>
      <c r="Q110" s="789"/>
      <c r="R110" s="789"/>
      <c r="S110" s="789"/>
      <c r="T110" s="789"/>
      <c r="U110" s="789"/>
      <c r="V110" s="789"/>
      <c r="W110" s="789"/>
      <c r="X110" s="789"/>
      <c r="Y110" s="789"/>
      <c r="Z110" s="789"/>
      <c r="AA110" s="775"/>
      <c r="AB110" s="775"/>
      <c r="AC110" s="775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791">
        <v>4607091386967</v>
      </c>
      <c r="E111" s="792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0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95"/>
      <c r="R111" s="795"/>
      <c r="S111" s="795"/>
      <c r="T111" s="796"/>
      <c r="U111" s="34"/>
      <c r="V111" s="34"/>
      <c r="W111" s="35" t="s">
        <v>69</v>
      </c>
      <c r="X111" s="779">
        <v>300</v>
      </c>
      <c r="Y111" s="780">
        <f t="shared" ref="Y111:Y116" si="26">IFERROR(IF(X111="",0,CEILING((X111/$H111),1)*$H111),"")</f>
        <v>307.8</v>
      </c>
      <c r="Z111" s="36">
        <f>IFERROR(IF(Y111=0,"",ROUNDUP(Y111/H111,0)*0.01898),"")</f>
        <v>0.72123999999999999</v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319.22222222222223</v>
      </c>
      <c r="BN111" s="64">
        <f t="shared" ref="BN111:BN116" si="28">IFERROR(Y111*I111/H111,"0")</f>
        <v>327.52199999999999</v>
      </c>
      <c r="BO111" s="64">
        <f t="shared" ref="BO111:BO116" si="29">IFERROR(1/J111*(X111/H111),"0")</f>
        <v>0.57870370370370372</v>
      </c>
      <c r="BP111" s="64">
        <f t="shared" ref="BP111:BP116" si="30">IFERROR(1/J111*(Y111/H111),"0")</f>
        <v>0.59375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791">
        <v>4607091386967</v>
      </c>
      <c r="E112" s="792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5"/>
      <c r="R112" s="795"/>
      <c r="S112" s="795"/>
      <c r="T112" s="796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91">
        <v>4607091385731</v>
      </c>
      <c r="E113" s="792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9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5"/>
      <c r="R113" s="795"/>
      <c r="S113" s="795"/>
      <c r="T113" s="796"/>
      <c r="U113" s="34"/>
      <c r="V113" s="34"/>
      <c r="W113" s="35" t="s">
        <v>69</v>
      </c>
      <c r="X113" s="779">
        <v>421.2</v>
      </c>
      <c r="Y113" s="780">
        <f t="shared" si="26"/>
        <v>421.20000000000005</v>
      </c>
      <c r="Z113" s="36">
        <f>IFERROR(IF(Y113=0,"",ROUNDUP(Y113/H113,0)*0.00651),"")</f>
        <v>1.01556</v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460.51199999999994</v>
      </c>
      <c r="BN113" s="64">
        <f t="shared" si="28"/>
        <v>460.51200000000006</v>
      </c>
      <c r="BO113" s="64">
        <f t="shared" si="29"/>
        <v>0.8571428571428571</v>
      </c>
      <c r="BP113" s="64">
        <f t="shared" si="30"/>
        <v>0.85714285714285721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791">
        <v>4680115880894</v>
      </c>
      <c r="E114" s="792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5"/>
      <c r="R114" s="795"/>
      <c r="S114" s="795"/>
      <c r="T114" s="796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4301051439</v>
      </c>
      <c r="D115" s="791">
        <v>4680115880214</v>
      </c>
      <c r="E115" s="792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95"/>
      <c r="R115" s="795"/>
      <c r="S115" s="795"/>
      <c r="T115" s="796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1">
        <v>4301051687</v>
      </c>
      <c r="D116" s="791">
        <v>4680115880214</v>
      </c>
      <c r="E116" s="792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5" t="s">
        <v>236</v>
      </c>
      <c r="Q116" s="795"/>
      <c r="R116" s="795"/>
      <c r="S116" s="795"/>
      <c r="T116" s="796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88"/>
      <c r="B117" s="789"/>
      <c r="C117" s="789"/>
      <c r="D117" s="789"/>
      <c r="E117" s="789"/>
      <c r="F117" s="789"/>
      <c r="G117" s="789"/>
      <c r="H117" s="789"/>
      <c r="I117" s="789"/>
      <c r="J117" s="789"/>
      <c r="K117" s="789"/>
      <c r="L117" s="789"/>
      <c r="M117" s="789"/>
      <c r="N117" s="789"/>
      <c r="O117" s="790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193.03703703703701</v>
      </c>
      <c r="Y117" s="781">
        <f>IFERROR(Y111/H111,"0")+IFERROR(Y112/H112,"0")+IFERROR(Y113/H113,"0")+IFERROR(Y114/H114,"0")+IFERROR(Y115/H115,"0")+IFERROR(Y116/H116,"0")</f>
        <v>194</v>
      </c>
      <c r="Z117" s="781">
        <f>IFERROR(IF(Z111="",0,Z111),"0")+IFERROR(IF(Z112="",0,Z112),"0")+IFERROR(IF(Z113="",0,Z113),"0")+IFERROR(IF(Z114="",0,Z114),"0")+IFERROR(IF(Z115="",0,Z115),"0")+IFERROR(IF(Z116="",0,Z116),"0")</f>
        <v>1.7368000000000001</v>
      </c>
      <c r="AA117" s="782"/>
      <c r="AB117" s="782"/>
      <c r="AC117" s="782"/>
    </row>
    <row r="118" spans="1:68" x14ac:dyDescent="0.2">
      <c r="A118" s="789"/>
      <c r="B118" s="789"/>
      <c r="C118" s="789"/>
      <c r="D118" s="789"/>
      <c r="E118" s="789"/>
      <c r="F118" s="789"/>
      <c r="G118" s="789"/>
      <c r="H118" s="789"/>
      <c r="I118" s="789"/>
      <c r="J118" s="789"/>
      <c r="K118" s="789"/>
      <c r="L118" s="789"/>
      <c r="M118" s="789"/>
      <c r="N118" s="789"/>
      <c r="O118" s="790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721.2</v>
      </c>
      <c r="Y118" s="781">
        <f>IFERROR(SUM(Y111:Y116),"0")</f>
        <v>729</v>
      </c>
      <c r="Z118" s="37"/>
      <c r="AA118" s="782"/>
      <c r="AB118" s="782"/>
      <c r="AC118" s="782"/>
    </row>
    <row r="119" spans="1:68" ht="16.5" hidden="1" customHeight="1" x14ac:dyDescent="0.25">
      <c r="A119" s="799" t="s">
        <v>237</v>
      </c>
      <c r="B119" s="789"/>
      <c r="C119" s="789"/>
      <c r="D119" s="789"/>
      <c r="E119" s="789"/>
      <c r="F119" s="789"/>
      <c r="G119" s="789"/>
      <c r="H119" s="789"/>
      <c r="I119" s="789"/>
      <c r="J119" s="789"/>
      <c r="K119" s="789"/>
      <c r="L119" s="789"/>
      <c r="M119" s="789"/>
      <c r="N119" s="789"/>
      <c r="O119" s="789"/>
      <c r="P119" s="789"/>
      <c r="Q119" s="789"/>
      <c r="R119" s="789"/>
      <c r="S119" s="789"/>
      <c r="T119" s="789"/>
      <c r="U119" s="789"/>
      <c r="V119" s="789"/>
      <c r="W119" s="789"/>
      <c r="X119" s="789"/>
      <c r="Y119" s="789"/>
      <c r="Z119" s="789"/>
      <c r="AA119" s="774"/>
      <c r="AB119" s="774"/>
      <c r="AC119" s="774"/>
    </row>
    <row r="120" spans="1:68" ht="14.25" hidden="1" customHeight="1" x14ac:dyDescent="0.25">
      <c r="A120" s="793" t="s">
        <v>113</v>
      </c>
      <c r="B120" s="789"/>
      <c r="C120" s="789"/>
      <c r="D120" s="789"/>
      <c r="E120" s="789"/>
      <c r="F120" s="789"/>
      <c r="G120" s="789"/>
      <c r="H120" s="789"/>
      <c r="I120" s="789"/>
      <c r="J120" s="789"/>
      <c r="K120" s="789"/>
      <c r="L120" s="789"/>
      <c r="M120" s="789"/>
      <c r="N120" s="789"/>
      <c r="O120" s="789"/>
      <c r="P120" s="789"/>
      <c r="Q120" s="789"/>
      <c r="R120" s="789"/>
      <c r="S120" s="789"/>
      <c r="T120" s="789"/>
      <c r="U120" s="789"/>
      <c r="V120" s="789"/>
      <c r="W120" s="789"/>
      <c r="X120" s="789"/>
      <c r="Y120" s="789"/>
      <c r="Z120" s="789"/>
      <c r="AA120" s="775"/>
      <c r="AB120" s="775"/>
      <c r="AC120" s="775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791">
        <v>4680115882133</v>
      </c>
      <c r="E121" s="792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95"/>
      <c r="R121" s="795"/>
      <c r="S121" s="795"/>
      <c r="T121" s="796"/>
      <c r="U121" s="34"/>
      <c r="V121" s="34"/>
      <c r="W121" s="35" t="s">
        <v>69</v>
      </c>
      <c r="X121" s="779">
        <v>200</v>
      </c>
      <c r="Y121" s="780">
        <f>IFERROR(IF(X121="",0,CEILING((X121/$H121),1)*$H121),"")</f>
        <v>205.20000000000002</v>
      </c>
      <c r="Z121" s="36">
        <f>IFERROR(IF(Y121=0,"",ROUNDUP(Y121/H121,0)*0.01898),"")</f>
        <v>0.36062</v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208.05555555555554</v>
      </c>
      <c r="BN121" s="64">
        <f>IFERROR(Y121*I121/H121,"0")</f>
        <v>213.46499999999997</v>
      </c>
      <c r="BO121" s="64">
        <f>IFERROR(1/J121*(X121/H121),"0")</f>
        <v>0.28935185185185186</v>
      </c>
      <c r="BP121" s="64">
        <f>IFERROR(1/J121*(Y121/H121),"0")</f>
        <v>0.296875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791">
        <v>4680115882133</v>
      </c>
      <c r="E122" s="792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5"/>
      <c r="R122" s="795"/>
      <c r="S122" s="795"/>
      <c r="T122" s="796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791">
        <v>4680115880269</v>
      </c>
      <c r="E123" s="792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5"/>
      <c r="R123" s="795"/>
      <c r="S123" s="795"/>
      <c r="T123" s="796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791">
        <v>4680115880429</v>
      </c>
      <c r="E124" s="792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5"/>
      <c r="R124" s="795"/>
      <c r="S124" s="795"/>
      <c r="T124" s="796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791">
        <v>4680115881457</v>
      </c>
      <c r="E125" s="792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5"/>
      <c r="R125" s="795"/>
      <c r="S125" s="795"/>
      <c r="T125" s="796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88"/>
      <c r="B126" s="789"/>
      <c r="C126" s="789"/>
      <c r="D126" s="789"/>
      <c r="E126" s="789"/>
      <c r="F126" s="789"/>
      <c r="G126" s="789"/>
      <c r="H126" s="789"/>
      <c r="I126" s="789"/>
      <c r="J126" s="789"/>
      <c r="K126" s="789"/>
      <c r="L126" s="789"/>
      <c r="M126" s="789"/>
      <c r="N126" s="789"/>
      <c r="O126" s="790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18.518518518518519</v>
      </c>
      <c r="Y126" s="781">
        <f>IFERROR(Y121/H121,"0")+IFERROR(Y122/H122,"0")+IFERROR(Y123/H123,"0")+IFERROR(Y124/H124,"0")+IFERROR(Y125/H125,"0")</f>
        <v>19</v>
      </c>
      <c r="Z126" s="781">
        <f>IFERROR(IF(Z121="",0,Z121),"0")+IFERROR(IF(Z122="",0,Z122),"0")+IFERROR(IF(Z123="",0,Z123),"0")+IFERROR(IF(Z124="",0,Z124),"0")+IFERROR(IF(Z125="",0,Z125),"0")</f>
        <v>0.36062</v>
      </c>
      <c r="AA126" s="782"/>
      <c r="AB126" s="782"/>
      <c r="AC126" s="782"/>
    </row>
    <row r="127" spans="1:68" x14ac:dyDescent="0.2">
      <c r="A127" s="789"/>
      <c r="B127" s="789"/>
      <c r="C127" s="789"/>
      <c r="D127" s="789"/>
      <c r="E127" s="789"/>
      <c r="F127" s="789"/>
      <c r="G127" s="789"/>
      <c r="H127" s="789"/>
      <c r="I127" s="789"/>
      <c r="J127" s="789"/>
      <c r="K127" s="789"/>
      <c r="L127" s="789"/>
      <c r="M127" s="789"/>
      <c r="N127" s="789"/>
      <c r="O127" s="790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200</v>
      </c>
      <c r="Y127" s="781">
        <f>IFERROR(SUM(Y121:Y125),"0")</f>
        <v>205.20000000000002</v>
      </c>
      <c r="Z127" s="37"/>
      <c r="AA127" s="782"/>
      <c r="AB127" s="782"/>
      <c r="AC127" s="782"/>
    </row>
    <row r="128" spans="1:68" ht="14.25" hidden="1" customHeight="1" x14ac:dyDescent="0.25">
      <c r="A128" s="793" t="s">
        <v>165</v>
      </c>
      <c r="B128" s="789"/>
      <c r="C128" s="789"/>
      <c r="D128" s="789"/>
      <c r="E128" s="789"/>
      <c r="F128" s="789"/>
      <c r="G128" s="789"/>
      <c r="H128" s="789"/>
      <c r="I128" s="789"/>
      <c r="J128" s="789"/>
      <c r="K128" s="789"/>
      <c r="L128" s="789"/>
      <c r="M128" s="789"/>
      <c r="N128" s="789"/>
      <c r="O128" s="789"/>
      <c r="P128" s="789"/>
      <c r="Q128" s="789"/>
      <c r="R128" s="789"/>
      <c r="S128" s="789"/>
      <c r="T128" s="789"/>
      <c r="U128" s="789"/>
      <c r="V128" s="789"/>
      <c r="W128" s="789"/>
      <c r="X128" s="789"/>
      <c r="Y128" s="789"/>
      <c r="Z128" s="789"/>
      <c r="AA128" s="775"/>
      <c r="AB128" s="775"/>
      <c r="AC128" s="775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791">
        <v>4680115881488</v>
      </c>
      <c r="E129" s="792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5"/>
      <c r="R129" s="795"/>
      <c r="S129" s="795"/>
      <c r="T129" s="796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4301020258</v>
      </c>
      <c r="D130" s="791">
        <v>4680115882775</v>
      </c>
      <c r="E130" s="792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0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95"/>
      <c r="R130" s="795"/>
      <c r="S130" s="795"/>
      <c r="T130" s="796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791">
        <v>4680115882775</v>
      </c>
      <c r="E131" s="792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95"/>
      <c r="R131" s="795"/>
      <c r="S131" s="795"/>
      <c r="T131" s="796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791">
        <v>4680115880658</v>
      </c>
      <c r="E132" s="792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5"/>
      <c r="R132" s="795"/>
      <c r="S132" s="795"/>
      <c r="T132" s="796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788"/>
      <c r="B133" s="789"/>
      <c r="C133" s="789"/>
      <c r="D133" s="789"/>
      <c r="E133" s="789"/>
      <c r="F133" s="789"/>
      <c r="G133" s="789"/>
      <c r="H133" s="789"/>
      <c r="I133" s="789"/>
      <c r="J133" s="789"/>
      <c r="K133" s="789"/>
      <c r="L133" s="789"/>
      <c r="M133" s="789"/>
      <c r="N133" s="789"/>
      <c r="O133" s="790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hidden="1" x14ac:dyDescent="0.2">
      <c r="A134" s="789"/>
      <c r="B134" s="789"/>
      <c r="C134" s="789"/>
      <c r="D134" s="789"/>
      <c r="E134" s="789"/>
      <c r="F134" s="789"/>
      <c r="G134" s="789"/>
      <c r="H134" s="789"/>
      <c r="I134" s="789"/>
      <c r="J134" s="789"/>
      <c r="K134" s="789"/>
      <c r="L134" s="789"/>
      <c r="M134" s="789"/>
      <c r="N134" s="789"/>
      <c r="O134" s="790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hidden="1" customHeight="1" x14ac:dyDescent="0.25">
      <c r="A135" s="793" t="s">
        <v>73</v>
      </c>
      <c r="B135" s="789"/>
      <c r="C135" s="789"/>
      <c r="D135" s="789"/>
      <c r="E135" s="789"/>
      <c r="F135" s="789"/>
      <c r="G135" s="789"/>
      <c r="H135" s="789"/>
      <c r="I135" s="789"/>
      <c r="J135" s="789"/>
      <c r="K135" s="789"/>
      <c r="L135" s="789"/>
      <c r="M135" s="789"/>
      <c r="N135" s="789"/>
      <c r="O135" s="789"/>
      <c r="P135" s="789"/>
      <c r="Q135" s="789"/>
      <c r="R135" s="789"/>
      <c r="S135" s="789"/>
      <c r="T135" s="789"/>
      <c r="U135" s="789"/>
      <c r="V135" s="789"/>
      <c r="W135" s="789"/>
      <c r="X135" s="789"/>
      <c r="Y135" s="789"/>
      <c r="Z135" s="789"/>
      <c r="AA135" s="775"/>
      <c r="AB135" s="775"/>
      <c r="AC135" s="775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791">
        <v>4607091385168</v>
      </c>
      <c r="E136" s="792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20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95"/>
      <c r="R136" s="795"/>
      <c r="S136" s="795"/>
      <c r="T136" s="796"/>
      <c r="U136" s="34"/>
      <c r="V136" s="34"/>
      <c r="W136" s="35" t="s">
        <v>69</v>
      </c>
      <c r="X136" s="779">
        <v>0</v>
      </c>
      <c r="Y136" s="780">
        <f t="shared" ref="Y136:Y142" si="31">IFERROR(IF(X136="",0,CEILING((X136/$H136),1)*$H136),"")</f>
        <v>0</v>
      </c>
      <c r="Z136" s="36" t="str">
        <f>IFERROR(IF(Y136=0,"",ROUNDUP(Y136/H136,0)*0.01898),"")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791">
        <v>4607091385168</v>
      </c>
      <c r="E137" s="792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6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5"/>
      <c r="R137" s="795"/>
      <c r="S137" s="795"/>
      <c r="T137" s="796"/>
      <c r="U137" s="34"/>
      <c r="V137" s="34"/>
      <c r="W137" s="35" t="s">
        <v>69</v>
      </c>
      <c r="X137" s="779">
        <v>200</v>
      </c>
      <c r="Y137" s="780">
        <f t="shared" si="31"/>
        <v>202.5</v>
      </c>
      <c r="Z137" s="36">
        <f>IFERROR(IF(Y137=0,"",ROUNDUP(Y137/H137,0)*0.01898),"")</f>
        <v>0.47450000000000003</v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212.66666666666666</v>
      </c>
      <c r="BN137" s="64">
        <f t="shared" si="33"/>
        <v>215.32499999999999</v>
      </c>
      <c r="BO137" s="64">
        <f t="shared" si="34"/>
        <v>0.38580246913580246</v>
      </c>
      <c r="BP137" s="64">
        <f t="shared" si="35"/>
        <v>0.390625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791">
        <v>4680115884540</v>
      </c>
      <c r="E138" s="792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5"/>
      <c r="R138" s="795"/>
      <c r="S138" s="795"/>
      <c r="T138" s="796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791">
        <v>4607091383256</v>
      </c>
      <c r="E139" s="792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5"/>
      <c r="R139" s="795"/>
      <c r="S139" s="795"/>
      <c r="T139" s="796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791">
        <v>4607091385748</v>
      </c>
      <c r="E140" s="792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5"/>
      <c r="R140" s="795"/>
      <c r="S140" s="795"/>
      <c r="T140" s="796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791">
        <v>4680115884533</v>
      </c>
      <c r="E141" s="792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5"/>
      <c r="R141" s="795"/>
      <c r="S141" s="795"/>
      <c r="T141" s="796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791">
        <v>4680115882645</v>
      </c>
      <c r="E142" s="792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5"/>
      <c r="R142" s="795"/>
      <c r="S142" s="795"/>
      <c r="T142" s="796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88"/>
      <c r="B143" s="789"/>
      <c r="C143" s="789"/>
      <c r="D143" s="789"/>
      <c r="E143" s="789"/>
      <c r="F143" s="789"/>
      <c r="G143" s="789"/>
      <c r="H143" s="789"/>
      <c r="I143" s="789"/>
      <c r="J143" s="789"/>
      <c r="K143" s="789"/>
      <c r="L143" s="789"/>
      <c r="M143" s="789"/>
      <c r="N143" s="789"/>
      <c r="O143" s="790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24.691358024691358</v>
      </c>
      <c r="Y143" s="781">
        <f>IFERROR(Y136/H136,"0")+IFERROR(Y137/H137,"0")+IFERROR(Y138/H138,"0")+IFERROR(Y139/H139,"0")+IFERROR(Y140/H140,"0")+IFERROR(Y141/H141,"0")+IFERROR(Y142/H142,"0")</f>
        <v>25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0.47450000000000003</v>
      </c>
      <c r="AA143" s="782"/>
      <c r="AB143" s="782"/>
      <c r="AC143" s="782"/>
    </row>
    <row r="144" spans="1:68" x14ac:dyDescent="0.2">
      <c r="A144" s="789"/>
      <c r="B144" s="789"/>
      <c r="C144" s="789"/>
      <c r="D144" s="789"/>
      <c r="E144" s="789"/>
      <c r="F144" s="789"/>
      <c r="G144" s="789"/>
      <c r="H144" s="789"/>
      <c r="I144" s="789"/>
      <c r="J144" s="789"/>
      <c r="K144" s="789"/>
      <c r="L144" s="789"/>
      <c r="M144" s="789"/>
      <c r="N144" s="789"/>
      <c r="O144" s="790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200</v>
      </c>
      <c r="Y144" s="781">
        <f>IFERROR(SUM(Y136:Y142),"0")</f>
        <v>202.5</v>
      </c>
      <c r="Z144" s="37"/>
      <c r="AA144" s="782"/>
      <c r="AB144" s="782"/>
      <c r="AC144" s="782"/>
    </row>
    <row r="145" spans="1:68" ht="14.25" hidden="1" customHeight="1" x14ac:dyDescent="0.25">
      <c r="A145" s="793" t="s">
        <v>207</v>
      </c>
      <c r="B145" s="789"/>
      <c r="C145" s="789"/>
      <c r="D145" s="789"/>
      <c r="E145" s="789"/>
      <c r="F145" s="789"/>
      <c r="G145" s="789"/>
      <c r="H145" s="789"/>
      <c r="I145" s="789"/>
      <c r="J145" s="789"/>
      <c r="K145" s="789"/>
      <c r="L145" s="789"/>
      <c r="M145" s="789"/>
      <c r="N145" s="789"/>
      <c r="O145" s="789"/>
      <c r="P145" s="789"/>
      <c r="Q145" s="789"/>
      <c r="R145" s="789"/>
      <c r="S145" s="789"/>
      <c r="T145" s="789"/>
      <c r="U145" s="789"/>
      <c r="V145" s="789"/>
      <c r="W145" s="789"/>
      <c r="X145" s="789"/>
      <c r="Y145" s="789"/>
      <c r="Z145" s="789"/>
      <c r="AA145" s="775"/>
      <c r="AB145" s="775"/>
      <c r="AC145" s="775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791">
        <v>4680115882652</v>
      </c>
      <c r="E146" s="792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5"/>
      <c r="R146" s="795"/>
      <c r="S146" s="795"/>
      <c r="T146" s="796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791">
        <v>4680115880238</v>
      </c>
      <c r="E147" s="792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5"/>
      <c r="R147" s="795"/>
      <c r="S147" s="795"/>
      <c r="T147" s="796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88"/>
      <c r="B148" s="789"/>
      <c r="C148" s="789"/>
      <c r="D148" s="789"/>
      <c r="E148" s="789"/>
      <c r="F148" s="789"/>
      <c r="G148" s="789"/>
      <c r="H148" s="789"/>
      <c r="I148" s="789"/>
      <c r="J148" s="789"/>
      <c r="K148" s="789"/>
      <c r="L148" s="789"/>
      <c r="M148" s="789"/>
      <c r="N148" s="789"/>
      <c r="O148" s="790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hidden="1" x14ac:dyDescent="0.2">
      <c r="A149" s="789"/>
      <c r="B149" s="789"/>
      <c r="C149" s="789"/>
      <c r="D149" s="789"/>
      <c r="E149" s="789"/>
      <c r="F149" s="789"/>
      <c r="G149" s="789"/>
      <c r="H149" s="789"/>
      <c r="I149" s="789"/>
      <c r="J149" s="789"/>
      <c r="K149" s="789"/>
      <c r="L149" s="789"/>
      <c r="M149" s="789"/>
      <c r="N149" s="789"/>
      <c r="O149" s="790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hidden="1" customHeight="1" x14ac:dyDescent="0.25">
      <c r="A150" s="799" t="s">
        <v>281</v>
      </c>
      <c r="B150" s="789"/>
      <c r="C150" s="789"/>
      <c r="D150" s="789"/>
      <c r="E150" s="789"/>
      <c r="F150" s="789"/>
      <c r="G150" s="789"/>
      <c r="H150" s="789"/>
      <c r="I150" s="789"/>
      <c r="J150" s="789"/>
      <c r="K150" s="789"/>
      <c r="L150" s="789"/>
      <c r="M150" s="789"/>
      <c r="N150" s="789"/>
      <c r="O150" s="789"/>
      <c r="P150" s="789"/>
      <c r="Q150" s="789"/>
      <c r="R150" s="789"/>
      <c r="S150" s="789"/>
      <c r="T150" s="789"/>
      <c r="U150" s="789"/>
      <c r="V150" s="789"/>
      <c r="W150" s="789"/>
      <c r="X150" s="789"/>
      <c r="Y150" s="789"/>
      <c r="Z150" s="789"/>
      <c r="AA150" s="774"/>
      <c r="AB150" s="774"/>
      <c r="AC150" s="774"/>
    </row>
    <row r="151" spans="1:68" ht="14.25" hidden="1" customHeight="1" x14ac:dyDescent="0.25">
      <c r="A151" s="793" t="s">
        <v>113</v>
      </c>
      <c r="B151" s="789"/>
      <c r="C151" s="789"/>
      <c r="D151" s="789"/>
      <c r="E151" s="789"/>
      <c r="F151" s="789"/>
      <c r="G151" s="789"/>
      <c r="H151" s="789"/>
      <c r="I151" s="789"/>
      <c r="J151" s="789"/>
      <c r="K151" s="789"/>
      <c r="L151" s="789"/>
      <c r="M151" s="789"/>
      <c r="N151" s="789"/>
      <c r="O151" s="789"/>
      <c r="P151" s="789"/>
      <c r="Q151" s="789"/>
      <c r="R151" s="789"/>
      <c r="S151" s="789"/>
      <c r="T151" s="789"/>
      <c r="U151" s="789"/>
      <c r="V151" s="789"/>
      <c r="W151" s="789"/>
      <c r="X151" s="789"/>
      <c r="Y151" s="789"/>
      <c r="Z151" s="789"/>
      <c r="AA151" s="775"/>
      <c r="AB151" s="775"/>
      <c r="AC151" s="775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791">
        <v>4680115885561</v>
      </c>
      <c r="E152" s="792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1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5"/>
      <c r="R152" s="795"/>
      <c r="S152" s="795"/>
      <c r="T152" s="796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286</v>
      </c>
      <c r="B153" s="54" t="s">
        <v>287</v>
      </c>
      <c r="C153" s="31">
        <v>4301011562</v>
      </c>
      <c r="D153" s="791">
        <v>4680115882577</v>
      </c>
      <c r="E153" s="792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95"/>
      <c r="R153" s="795"/>
      <c r="S153" s="795"/>
      <c r="T153" s="796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286</v>
      </c>
      <c r="B154" s="54" t="s">
        <v>289</v>
      </c>
      <c r="C154" s="31">
        <v>4301011564</v>
      </c>
      <c r="D154" s="791">
        <v>4680115882577</v>
      </c>
      <c r="E154" s="792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5"/>
      <c r="R154" s="795"/>
      <c r="S154" s="795"/>
      <c r="T154" s="796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88"/>
      <c r="B155" s="789"/>
      <c r="C155" s="789"/>
      <c r="D155" s="789"/>
      <c r="E155" s="789"/>
      <c r="F155" s="789"/>
      <c r="G155" s="789"/>
      <c r="H155" s="789"/>
      <c r="I155" s="789"/>
      <c r="J155" s="789"/>
      <c r="K155" s="789"/>
      <c r="L155" s="789"/>
      <c r="M155" s="789"/>
      <c r="N155" s="789"/>
      <c r="O155" s="790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hidden="1" x14ac:dyDescent="0.2">
      <c r="A156" s="789"/>
      <c r="B156" s="789"/>
      <c r="C156" s="789"/>
      <c r="D156" s="789"/>
      <c r="E156" s="789"/>
      <c r="F156" s="789"/>
      <c r="G156" s="789"/>
      <c r="H156" s="789"/>
      <c r="I156" s="789"/>
      <c r="J156" s="789"/>
      <c r="K156" s="789"/>
      <c r="L156" s="789"/>
      <c r="M156" s="789"/>
      <c r="N156" s="789"/>
      <c r="O156" s="790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hidden="1" customHeight="1" x14ac:dyDescent="0.25">
      <c r="A157" s="793" t="s">
        <v>64</v>
      </c>
      <c r="B157" s="789"/>
      <c r="C157" s="789"/>
      <c r="D157" s="789"/>
      <c r="E157" s="789"/>
      <c r="F157" s="789"/>
      <c r="G157" s="789"/>
      <c r="H157" s="789"/>
      <c r="I157" s="789"/>
      <c r="J157" s="789"/>
      <c r="K157" s="789"/>
      <c r="L157" s="789"/>
      <c r="M157" s="789"/>
      <c r="N157" s="789"/>
      <c r="O157" s="789"/>
      <c r="P157" s="789"/>
      <c r="Q157" s="789"/>
      <c r="R157" s="789"/>
      <c r="S157" s="789"/>
      <c r="T157" s="789"/>
      <c r="U157" s="789"/>
      <c r="V157" s="789"/>
      <c r="W157" s="789"/>
      <c r="X157" s="789"/>
      <c r="Y157" s="789"/>
      <c r="Z157" s="789"/>
      <c r="AA157" s="775"/>
      <c r="AB157" s="775"/>
      <c r="AC157" s="775"/>
    </row>
    <row r="158" spans="1:68" ht="27" hidden="1" customHeight="1" x14ac:dyDescent="0.25">
      <c r="A158" s="54" t="s">
        <v>290</v>
      </c>
      <c r="B158" s="54" t="s">
        <v>291</v>
      </c>
      <c r="C158" s="31">
        <v>4301031234</v>
      </c>
      <c r="D158" s="791">
        <v>4680115883444</v>
      </c>
      <c r="E158" s="792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95"/>
      <c r="R158" s="795"/>
      <c r="S158" s="795"/>
      <c r="T158" s="796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290</v>
      </c>
      <c r="B159" s="54" t="s">
        <v>293</v>
      </c>
      <c r="C159" s="31">
        <v>4301031235</v>
      </c>
      <c r="D159" s="791">
        <v>4680115883444</v>
      </c>
      <c r="E159" s="792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5"/>
      <c r="R159" s="795"/>
      <c r="S159" s="795"/>
      <c r="T159" s="796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88"/>
      <c r="B160" s="789"/>
      <c r="C160" s="789"/>
      <c r="D160" s="789"/>
      <c r="E160" s="789"/>
      <c r="F160" s="789"/>
      <c r="G160" s="789"/>
      <c r="H160" s="789"/>
      <c r="I160" s="789"/>
      <c r="J160" s="789"/>
      <c r="K160" s="789"/>
      <c r="L160" s="789"/>
      <c r="M160" s="789"/>
      <c r="N160" s="789"/>
      <c r="O160" s="790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hidden="1" x14ac:dyDescent="0.2">
      <c r="A161" s="789"/>
      <c r="B161" s="789"/>
      <c r="C161" s="789"/>
      <c r="D161" s="789"/>
      <c r="E161" s="789"/>
      <c r="F161" s="789"/>
      <c r="G161" s="789"/>
      <c r="H161" s="789"/>
      <c r="I161" s="789"/>
      <c r="J161" s="789"/>
      <c r="K161" s="789"/>
      <c r="L161" s="789"/>
      <c r="M161" s="789"/>
      <c r="N161" s="789"/>
      <c r="O161" s="790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hidden="1" customHeight="1" x14ac:dyDescent="0.25">
      <c r="A162" s="793" t="s">
        <v>73</v>
      </c>
      <c r="B162" s="789"/>
      <c r="C162" s="789"/>
      <c r="D162" s="789"/>
      <c r="E162" s="789"/>
      <c r="F162" s="789"/>
      <c r="G162" s="789"/>
      <c r="H162" s="789"/>
      <c r="I162" s="789"/>
      <c r="J162" s="789"/>
      <c r="K162" s="789"/>
      <c r="L162" s="789"/>
      <c r="M162" s="789"/>
      <c r="N162" s="789"/>
      <c r="O162" s="789"/>
      <c r="P162" s="789"/>
      <c r="Q162" s="789"/>
      <c r="R162" s="789"/>
      <c r="S162" s="789"/>
      <c r="T162" s="789"/>
      <c r="U162" s="789"/>
      <c r="V162" s="789"/>
      <c r="W162" s="789"/>
      <c r="X162" s="789"/>
      <c r="Y162" s="789"/>
      <c r="Z162" s="789"/>
      <c r="AA162" s="775"/>
      <c r="AB162" s="775"/>
      <c r="AC162" s="775"/>
    </row>
    <row r="163" spans="1:68" ht="16.5" hidden="1" customHeight="1" x14ac:dyDescent="0.25">
      <c r="A163" s="54" t="s">
        <v>294</v>
      </c>
      <c r="B163" s="54" t="s">
        <v>295</v>
      </c>
      <c r="C163" s="31">
        <v>4301051817</v>
      </c>
      <c r="D163" s="791">
        <v>4680115885585</v>
      </c>
      <c r="E163" s="792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5" t="s">
        <v>296</v>
      </c>
      <c r="Q163" s="795"/>
      <c r="R163" s="795"/>
      <c r="S163" s="795"/>
      <c r="T163" s="796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297</v>
      </c>
      <c r="B164" s="54" t="s">
        <v>298</v>
      </c>
      <c r="C164" s="31">
        <v>4301051477</v>
      </c>
      <c r="D164" s="791">
        <v>4680115882584</v>
      </c>
      <c r="E164" s="792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5"/>
      <c r="R164" s="795"/>
      <c r="S164" s="795"/>
      <c r="T164" s="796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297</v>
      </c>
      <c r="B165" s="54" t="s">
        <v>299</v>
      </c>
      <c r="C165" s="31">
        <v>4301051476</v>
      </c>
      <c r="D165" s="791">
        <v>4680115882584</v>
      </c>
      <c r="E165" s="792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5"/>
      <c r="R165" s="795"/>
      <c r="S165" s="795"/>
      <c r="T165" s="796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8"/>
      <c r="B166" s="789"/>
      <c r="C166" s="789"/>
      <c r="D166" s="789"/>
      <c r="E166" s="789"/>
      <c r="F166" s="789"/>
      <c r="G166" s="789"/>
      <c r="H166" s="789"/>
      <c r="I166" s="789"/>
      <c r="J166" s="789"/>
      <c r="K166" s="789"/>
      <c r="L166" s="789"/>
      <c r="M166" s="789"/>
      <c r="N166" s="789"/>
      <c r="O166" s="790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hidden="1" x14ac:dyDescent="0.2">
      <c r="A167" s="789"/>
      <c r="B167" s="789"/>
      <c r="C167" s="789"/>
      <c r="D167" s="789"/>
      <c r="E167" s="789"/>
      <c r="F167" s="789"/>
      <c r="G167" s="789"/>
      <c r="H167" s="789"/>
      <c r="I167" s="789"/>
      <c r="J167" s="789"/>
      <c r="K167" s="789"/>
      <c r="L167" s="789"/>
      <c r="M167" s="789"/>
      <c r="N167" s="789"/>
      <c r="O167" s="790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hidden="1" customHeight="1" x14ac:dyDescent="0.25">
      <c r="A168" s="799" t="s">
        <v>111</v>
      </c>
      <c r="B168" s="789"/>
      <c r="C168" s="789"/>
      <c r="D168" s="789"/>
      <c r="E168" s="789"/>
      <c r="F168" s="789"/>
      <c r="G168" s="789"/>
      <c r="H168" s="789"/>
      <c r="I168" s="789"/>
      <c r="J168" s="789"/>
      <c r="K168" s="789"/>
      <c r="L168" s="789"/>
      <c r="M168" s="789"/>
      <c r="N168" s="789"/>
      <c r="O168" s="789"/>
      <c r="P168" s="789"/>
      <c r="Q168" s="789"/>
      <c r="R168" s="789"/>
      <c r="S168" s="789"/>
      <c r="T168" s="789"/>
      <c r="U168" s="789"/>
      <c r="V168" s="789"/>
      <c r="W168" s="789"/>
      <c r="X168" s="789"/>
      <c r="Y168" s="789"/>
      <c r="Z168" s="789"/>
      <c r="AA168" s="774"/>
      <c r="AB168" s="774"/>
      <c r="AC168" s="774"/>
    </row>
    <row r="169" spans="1:68" ht="14.25" hidden="1" customHeight="1" x14ac:dyDescent="0.25">
      <c r="A169" s="793" t="s">
        <v>113</v>
      </c>
      <c r="B169" s="789"/>
      <c r="C169" s="789"/>
      <c r="D169" s="789"/>
      <c r="E169" s="789"/>
      <c r="F169" s="789"/>
      <c r="G169" s="789"/>
      <c r="H169" s="789"/>
      <c r="I169" s="789"/>
      <c r="J169" s="789"/>
      <c r="K169" s="789"/>
      <c r="L169" s="789"/>
      <c r="M169" s="789"/>
      <c r="N169" s="789"/>
      <c r="O169" s="789"/>
      <c r="P169" s="789"/>
      <c r="Q169" s="789"/>
      <c r="R169" s="789"/>
      <c r="S169" s="789"/>
      <c r="T169" s="789"/>
      <c r="U169" s="789"/>
      <c r="V169" s="789"/>
      <c r="W169" s="789"/>
      <c r="X169" s="789"/>
      <c r="Y169" s="789"/>
      <c r="Z169" s="789"/>
      <c r="AA169" s="775"/>
      <c r="AB169" s="775"/>
      <c r="AC169" s="775"/>
    </row>
    <row r="170" spans="1:68" ht="27" hidden="1" customHeight="1" x14ac:dyDescent="0.25">
      <c r="A170" s="54" t="s">
        <v>300</v>
      </c>
      <c r="B170" s="54" t="s">
        <v>301</v>
      </c>
      <c r="C170" s="31">
        <v>4301011705</v>
      </c>
      <c r="D170" s="791">
        <v>4607091384604</v>
      </c>
      <c r="E170" s="792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5"/>
      <c r="R170" s="795"/>
      <c r="S170" s="795"/>
      <c r="T170" s="796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8"/>
      <c r="B171" s="789"/>
      <c r="C171" s="789"/>
      <c r="D171" s="789"/>
      <c r="E171" s="789"/>
      <c r="F171" s="789"/>
      <c r="G171" s="789"/>
      <c r="H171" s="789"/>
      <c r="I171" s="789"/>
      <c r="J171" s="789"/>
      <c r="K171" s="789"/>
      <c r="L171" s="789"/>
      <c r="M171" s="789"/>
      <c r="N171" s="789"/>
      <c r="O171" s="790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89"/>
      <c r="B172" s="789"/>
      <c r="C172" s="789"/>
      <c r="D172" s="789"/>
      <c r="E172" s="789"/>
      <c r="F172" s="789"/>
      <c r="G172" s="789"/>
      <c r="H172" s="789"/>
      <c r="I172" s="789"/>
      <c r="J172" s="789"/>
      <c r="K172" s="789"/>
      <c r="L172" s="789"/>
      <c r="M172" s="789"/>
      <c r="N172" s="789"/>
      <c r="O172" s="790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hidden="1" customHeight="1" x14ac:dyDescent="0.25">
      <c r="A173" s="793" t="s">
        <v>64</v>
      </c>
      <c r="B173" s="789"/>
      <c r="C173" s="789"/>
      <c r="D173" s="789"/>
      <c r="E173" s="789"/>
      <c r="F173" s="789"/>
      <c r="G173" s="789"/>
      <c r="H173" s="789"/>
      <c r="I173" s="789"/>
      <c r="J173" s="789"/>
      <c r="K173" s="789"/>
      <c r="L173" s="789"/>
      <c r="M173" s="789"/>
      <c r="N173" s="789"/>
      <c r="O173" s="789"/>
      <c r="P173" s="789"/>
      <c r="Q173" s="789"/>
      <c r="R173" s="789"/>
      <c r="S173" s="789"/>
      <c r="T173" s="789"/>
      <c r="U173" s="789"/>
      <c r="V173" s="789"/>
      <c r="W173" s="789"/>
      <c r="X173" s="789"/>
      <c r="Y173" s="789"/>
      <c r="Z173" s="789"/>
      <c r="AA173" s="775"/>
      <c r="AB173" s="775"/>
      <c r="AC173" s="775"/>
    </row>
    <row r="174" spans="1:68" ht="16.5" hidden="1" customHeight="1" x14ac:dyDescent="0.25">
      <c r="A174" s="54" t="s">
        <v>303</v>
      </c>
      <c r="B174" s="54" t="s">
        <v>304</v>
      </c>
      <c r="C174" s="31">
        <v>4301030895</v>
      </c>
      <c r="D174" s="791">
        <v>4607091387667</v>
      </c>
      <c r="E174" s="792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5"/>
      <c r="R174" s="795"/>
      <c r="S174" s="795"/>
      <c r="T174" s="796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306</v>
      </c>
      <c r="B175" s="54" t="s">
        <v>307</v>
      </c>
      <c r="C175" s="31">
        <v>4301030961</v>
      </c>
      <c r="D175" s="791">
        <v>4607091387636</v>
      </c>
      <c r="E175" s="792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5"/>
      <c r="R175" s="795"/>
      <c r="S175" s="795"/>
      <c r="T175" s="796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309</v>
      </c>
      <c r="B176" s="54" t="s">
        <v>310</v>
      </c>
      <c r="C176" s="31">
        <v>4301030963</v>
      </c>
      <c r="D176" s="791">
        <v>4607091382426</v>
      </c>
      <c r="E176" s="792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5"/>
      <c r="R176" s="795"/>
      <c r="S176" s="795"/>
      <c r="T176" s="796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312</v>
      </c>
      <c r="B177" s="54" t="s">
        <v>313</v>
      </c>
      <c r="C177" s="31">
        <v>4301030962</v>
      </c>
      <c r="D177" s="791">
        <v>4607091386547</v>
      </c>
      <c r="E177" s="792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5"/>
      <c r="R177" s="795"/>
      <c r="S177" s="795"/>
      <c r="T177" s="796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4301030964</v>
      </c>
      <c r="D178" s="791">
        <v>4607091382464</v>
      </c>
      <c r="E178" s="792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5"/>
      <c r="R178" s="795"/>
      <c r="S178" s="795"/>
      <c r="T178" s="796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8"/>
      <c r="B179" s="789"/>
      <c r="C179" s="789"/>
      <c r="D179" s="789"/>
      <c r="E179" s="789"/>
      <c r="F179" s="789"/>
      <c r="G179" s="789"/>
      <c r="H179" s="789"/>
      <c r="I179" s="789"/>
      <c r="J179" s="789"/>
      <c r="K179" s="789"/>
      <c r="L179" s="789"/>
      <c r="M179" s="789"/>
      <c r="N179" s="789"/>
      <c r="O179" s="790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hidden="1" x14ac:dyDescent="0.2">
      <c r="A180" s="789"/>
      <c r="B180" s="789"/>
      <c r="C180" s="789"/>
      <c r="D180" s="789"/>
      <c r="E180" s="789"/>
      <c r="F180" s="789"/>
      <c r="G180" s="789"/>
      <c r="H180" s="789"/>
      <c r="I180" s="789"/>
      <c r="J180" s="789"/>
      <c r="K180" s="789"/>
      <c r="L180" s="789"/>
      <c r="M180" s="789"/>
      <c r="N180" s="789"/>
      <c r="O180" s="790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hidden="1" customHeight="1" x14ac:dyDescent="0.25">
      <c r="A181" s="793" t="s">
        <v>73</v>
      </c>
      <c r="B181" s="789"/>
      <c r="C181" s="789"/>
      <c r="D181" s="789"/>
      <c r="E181" s="789"/>
      <c r="F181" s="789"/>
      <c r="G181" s="789"/>
      <c r="H181" s="789"/>
      <c r="I181" s="789"/>
      <c r="J181" s="789"/>
      <c r="K181" s="789"/>
      <c r="L181" s="789"/>
      <c r="M181" s="789"/>
      <c r="N181" s="789"/>
      <c r="O181" s="789"/>
      <c r="P181" s="789"/>
      <c r="Q181" s="789"/>
      <c r="R181" s="789"/>
      <c r="S181" s="789"/>
      <c r="T181" s="789"/>
      <c r="U181" s="789"/>
      <c r="V181" s="789"/>
      <c r="W181" s="789"/>
      <c r="X181" s="789"/>
      <c r="Y181" s="789"/>
      <c r="Z181" s="789"/>
      <c r="AA181" s="775"/>
      <c r="AB181" s="775"/>
      <c r="AC181" s="775"/>
    </row>
    <row r="182" spans="1:68" ht="16.5" hidden="1" customHeight="1" x14ac:dyDescent="0.25">
      <c r="A182" s="54" t="s">
        <v>316</v>
      </c>
      <c r="B182" s="54" t="s">
        <v>317</v>
      </c>
      <c r="C182" s="31">
        <v>4301051653</v>
      </c>
      <c r="D182" s="791">
        <v>4607091386264</v>
      </c>
      <c r="E182" s="792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5"/>
      <c r="R182" s="795"/>
      <c r="S182" s="795"/>
      <c r="T182" s="796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319</v>
      </c>
      <c r="B183" s="54" t="s">
        <v>320</v>
      </c>
      <c r="C183" s="31">
        <v>4301051313</v>
      </c>
      <c r="D183" s="791">
        <v>4607091385427</v>
      </c>
      <c r="E183" s="792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5"/>
      <c r="R183" s="795"/>
      <c r="S183" s="795"/>
      <c r="T183" s="796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8"/>
      <c r="B184" s="789"/>
      <c r="C184" s="789"/>
      <c r="D184" s="789"/>
      <c r="E184" s="789"/>
      <c r="F184" s="789"/>
      <c r="G184" s="789"/>
      <c r="H184" s="789"/>
      <c r="I184" s="789"/>
      <c r="J184" s="789"/>
      <c r="K184" s="789"/>
      <c r="L184" s="789"/>
      <c r="M184" s="789"/>
      <c r="N184" s="789"/>
      <c r="O184" s="790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89"/>
      <c r="B185" s="789"/>
      <c r="C185" s="789"/>
      <c r="D185" s="789"/>
      <c r="E185" s="789"/>
      <c r="F185" s="789"/>
      <c r="G185" s="789"/>
      <c r="H185" s="789"/>
      <c r="I185" s="789"/>
      <c r="J185" s="789"/>
      <c r="K185" s="789"/>
      <c r="L185" s="789"/>
      <c r="M185" s="789"/>
      <c r="N185" s="789"/>
      <c r="O185" s="790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hidden="1" customHeight="1" x14ac:dyDescent="0.2">
      <c r="A186" s="976" t="s">
        <v>322</v>
      </c>
      <c r="B186" s="977"/>
      <c r="C186" s="977"/>
      <c r="D186" s="977"/>
      <c r="E186" s="977"/>
      <c r="F186" s="977"/>
      <c r="G186" s="977"/>
      <c r="H186" s="977"/>
      <c r="I186" s="977"/>
      <c r="J186" s="977"/>
      <c r="K186" s="977"/>
      <c r="L186" s="977"/>
      <c r="M186" s="977"/>
      <c r="N186" s="977"/>
      <c r="O186" s="977"/>
      <c r="P186" s="977"/>
      <c r="Q186" s="977"/>
      <c r="R186" s="977"/>
      <c r="S186" s="977"/>
      <c r="T186" s="977"/>
      <c r="U186" s="977"/>
      <c r="V186" s="977"/>
      <c r="W186" s="977"/>
      <c r="X186" s="977"/>
      <c r="Y186" s="977"/>
      <c r="Z186" s="977"/>
      <c r="AA186" s="48"/>
      <c r="AB186" s="48"/>
      <c r="AC186" s="48"/>
    </row>
    <row r="187" spans="1:68" ht="16.5" hidden="1" customHeight="1" x14ac:dyDescent="0.25">
      <c r="A187" s="799" t="s">
        <v>323</v>
      </c>
      <c r="B187" s="789"/>
      <c r="C187" s="789"/>
      <c r="D187" s="789"/>
      <c r="E187" s="789"/>
      <c r="F187" s="789"/>
      <c r="G187" s="789"/>
      <c r="H187" s="789"/>
      <c r="I187" s="789"/>
      <c r="J187" s="789"/>
      <c r="K187" s="789"/>
      <c r="L187" s="789"/>
      <c r="M187" s="789"/>
      <c r="N187" s="789"/>
      <c r="O187" s="789"/>
      <c r="P187" s="789"/>
      <c r="Q187" s="789"/>
      <c r="R187" s="789"/>
      <c r="S187" s="789"/>
      <c r="T187" s="789"/>
      <c r="U187" s="789"/>
      <c r="V187" s="789"/>
      <c r="W187" s="789"/>
      <c r="X187" s="789"/>
      <c r="Y187" s="789"/>
      <c r="Z187" s="789"/>
      <c r="AA187" s="774"/>
      <c r="AB187" s="774"/>
      <c r="AC187" s="774"/>
    </row>
    <row r="188" spans="1:68" ht="14.25" hidden="1" customHeight="1" x14ac:dyDescent="0.25">
      <c r="A188" s="793" t="s">
        <v>165</v>
      </c>
      <c r="B188" s="789"/>
      <c r="C188" s="789"/>
      <c r="D188" s="789"/>
      <c r="E188" s="789"/>
      <c r="F188" s="789"/>
      <c r="G188" s="789"/>
      <c r="H188" s="789"/>
      <c r="I188" s="789"/>
      <c r="J188" s="789"/>
      <c r="K188" s="789"/>
      <c r="L188" s="789"/>
      <c r="M188" s="789"/>
      <c r="N188" s="789"/>
      <c r="O188" s="789"/>
      <c r="P188" s="789"/>
      <c r="Q188" s="789"/>
      <c r="R188" s="789"/>
      <c r="S188" s="789"/>
      <c r="T188" s="789"/>
      <c r="U188" s="789"/>
      <c r="V188" s="789"/>
      <c r="W188" s="789"/>
      <c r="X188" s="789"/>
      <c r="Y188" s="789"/>
      <c r="Z188" s="789"/>
      <c r="AA188" s="775"/>
      <c r="AB188" s="775"/>
      <c r="AC188" s="775"/>
    </row>
    <row r="189" spans="1:68" ht="27" hidden="1" customHeight="1" x14ac:dyDescent="0.25">
      <c r="A189" s="54" t="s">
        <v>324</v>
      </c>
      <c r="B189" s="54" t="s">
        <v>325</v>
      </c>
      <c r="C189" s="31">
        <v>4301020323</v>
      </c>
      <c r="D189" s="791">
        <v>4680115886223</v>
      </c>
      <c r="E189" s="792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5"/>
      <c r="R189" s="795"/>
      <c r="S189" s="795"/>
      <c r="T189" s="796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8"/>
      <c r="B190" s="789"/>
      <c r="C190" s="789"/>
      <c r="D190" s="789"/>
      <c r="E190" s="789"/>
      <c r="F190" s="789"/>
      <c r="G190" s="789"/>
      <c r="H190" s="789"/>
      <c r="I190" s="789"/>
      <c r="J190" s="789"/>
      <c r="K190" s="789"/>
      <c r="L190" s="789"/>
      <c r="M190" s="789"/>
      <c r="N190" s="789"/>
      <c r="O190" s="790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89"/>
      <c r="B191" s="789"/>
      <c r="C191" s="789"/>
      <c r="D191" s="789"/>
      <c r="E191" s="789"/>
      <c r="F191" s="789"/>
      <c r="G191" s="789"/>
      <c r="H191" s="789"/>
      <c r="I191" s="789"/>
      <c r="J191" s="789"/>
      <c r="K191" s="789"/>
      <c r="L191" s="789"/>
      <c r="M191" s="789"/>
      <c r="N191" s="789"/>
      <c r="O191" s="790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hidden="1" customHeight="1" x14ac:dyDescent="0.25">
      <c r="A192" s="793" t="s">
        <v>64</v>
      </c>
      <c r="B192" s="789"/>
      <c r="C192" s="789"/>
      <c r="D192" s="789"/>
      <c r="E192" s="789"/>
      <c r="F192" s="789"/>
      <c r="G192" s="789"/>
      <c r="H192" s="789"/>
      <c r="I192" s="789"/>
      <c r="J192" s="789"/>
      <c r="K192" s="789"/>
      <c r="L192" s="789"/>
      <c r="M192" s="789"/>
      <c r="N192" s="789"/>
      <c r="O192" s="789"/>
      <c r="P192" s="789"/>
      <c r="Q192" s="789"/>
      <c r="R192" s="789"/>
      <c r="S192" s="789"/>
      <c r="T192" s="789"/>
      <c r="U192" s="789"/>
      <c r="V192" s="789"/>
      <c r="W192" s="789"/>
      <c r="X192" s="789"/>
      <c r="Y192" s="789"/>
      <c r="Z192" s="789"/>
      <c r="AA192" s="775"/>
      <c r="AB192" s="775"/>
      <c r="AC192" s="775"/>
    </row>
    <row r="193" spans="1:68" ht="27" hidden="1" customHeight="1" x14ac:dyDescent="0.25">
      <c r="A193" s="54" t="s">
        <v>327</v>
      </c>
      <c r="B193" s="54" t="s">
        <v>328</v>
      </c>
      <c r="C193" s="31">
        <v>4301031191</v>
      </c>
      <c r="D193" s="791">
        <v>4680115880993</v>
      </c>
      <c r="E193" s="792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5"/>
      <c r="R193" s="795"/>
      <c r="S193" s="795"/>
      <c r="T193" s="796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330</v>
      </c>
      <c r="B194" s="54" t="s">
        <v>331</v>
      </c>
      <c r="C194" s="31">
        <v>4301031204</v>
      </c>
      <c r="D194" s="791">
        <v>4680115881761</v>
      </c>
      <c r="E194" s="792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5"/>
      <c r="R194" s="795"/>
      <c r="S194" s="795"/>
      <c r="T194" s="796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333</v>
      </c>
      <c r="B195" s="54" t="s">
        <v>334</v>
      </c>
      <c r="C195" s="31">
        <v>4301031201</v>
      </c>
      <c r="D195" s="791">
        <v>4680115881563</v>
      </c>
      <c r="E195" s="792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5"/>
      <c r="R195" s="795"/>
      <c r="S195" s="795"/>
      <c r="T195" s="796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336</v>
      </c>
      <c r="B196" s="54" t="s">
        <v>337</v>
      </c>
      <c r="C196" s="31">
        <v>4301031199</v>
      </c>
      <c r="D196" s="791">
        <v>4680115880986</v>
      </c>
      <c r="E196" s="792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5"/>
      <c r="R196" s="795"/>
      <c r="S196" s="795"/>
      <c r="T196" s="796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4301031205</v>
      </c>
      <c r="D197" s="791">
        <v>4680115881785</v>
      </c>
      <c r="E197" s="792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5"/>
      <c r="R197" s="795"/>
      <c r="S197" s="795"/>
      <c r="T197" s="796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4301031202</v>
      </c>
      <c r="D198" s="791">
        <v>4680115881679</v>
      </c>
      <c r="E198" s="792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5"/>
      <c r="R198" s="795"/>
      <c r="S198" s="795"/>
      <c r="T198" s="796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4301031158</v>
      </c>
      <c r="D199" s="791">
        <v>4680115880191</v>
      </c>
      <c r="E199" s="792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5"/>
      <c r="R199" s="795"/>
      <c r="S199" s="795"/>
      <c r="T199" s="796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4301031245</v>
      </c>
      <c r="D200" s="791">
        <v>4680115883963</v>
      </c>
      <c r="E200" s="792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5"/>
      <c r="R200" s="795"/>
      <c r="S200" s="795"/>
      <c r="T200" s="796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8"/>
      <c r="B201" s="789"/>
      <c r="C201" s="789"/>
      <c r="D201" s="789"/>
      <c r="E201" s="789"/>
      <c r="F201" s="789"/>
      <c r="G201" s="789"/>
      <c r="H201" s="789"/>
      <c r="I201" s="789"/>
      <c r="J201" s="789"/>
      <c r="K201" s="789"/>
      <c r="L201" s="789"/>
      <c r="M201" s="789"/>
      <c r="N201" s="789"/>
      <c r="O201" s="790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hidden="1" x14ac:dyDescent="0.2">
      <c r="A202" s="789"/>
      <c r="B202" s="789"/>
      <c r="C202" s="789"/>
      <c r="D202" s="789"/>
      <c r="E202" s="789"/>
      <c r="F202" s="789"/>
      <c r="G202" s="789"/>
      <c r="H202" s="789"/>
      <c r="I202" s="789"/>
      <c r="J202" s="789"/>
      <c r="K202" s="789"/>
      <c r="L202" s="789"/>
      <c r="M202" s="789"/>
      <c r="N202" s="789"/>
      <c r="O202" s="790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0</v>
      </c>
      <c r="Y202" s="781">
        <f>IFERROR(SUM(Y193:Y200),"0")</f>
        <v>0</v>
      </c>
      <c r="Z202" s="37"/>
      <c r="AA202" s="782"/>
      <c r="AB202" s="782"/>
      <c r="AC202" s="782"/>
    </row>
    <row r="203" spans="1:68" ht="16.5" hidden="1" customHeight="1" x14ac:dyDescent="0.25">
      <c r="A203" s="799" t="s">
        <v>347</v>
      </c>
      <c r="B203" s="789"/>
      <c r="C203" s="789"/>
      <c r="D203" s="789"/>
      <c r="E203" s="789"/>
      <c r="F203" s="789"/>
      <c r="G203" s="789"/>
      <c r="H203" s="789"/>
      <c r="I203" s="789"/>
      <c r="J203" s="789"/>
      <c r="K203" s="789"/>
      <c r="L203" s="789"/>
      <c r="M203" s="789"/>
      <c r="N203" s="789"/>
      <c r="O203" s="789"/>
      <c r="P203" s="789"/>
      <c r="Q203" s="789"/>
      <c r="R203" s="789"/>
      <c r="S203" s="789"/>
      <c r="T203" s="789"/>
      <c r="U203" s="789"/>
      <c r="V203" s="789"/>
      <c r="W203" s="789"/>
      <c r="X203" s="789"/>
      <c r="Y203" s="789"/>
      <c r="Z203" s="789"/>
      <c r="AA203" s="774"/>
      <c r="AB203" s="774"/>
      <c r="AC203" s="774"/>
    </row>
    <row r="204" spans="1:68" ht="14.25" hidden="1" customHeight="1" x14ac:dyDescent="0.25">
      <c r="A204" s="793" t="s">
        <v>113</v>
      </c>
      <c r="B204" s="789"/>
      <c r="C204" s="789"/>
      <c r="D204" s="789"/>
      <c r="E204" s="789"/>
      <c r="F204" s="789"/>
      <c r="G204" s="789"/>
      <c r="H204" s="789"/>
      <c r="I204" s="789"/>
      <c r="J204" s="789"/>
      <c r="K204" s="789"/>
      <c r="L204" s="789"/>
      <c r="M204" s="789"/>
      <c r="N204" s="789"/>
      <c r="O204" s="789"/>
      <c r="P204" s="789"/>
      <c r="Q204" s="789"/>
      <c r="R204" s="789"/>
      <c r="S204" s="789"/>
      <c r="T204" s="789"/>
      <c r="U204" s="789"/>
      <c r="V204" s="789"/>
      <c r="W204" s="789"/>
      <c r="X204" s="789"/>
      <c r="Y204" s="789"/>
      <c r="Z204" s="789"/>
      <c r="AA204" s="775"/>
      <c r="AB204" s="775"/>
      <c r="AC204" s="775"/>
    </row>
    <row r="205" spans="1:68" ht="16.5" hidden="1" customHeight="1" x14ac:dyDescent="0.25">
      <c r="A205" s="54" t="s">
        <v>348</v>
      </c>
      <c r="B205" s="54" t="s">
        <v>349</v>
      </c>
      <c r="C205" s="31">
        <v>4301011450</v>
      </c>
      <c r="D205" s="791">
        <v>4680115881402</v>
      </c>
      <c r="E205" s="792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5"/>
      <c r="R205" s="795"/>
      <c r="S205" s="795"/>
      <c r="T205" s="796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351</v>
      </c>
      <c r="B206" s="54" t="s">
        <v>352</v>
      </c>
      <c r="C206" s="31">
        <v>4301011767</v>
      </c>
      <c r="D206" s="791">
        <v>4680115881396</v>
      </c>
      <c r="E206" s="792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5"/>
      <c r="R206" s="795"/>
      <c r="S206" s="795"/>
      <c r="T206" s="796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8"/>
      <c r="B207" s="789"/>
      <c r="C207" s="789"/>
      <c r="D207" s="789"/>
      <c r="E207" s="789"/>
      <c r="F207" s="789"/>
      <c r="G207" s="789"/>
      <c r="H207" s="789"/>
      <c r="I207" s="789"/>
      <c r="J207" s="789"/>
      <c r="K207" s="789"/>
      <c r="L207" s="789"/>
      <c r="M207" s="789"/>
      <c r="N207" s="789"/>
      <c r="O207" s="790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89"/>
      <c r="B208" s="789"/>
      <c r="C208" s="789"/>
      <c r="D208" s="789"/>
      <c r="E208" s="789"/>
      <c r="F208" s="789"/>
      <c r="G208" s="789"/>
      <c r="H208" s="789"/>
      <c r="I208" s="789"/>
      <c r="J208" s="789"/>
      <c r="K208" s="789"/>
      <c r="L208" s="789"/>
      <c r="M208" s="789"/>
      <c r="N208" s="789"/>
      <c r="O208" s="790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hidden="1" customHeight="1" x14ac:dyDescent="0.25">
      <c r="A209" s="793" t="s">
        <v>165</v>
      </c>
      <c r="B209" s="789"/>
      <c r="C209" s="789"/>
      <c r="D209" s="789"/>
      <c r="E209" s="789"/>
      <c r="F209" s="789"/>
      <c r="G209" s="789"/>
      <c r="H209" s="789"/>
      <c r="I209" s="789"/>
      <c r="J209" s="789"/>
      <c r="K209" s="789"/>
      <c r="L209" s="789"/>
      <c r="M209" s="789"/>
      <c r="N209" s="789"/>
      <c r="O209" s="789"/>
      <c r="P209" s="789"/>
      <c r="Q209" s="789"/>
      <c r="R209" s="789"/>
      <c r="S209" s="789"/>
      <c r="T209" s="789"/>
      <c r="U209" s="789"/>
      <c r="V209" s="789"/>
      <c r="W209" s="789"/>
      <c r="X209" s="789"/>
      <c r="Y209" s="789"/>
      <c r="Z209" s="789"/>
      <c r="AA209" s="775"/>
      <c r="AB209" s="775"/>
      <c r="AC209" s="775"/>
    </row>
    <row r="210" spans="1:68" ht="16.5" hidden="1" customHeight="1" x14ac:dyDescent="0.25">
      <c r="A210" s="54" t="s">
        <v>354</v>
      </c>
      <c r="B210" s="54" t="s">
        <v>355</v>
      </c>
      <c r="C210" s="31">
        <v>4301020262</v>
      </c>
      <c r="D210" s="791">
        <v>4680115882935</v>
      </c>
      <c r="E210" s="792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5"/>
      <c r="R210" s="795"/>
      <c r="S210" s="795"/>
      <c r="T210" s="796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357</v>
      </c>
      <c r="B211" s="54" t="s">
        <v>358</v>
      </c>
      <c r="C211" s="31">
        <v>4301020220</v>
      </c>
      <c r="D211" s="791">
        <v>4680115880764</v>
      </c>
      <c r="E211" s="792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5"/>
      <c r="R211" s="795"/>
      <c r="S211" s="795"/>
      <c r="T211" s="796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8"/>
      <c r="B212" s="789"/>
      <c r="C212" s="789"/>
      <c r="D212" s="789"/>
      <c r="E212" s="789"/>
      <c r="F212" s="789"/>
      <c r="G212" s="789"/>
      <c r="H212" s="789"/>
      <c r="I212" s="789"/>
      <c r="J212" s="789"/>
      <c r="K212" s="789"/>
      <c r="L212" s="789"/>
      <c r="M212" s="789"/>
      <c r="N212" s="789"/>
      <c r="O212" s="790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89"/>
      <c r="B213" s="789"/>
      <c r="C213" s="789"/>
      <c r="D213" s="789"/>
      <c r="E213" s="789"/>
      <c r="F213" s="789"/>
      <c r="G213" s="789"/>
      <c r="H213" s="789"/>
      <c r="I213" s="789"/>
      <c r="J213" s="789"/>
      <c r="K213" s="789"/>
      <c r="L213" s="789"/>
      <c r="M213" s="789"/>
      <c r="N213" s="789"/>
      <c r="O213" s="790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hidden="1" customHeight="1" x14ac:dyDescent="0.25">
      <c r="A214" s="793" t="s">
        <v>64</v>
      </c>
      <c r="B214" s="789"/>
      <c r="C214" s="789"/>
      <c r="D214" s="789"/>
      <c r="E214" s="789"/>
      <c r="F214" s="789"/>
      <c r="G214" s="789"/>
      <c r="H214" s="789"/>
      <c r="I214" s="789"/>
      <c r="J214" s="789"/>
      <c r="K214" s="789"/>
      <c r="L214" s="789"/>
      <c r="M214" s="789"/>
      <c r="N214" s="789"/>
      <c r="O214" s="789"/>
      <c r="P214" s="789"/>
      <c r="Q214" s="789"/>
      <c r="R214" s="789"/>
      <c r="S214" s="789"/>
      <c r="T214" s="789"/>
      <c r="U214" s="789"/>
      <c r="V214" s="789"/>
      <c r="W214" s="789"/>
      <c r="X214" s="789"/>
      <c r="Y214" s="789"/>
      <c r="Z214" s="789"/>
      <c r="AA214" s="775"/>
      <c r="AB214" s="775"/>
      <c r="AC214" s="775"/>
    </row>
    <row r="215" spans="1:68" ht="27" hidden="1" customHeight="1" x14ac:dyDescent="0.25">
      <c r="A215" s="54" t="s">
        <v>359</v>
      </c>
      <c r="B215" s="54" t="s">
        <v>360</v>
      </c>
      <c r="C215" s="31">
        <v>4301031224</v>
      </c>
      <c r="D215" s="791">
        <v>4680115882683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5"/>
      <c r="R215" s="795"/>
      <c r="S215" s="795"/>
      <c r="T215" s="796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4301031230</v>
      </c>
      <c r="D216" s="791">
        <v>4680115882690</v>
      </c>
      <c r="E216" s="792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5"/>
      <c r="R216" s="795"/>
      <c r="S216" s="795"/>
      <c r="T216" s="796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4301031220</v>
      </c>
      <c r="D217" s="791">
        <v>4680115882669</v>
      </c>
      <c r="E217" s="792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5"/>
      <c r="R217" s="795"/>
      <c r="S217" s="795"/>
      <c r="T217" s="796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4301031221</v>
      </c>
      <c r="D218" s="791">
        <v>4680115882676</v>
      </c>
      <c r="E218" s="792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5"/>
      <c r="R218" s="795"/>
      <c r="S218" s="795"/>
      <c r="T218" s="796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4301031223</v>
      </c>
      <c r="D219" s="791">
        <v>4680115884014</v>
      </c>
      <c r="E219" s="792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5"/>
      <c r="R219" s="795"/>
      <c r="S219" s="795"/>
      <c r="T219" s="796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4301031222</v>
      </c>
      <c r="D220" s="791">
        <v>4680115884007</v>
      </c>
      <c r="E220" s="792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5"/>
      <c r="R220" s="795"/>
      <c r="S220" s="795"/>
      <c r="T220" s="796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4301031229</v>
      </c>
      <c r="D221" s="791">
        <v>4680115884038</v>
      </c>
      <c r="E221" s="792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5"/>
      <c r="R221" s="795"/>
      <c r="S221" s="795"/>
      <c r="T221" s="796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4301031225</v>
      </c>
      <c r="D222" s="791">
        <v>4680115884021</v>
      </c>
      <c r="E222" s="792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5"/>
      <c r="R222" s="795"/>
      <c r="S222" s="795"/>
      <c r="T222" s="796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8"/>
      <c r="B223" s="789"/>
      <c r="C223" s="789"/>
      <c r="D223" s="789"/>
      <c r="E223" s="789"/>
      <c r="F223" s="789"/>
      <c r="G223" s="789"/>
      <c r="H223" s="789"/>
      <c r="I223" s="789"/>
      <c r="J223" s="789"/>
      <c r="K223" s="789"/>
      <c r="L223" s="789"/>
      <c r="M223" s="789"/>
      <c r="N223" s="789"/>
      <c r="O223" s="790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hidden="1" x14ac:dyDescent="0.2">
      <c r="A224" s="789"/>
      <c r="B224" s="789"/>
      <c r="C224" s="789"/>
      <c r="D224" s="789"/>
      <c r="E224" s="789"/>
      <c r="F224" s="789"/>
      <c r="G224" s="789"/>
      <c r="H224" s="789"/>
      <c r="I224" s="789"/>
      <c r="J224" s="789"/>
      <c r="K224" s="789"/>
      <c r="L224" s="789"/>
      <c r="M224" s="789"/>
      <c r="N224" s="789"/>
      <c r="O224" s="790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0</v>
      </c>
      <c r="Y224" s="781">
        <f>IFERROR(SUM(Y215:Y222),"0")</f>
        <v>0</v>
      </c>
      <c r="Z224" s="37"/>
      <c r="AA224" s="782"/>
      <c r="AB224" s="782"/>
      <c r="AC224" s="782"/>
    </row>
    <row r="225" spans="1:68" ht="14.25" hidden="1" customHeight="1" x14ac:dyDescent="0.25">
      <c r="A225" s="793" t="s">
        <v>73</v>
      </c>
      <c r="B225" s="789"/>
      <c r="C225" s="789"/>
      <c r="D225" s="789"/>
      <c r="E225" s="789"/>
      <c r="F225" s="789"/>
      <c r="G225" s="789"/>
      <c r="H225" s="789"/>
      <c r="I225" s="789"/>
      <c r="J225" s="789"/>
      <c r="K225" s="789"/>
      <c r="L225" s="789"/>
      <c r="M225" s="789"/>
      <c r="N225" s="789"/>
      <c r="O225" s="789"/>
      <c r="P225" s="789"/>
      <c r="Q225" s="789"/>
      <c r="R225" s="789"/>
      <c r="S225" s="789"/>
      <c r="T225" s="789"/>
      <c r="U225" s="789"/>
      <c r="V225" s="789"/>
      <c r="W225" s="789"/>
      <c r="X225" s="789"/>
      <c r="Y225" s="789"/>
      <c r="Z225" s="789"/>
      <c r="AA225" s="775"/>
      <c r="AB225" s="775"/>
      <c r="AC225" s="775"/>
    </row>
    <row r="226" spans="1:68" ht="37.5" hidden="1" customHeight="1" x14ac:dyDescent="0.25">
      <c r="A226" s="54" t="s">
        <v>379</v>
      </c>
      <c r="B226" s="54" t="s">
        <v>380</v>
      </c>
      <c r="C226" s="31">
        <v>4301051408</v>
      </c>
      <c r="D226" s="791">
        <v>4680115881594</v>
      </c>
      <c r="E226" s="792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5"/>
      <c r="R226" s="795"/>
      <c r="S226" s="795"/>
      <c r="T226" s="796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4301051754</v>
      </c>
      <c r="D227" s="791">
        <v>4680115880962</v>
      </c>
      <c r="E227" s="792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5"/>
      <c r="R227" s="795"/>
      <c r="S227" s="795"/>
      <c r="T227" s="796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385</v>
      </c>
      <c r="B228" s="54" t="s">
        <v>386</v>
      </c>
      <c r="C228" s="31">
        <v>4301051411</v>
      </c>
      <c r="D228" s="791">
        <v>4680115881617</v>
      </c>
      <c r="E228" s="792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5"/>
      <c r="R228" s="795"/>
      <c r="S228" s="795"/>
      <c r="T228" s="796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388</v>
      </c>
      <c r="B229" s="54" t="s">
        <v>389</v>
      </c>
      <c r="C229" s="31">
        <v>4301051632</v>
      </c>
      <c r="D229" s="791">
        <v>4680115880573</v>
      </c>
      <c r="E229" s="792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5"/>
      <c r="R229" s="795"/>
      <c r="S229" s="795"/>
      <c r="T229" s="796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4301051407</v>
      </c>
      <c r="D230" s="791">
        <v>4680115882195</v>
      </c>
      <c r="E230" s="792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5"/>
      <c r="R230" s="795"/>
      <c r="S230" s="795"/>
      <c r="T230" s="796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393</v>
      </c>
      <c r="B231" s="54" t="s">
        <v>394</v>
      </c>
      <c r="C231" s="31">
        <v>4301051752</v>
      </c>
      <c r="D231" s="791">
        <v>4680115882607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5"/>
      <c r="R231" s="795"/>
      <c r="S231" s="795"/>
      <c r="T231" s="796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396</v>
      </c>
      <c r="B232" s="54" t="s">
        <v>397</v>
      </c>
      <c r="C232" s="31">
        <v>4301051630</v>
      </c>
      <c r="D232" s="791">
        <v>4680115880092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5"/>
      <c r="R232" s="795"/>
      <c r="S232" s="795"/>
      <c r="T232" s="796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4301051631</v>
      </c>
      <c r="D233" s="791">
        <v>4680115880221</v>
      </c>
      <c r="E233" s="792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5"/>
      <c r="R233" s="795"/>
      <c r="S233" s="795"/>
      <c r="T233" s="796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4301051749</v>
      </c>
      <c r="D234" s="791">
        <v>4680115882942</v>
      </c>
      <c r="E234" s="792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5"/>
      <c r="R234" s="795"/>
      <c r="S234" s="795"/>
      <c r="T234" s="796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4301051753</v>
      </c>
      <c r="D235" s="791">
        <v>4680115880504</v>
      </c>
      <c r="E235" s="792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5"/>
      <c r="R235" s="795"/>
      <c r="S235" s="795"/>
      <c r="T235" s="796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405</v>
      </c>
      <c r="B236" s="54" t="s">
        <v>406</v>
      </c>
      <c r="C236" s="31">
        <v>4301051410</v>
      </c>
      <c r="D236" s="791">
        <v>4680115882164</v>
      </c>
      <c r="E236" s="792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5"/>
      <c r="R236" s="795"/>
      <c r="S236" s="795"/>
      <c r="T236" s="796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88"/>
      <c r="B237" s="789"/>
      <c r="C237" s="789"/>
      <c r="D237" s="789"/>
      <c r="E237" s="789"/>
      <c r="F237" s="789"/>
      <c r="G237" s="789"/>
      <c r="H237" s="789"/>
      <c r="I237" s="789"/>
      <c r="J237" s="789"/>
      <c r="K237" s="789"/>
      <c r="L237" s="789"/>
      <c r="M237" s="789"/>
      <c r="N237" s="789"/>
      <c r="O237" s="790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2"/>
      <c r="AB237" s="782"/>
      <c r="AC237" s="782"/>
    </row>
    <row r="238" spans="1:68" hidden="1" x14ac:dyDescent="0.2">
      <c r="A238" s="789"/>
      <c r="B238" s="789"/>
      <c r="C238" s="789"/>
      <c r="D238" s="789"/>
      <c r="E238" s="789"/>
      <c r="F238" s="789"/>
      <c r="G238" s="789"/>
      <c r="H238" s="789"/>
      <c r="I238" s="789"/>
      <c r="J238" s="789"/>
      <c r="K238" s="789"/>
      <c r="L238" s="789"/>
      <c r="M238" s="789"/>
      <c r="N238" s="789"/>
      <c r="O238" s="790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0</v>
      </c>
      <c r="Y238" s="781">
        <f>IFERROR(SUM(Y226:Y236),"0")</f>
        <v>0</v>
      </c>
      <c r="Z238" s="37"/>
      <c r="AA238" s="782"/>
      <c r="AB238" s="782"/>
      <c r="AC238" s="782"/>
    </row>
    <row r="239" spans="1:68" ht="14.25" hidden="1" customHeight="1" x14ac:dyDescent="0.25">
      <c r="A239" s="793" t="s">
        <v>207</v>
      </c>
      <c r="B239" s="789"/>
      <c r="C239" s="789"/>
      <c r="D239" s="789"/>
      <c r="E239" s="789"/>
      <c r="F239" s="789"/>
      <c r="G239" s="789"/>
      <c r="H239" s="789"/>
      <c r="I239" s="789"/>
      <c r="J239" s="789"/>
      <c r="K239" s="789"/>
      <c r="L239" s="789"/>
      <c r="M239" s="789"/>
      <c r="N239" s="789"/>
      <c r="O239" s="789"/>
      <c r="P239" s="789"/>
      <c r="Q239" s="789"/>
      <c r="R239" s="789"/>
      <c r="S239" s="789"/>
      <c r="T239" s="789"/>
      <c r="U239" s="789"/>
      <c r="V239" s="789"/>
      <c r="W239" s="789"/>
      <c r="X239" s="789"/>
      <c r="Y239" s="789"/>
      <c r="Z239" s="789"/>
      <c r="AA239" s="775"/>
      <c r="AB239" s="775"/>
      <c r="AC239" s="775"/>
    </row>
    <row r="240" spans="1:68" ht="16.5" hidden="1" customHeight="1" x14ac:dyDescent="0.25">
      <c r="A240" s="54" t="s">
        <v>408</v>
      </c>
      <c r="B240" s="54" t="s">
        <v>409</v>
      </c>
      <c r="C240" s="31">
        <v>4301060404</v>
      </c>
      <c r="D240" s="791">
        <v>4680115882874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3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5"/>
      <c r="R240" s="795"/>
      <c r="S240" s="795"/>
      <c r="T240" s="796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408</v>
      </c>
      <c r="B241" s="54" t="s">
        <v>411</v>
      </c>
      <c r="C241" s="31">
        <v>4301060360</v>
      </c>
      <c r="D241" s="791">
        <v>4680115882874</v>
      </c>
      <c r="E241" s="792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5"/>
      <c r="R241" s="795"/>
      <c r="S241" s="795"/>
      <c r="T241" s="796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408</v>
      </c>
      <c r="B242" s="54" t="s">
        <v>413</v>
      </c>
      <c r="C242" s="31">
        <v>4301060460</v>
      </c>
      <c r="D242" s="791">
        <v>4680115882874</v>
      </c>
      <c r="E242" s="792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49" t="s">
        <v>414</v>
      </c>
      <c r="Q242" s="795"/>
      <c r="R242" s="795"/>
      <c r="S242" s="795"/>
      <c r="T242" s="796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4301060359</v>
      </c>
      <c r="D243" s="791">
        <v>4680115884434</v>
      </c>
      <c r="E243" s="792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5"/>
      <c r="R243" s="795"/>
      <c r="S243" s="795"/>
      <c r="T243" s="796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419</v>
      </c>
      <c r="B244" s="54" t="s">
        <v>420</v>
      </c>
      <c r="C244" s="31">
        <v>4301060375</v>
      </c>
      <c r="D244" s="791">
        <v>4680115880818</v>
      </c>
      <c r="E244" s="792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5"/>
      <c r="R244" s="795"/>
      <c r="S244" s="795"/>
      <c r="T244" s="796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422</v>
      </c>
      <c r="B245" s="54" t="s">
        <v>423</v>
      </c>
      <c r="C245" s="31">
        <v>4301060389</v>
      </c>
      <c r="D245" s="791">
        <v>4680115880801</v>
      </c>
      <c r="E245" s="792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5"/>
      <c r="R245" s="795"/>
      <c r="S245" s="795"/>
      <c r="T245" s="796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8"/>
      <c r="B246" s="789"/>
      <c r="C246" s="789"/>
      <c r="D246" s="789"/>
      <c r="E246" s="789"/>
      <c r="F246" s="789"/>
      <c r="G246" s="789"/>
      <c r="H246" s="789"/>
      <c r="I246" s="789"/>
      <c r="J246" s="789"/>
      <c r="K246" s="789"/>
      <c r="L246" s="789"/>
      <c r="M246" s="789"/>
      <c r="N246" s="789"/>
      <c r="O246" s="790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hidden="1" x14ac:dyDescent="0.2">
      <c r="A247" s="789"/>
      <c r="B247" s="789"/>
      <c r="C247" s="789"/>
      <c r="D247" s="789"/>
      <c r="E247" s="789"/>
      <c r="F247" s="789"/>
      <c r="G247" s="789"/>
      <c r="H247" s="789"/>
      <c r="I247" s="789"/>
      <c r="J247" s="789"/>
      <c r="K247" s="789"/>
      <c r="L247" s="789"/>
      <c r="M247" s="789"/>
      <c r="N247" s="789"/>
      <c r="O247" s="790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hidden="1" customHeight="1" x14ac:dyDescent="0.25">
      <c r="A248" s="799" t="s">
        <v>425</v>
      </c>
      <c r="B248" s="789"/>
      <c r="C248" s="789"/>
      <c r="D248" s="789"/>
      <c r="E248" s="789"/>
      <c r="F248" s="789"/>
      <c r="G248" s="789"/>
      <c r="H248" s="789"/>
      <c r="I248" s="789"/>
      <c r="J248" s="789"/>
      <c r="K248" s="789"/>
      <c r="L248" s="789"/>
      <c r="M248" s="789"/>
      <c r="N248" s="789"/>
      <c r="O248" s="789"/>
      <c r="P248" s="789"/>
      <c r="Q248" s="789"/>
      <c r="R248" s="789"/>
      <c r="S248" s="789"/>
      <c r="T248" s="789"/>
      <c r="U248" s="789"/>
      <c r="V248" s="789"/>
      <c r="W248" s="789"/>
      <c r="X248" s="789"/>
      <c r="Y248" s="789"/>
      <c r="Z248" s="789"/>
      <c r="AA248" s="774"/>
      <c r="AB248" s="774"/>
      <c r="AC248" s="774"/>
    </row>
    <row r="249" spans="1:68" ht="14.25" hidden="1" customHeight="1" x14ac:dyDescent="0.25">
      <c r="A249" s="793" t="s">
        <v>113</v>
      </c>
      <c r="B249" s="789"/>
      <c r="C249" s="789"/>
      <c r="D249" s="789"/>
      <c r="E249" s="789"/>
      <c r="F249" s="789"/>
      <c r="G249" s="789"/>
      <c r="H249" s="789"/>
      <c r="I249" s="789"/>
      <c r="J249" s="789"/>
      <c r="K249" s="789"/>
      <c r="L249" s="789"/>
      <c r="M249" s="789"/>
      <c r="N249" s="789"/>
      <c r="O249" s="789"/>
      <c r="P249" s="789"/>
      <c r="Q249" s="789"/>
      <c r="R249" s="789"/>
      <c r="S249" s="789"/>
      <c r="T249" s="789"/>
      <c r="U249" s="789"/>
      <c r="V249" s="789"/>
      <c r="W249" s="789"/>
      <c r="X249" s="789"/>
      <c r="Y249" s="789"/>
      <c r="Z249" s="789"/>
      <c r="AA249" s="775"/>
      <c r="AB249" s="775"/>
      <c r="AC249" s="775"/>
    </row>
    <row r="250" spans="1:68" ht="27" hidden="1" customHeight="1" x14ac:dyDescent="0.25">
      <c r="A250" s="54" t="s">
        <v>426</v>
      </c>
      <c r="B250" s="54" t="s">
        <v>427</v>
      </c>
      <c r="C250" s="31">
        <v>4301011945</v>
      </c>
      <c r="D250" s="791">
        <v>4680115884274</v>
      </c>
      <c r="E250" s="792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5"/>
      <c r="R250" s="795"/>
      <c r="S250" s="795"/>
      <c r="T250" s="796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4301011717</v>
      </c>
      <c r="D251" s="791">
        <v>4680115884274</v>
      </c>
      <c r="E251" s="792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5"/>
      <c r="R251" s="795"/>
      <c r="S251" s="795"/>
      <c r="T251" s="796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4301011719</v>
      </c>
      <c r="D252" s="791">
        <v>4680115884298</v>
      </c>
      <c r="E252" s="792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5"/>
      <c r="R252" s="795"/>
      <c r="S252" s="795"/>
      <c r="T252" s="796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434</v>
      </c>
      <c r="B253" s="54" t="s">
        <v>435</v>
      </c>
      <c r="C253" s="31">
        <v>4301011944</v>
      </c>
      <c r="D253" s="791">
        <v>4680115884250</v>
      </c>
      <c r="E253" s="792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5"/>
      <c r="R253" s="795"/>
      <c r="S253" s="795"/>
      <c r="T253" s="796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434</v>
      </c>
      <c r="B254" s="54" t="s">
        <v>436</v>
      </c>
      <c r="C254" s="31">
        <v>4301011733</v>
      </c>
      <c r="D254" s="791">
        <v>4680115884250</v>
      </c>
      <c r="E254" s="792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5"/>
      <c r="R254" s="795"/>
      <c r="S254" s="795"/>
      <c r="T254" s="796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438</v>
      </c>
      <c r="B255" s="54" t="s">
        <v>439</v>
      </c>
      <c r="C255" s="31">
        <v>4301011718</v>
      </c>
      <c r="D255" s="791">
        <v>4680115884281</v>
      </c>
      <c r="E255" s="792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5"/>
      <c r="R255" s="795"/>
      <c r="S255" s="795"/>
      <c r="T255" s="796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4301011720</v>
      </c>
      <c r="D256" s="791">
        <v>4680115884199</v>
      </c>
      <c r="E256" s="792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5"/>
      <c r="R256" s="795"/>
      <c r="S256" s="795"/>
      <c r="T256" s="796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4301011716</v>
      </c>
      <c r="D257" s="791">
        <v>4680115884267</v>
      </c>
      <c r="E257" s="792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5"/>
      <c r="R257" s="795"/>
      <c r="S257" s="795"/>
      <c r="T257" s="796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8"/>
      <c r="B258" s="789"/>
      <c r="C258" s="789"/>
      <c r="D258" s="789"/>
      <c r="E258" s="789"/>
      <c r="F258" s="789"/>
      <c r="G258" s="789"/>
      <c r="H258" s="789"/>
      <c r="I258" s="789"/>
      <c r="J258" s="789"/>
      <c r="K258" s="789"/>
      <c r="L258" s="789"/>
      <c r="M258" s="789"/>
      <c r="N258" s="789"/>
      <c r="O258" s="790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89"/>
      <c r="B259" s="789"/>
      <c r="C259" s="789"/>
      <c r="D259" s="789"/>
      <c r="E259" s="789"/>
      <c r="F259" s="789"/>
      <c r="G259" s="789"/>
      <c r="H259" s="789"/>
      <c r="I259" s="789"/>
      <c r="J259" s="789"/>
      <c r="K259" s="789"/>
      <c r="L259" s="789"/>
      <c r="M259" s="789"/>
      <c r="N259" s="789"/>
      <c r="O259" s="790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hidden="1" customHeight="1" x14ac:dyDescent="0.25">
      <c r="A260" s="799" t="s">
        <v>444</v>
      </c>
      <c r="B260" s="789"/>
      <c r="C260" s="789"/>
      <c r="D260" s="789"/>
      <c r="E260" s="789"/>
      <c r="F260" s="789"/>
      <c r="G260" s="789"/>
      <c r="H260" s="789"/>
      <c r="I260" s="789"/>
      <c r="J260" s="789"/>
      <c r="K260" s="789"/>
      <c r="L260" s="789"/>
      <c r="M260" s="789"/>
      <c r="N260" s="789"/>
      <c r="O260" s="789"/>
      <c r="P260" s="789"/>
      <c r="Q260" s="789"/>
      <c r="R260" s="789"/>
      <c r="S260" s="789"/>
      <c r="T260" s="789"/>
      <c r="U260" s="789"/>
      <c r="V260" s="789"/>
      <c r="W260" s="789"/>
      <c r="X260" s="789"/>
      <c r="Y260" s="789"/>
      <c r="Z260" s="789"/>
      <c r="AA260" s="774"/>
      <c r="AB260" s="774"/>
      <c r="AC260" s="774"/>
    </row>
    <row r="261" spans="1:68" ht="14.25" hidden="1" customHeight="1" x14ac:dyDescent="0.25">
      <c r="A261" s="793" t="s">
        <v>113</v>
      </c>
      <c r="B261" s="789"/>
      <c r="C261" s="789"/>
      <c r="D261" s="789"/>
      <c r="E261" s="789"/>
      <c r="F261" s="789"/>
      <c r="G261" s="789"/>
      <c r="H261" s="789"/>
      <c r="I261" s="789"/>
      <c r="J261" s="789"/>
      <c r="K261" s="789"/>
      <c r="L261" s="789"/>
      <c r="M261" s="789"/>
      <c r="N261" s="789"/>
      <c r="O261" s="789"/>
      <c r="P261" s="789"/>
      <c r="Q261" s="789"/>
      <c r="R261" s="789"/>
      <c r="S261" s="789"/>
      <c r="T261" s="789"/>
      <c r="U261" s="789"/>
      <c r="V261" s="789"/>
      <c r="W261" s="789"/>
      <c r="X261" s="789"/>
      <c r="Y261" s="789"/>
      <c r="Z261" s="789"/>
      <c r="AA261" s="775"/>
      <c r="AB261" s="775"/>
      <c r="AC261" s="775"/>
    </row>
    <row r="262" spans="1:68" ht="27" hidden="1" customHeight="1" x14ac:dyDescent="0.25">
      <c r="A262" s="54" t="s">
        <v>445</v>
      </c>
      <c r="B262" s="54" t="s">
        <v>446</v>
      </c>
      <c r="C262" s="31">
        <v>4301011942</v>
      </c>
      <c r="D262" s="791">
        <v>4680115884137</v>
      </c>
      <c r="E262" s="792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5"/>
      <c r="R262" s="795"/>
      <c r="S262" s="795"/>
      <c r="T262" s="796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445</v>
      </c>
      <c r="B263" s="54" t="s">
        <v>447</v>
      </c>
      <c r="C263" s="31">
        <v>4301011826</v>
      </c>
      <c r="D263" s="791">
        <v>4680115884137</v>
      </c>
      <c r="E263" s="792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2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5"/>
      <c r="R263" s="795"/>
      <c r="S263" s="795"/>
      <c r="T263" s="796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449</v>
      </c>
      <c r="B264" s="54" t="s">
        <v>450</v>
      </c>
      <c r="C264" s="31">
        <v>4301011724</v>
      </c>
      <c r="D264" s="791">
        <v>4680115884236</v>
      </c>
      <c r="E264" s="792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5"/>
      <c r="R264" s="795"/>
      <c r="S264" s="795"/>
      <c r="T264" s="796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4301011941</v>
      </c>
      <c r="D265" s="791">
        <v>4680115884175</v>
      </c>
      <c r="E265" s="792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5"/>
      <c r="R265" s="795"/>
      <c r="S265" s="795"/>
      <c r="T265" s="796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452</v>
      </c>
      <c r="B266" s="54" t="s">
        <v>454</v>
      </c>
      <c r="C266" s="31">
        <v>4301011721</v>
      </c>
      <c r="D266" s="791">
        <v>4680115884175</v>
      </c>
      <c r="E266" s="792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3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5"/>
      <c r="R266" s="795"/>
      <c r="S266" s="795"/>
      <c r="T266" s="796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4301011824</v>
      </c>
      <c r="D267" s="791">
        <v>4680115884144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5"/>
      <c r="R267" s="795"/>
      <c r="S267" s="795"/>
      <c r="T267" s="796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4301011963</v>
      </c>
      <c r="D268" s="791">
        <v>4680115885288</v>
      </c>
      <c r="E268" s="792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5"/>
      <c r="R268" s="795"/>
      <c r="S268" s="795"/>
      <c r="T268" s="796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461</v>
      </c>
      <c r="B269" s="54" t="s">
        <v>462</v>
      </c>
      <c r="C269" s="31">
        <v>4301011726</v>
      </c>
      <c r="D269" s="791">
        <v>4680115884182</v>
      </c>
      <c r="E269" s="792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5"/>
      <c r="R269" s="795"/>
      <c r="S269" s="795"/>
      <c r="T269" s="796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4301011722</v>
      </c>
      <c r="D270" s="791">
        <v>4680115884205</v>
      </c>
      <c r="E270" s="792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5"/>
      <c r="R270" s="795"/>
      <c r="S270" s="795"/>
      <c r="T270" s="796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8"/>
      <c r="B271" s="789"/>
      <c r="C271" s="789"/>
      <c r="D271" s="789"/>
      <c r="E271" s="789"/>
      <c r="F271" s="789"/>
      <c r="G271" s="789"/>
      <c r="H271" s="789"/>
      <c r="I271" s="789"/>
      <c r="J271" s="789"/>
      <c r="K271" s="789"/>
      <c r="L271" s="789"/>
      <c r="M271" s="789"/>
      <c r="N271" s="789"/>
      <c r="O271" s="790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hidden="1" x14ac:dyDescent="0.2">
      <c r="A272" s="789"/>
      <c r="B272" s="789"/>
      <c r="C272" s="789"/>
      <c r="D272" s="789"/>
      <c r="E272" s="789"/>
      <c r="F272" s="789"/>
      <c r="G272" s="789"/>
      <c r="H272" s="789"/>
      <c r="I272" s="789"/>
      <c r="J272" s="789"/>
      <c r="K272" s="789"/>
      <c r="L272" s="789"/>
      <c r="M272" s="789"/>
      <c r="N272" s="789"/>
      <c r="O272" s="790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hidden="1" customHeight="1" x14ac:dyDescent="0.25">
      <c r="A273" s="793" t="s">
        <v>165</v>
      </c>
      <c r="B273" s="789"/>
      <c r="C273" s="789"/>
      <c r="D273" s="789"/>
      <c r="E273" s="789"/>
      <c r="F273" s="789"/>
      <c r="G273" s="789"/>
      <c r="H273" s="789"/>
      <c r="I273" s="789"/>
      <c r="J273" s="789"/>
      <c r="K273" s="789"/>
      <c r="L273" s="789"/>
      <c r="M273" s="789"/>
      <c r="N273" s="789"/>
      <c r="O273" s="789"/>
      <c r="P273" s="789"/>
      <c r="Q273" s="789"/>
      <c r="R273" s="789"/>
      <c r="S273" s="789"/>
      <c r="T273" s="789"/>
      <c r="U273" s="789"/>
      <c r="V273" s="789"/>
      <c r="W273" s="789"/>
      <c r="X273" s="789"/>
      <c r="Y273" s="789"/>
      <c r="Z273" s="789"/>
      <c r="AA273" s="775"/>
      <c r="AB273" s="775"/>
      <c r="AC273" s="775"/>
    </row>
    <row r="274" spans="1:68" ht="27" hidden="1" customHeight="1" x14ac:dyDescent="0.25">
      <c r="A274" s="54" t="s">
        <v>465</v>
      </c>
      <c r="B274" s="54" t="s">
        <v>466</v>
      </c>
      <c r="C274" s="31">
        <v>4301020340</v>
      </c>
      <c r="D274" s="791">
        <v>4680115885721</v>
      </c>
      <c r="E274" s="792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5"/>
      <c r="R274" s="795"/>
      <c r="S274" s="795"/>
      <c r="T274" s="796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8"/>
      <c r="B275" s="789"/>
      <c r="C275" s="789"/>
      <c r="D275" s="789"/>
      <c r="E275" s="789"/>
      <c r="F275" s="789"/>
      <c r="G275" s="789"/>
      <c r="H275" s="789"/>
      <c r="I275" s="789"/>
      <c r="J275" s="789"/>
      <c r="K275" s="789"/>
      <c r="L275" s="789"/>
      <c r="M275" s="789"/>
      <c r="N275" s="789"/>
      <c r="O275" s="790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89"/>
      <c r="B276" s="789"/>
      <c r="C276" s="789"/>
      <c r="D276" s="789"/>
      <c r="E276" s="789"/>
      <c r="F276" s="789"/>
      <c r="G276" s="789"/>
      <c r="H276" s="789"/>
      <c r="I276" s="789"/>
      <c r="J276" s="789"/>
      <c r="K276" s="789"/>
      <c r="L276" s="789"/>
      <c r="M276" s="789"/>
      <c r="N276" s="789"/>
      <c r="O276" s="790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hidden="1" customHeight="1" x14ac:dyDescent="0.25">
      <c r="A277" s="799" t="s">
        <v>468</v>
      </c>
      <c r="B277" s="789"/>
      <c r="C277" s="789"/>
      <c r="D277" s="789"/>
      <c r="E277" s="789"/>
      <c r="F277" s="789"/>
      <c r="G277" s="789"/>
      <c r="H277" s="789"/>
      <c r="I277" s="789"/>
      <c r="J277" s="789"/>
      <c r="K277" s="789"/>
      <c r="L277" s="789"/>
      <c r="M277" s="789"/>
      <c r="N277" s="789"/>
      <c r="O277" s="789"/>
      <c r="P277" s="789"/>
      <c r="Q277" s="789"/>
      <c r="R277" s="789"/>
      <c r="S277" s="789"/>
      <c r="T277" s="789"/>
      <c r="U277" s="789"/>
      <c r="V277" s="789"/>
      <c r="W277" s="789"/>
      <c r="X277" s="789"/>
      <c r="Y277" s="789"/>
      <c r="Z277" s="789"/>
      <c r="AA277" s="774"/>
      <c r="AB277" s="774"/>
      <c r="AC277" s="774"/>
    </row>
    <row r="278" spans="1:68" ht="14.25" hidden="1" customHeight="1" x14ac:dyDescent="0.25">
      <c r="A278" s="793" t="s">
        <v>113</v>
      </c>
      <c r="B278" s="789"/>
      <c r="C278" s="789"/>
      <c r="D278" s="789"/>
      <c r="E278" s="789"/>
      <c r="F278" s="789"/>
      <c r="G278" s="789"/>
      <c r="H278" s="789"/>
      <c r="I278" s="789"/>
      <c r="J278" s="789"/>
      <c r="K278" s="789"/>
      <c r="L278" s="789"/>
      <c r="M278" s="789"/>
      <c r="N278" s="789"/>
      <c r="O278" s="789"/>
      <c r="P278" s="789"/>
      <c r="Q278" s="789"/>
      <c r="R278" s="789"/>
      <c r="S278" s="789"/>
      <c r="T278" s="789"/>
      <c r="U278" s="789"/>
      <c r="V278" s="789"/>
      <c r="W278" s="789"/>
      <c r="X278" s="789"/>
      <c r="Y278" s="789"/>
      <c r="Z278" s="789"/>
      <c r="AA278" s="775"/>
      <c r="AB278" s="775"/>
      <c r="AC278" s="775"/>
    </row>
    <row r="279" spans="1:68" ht="27" hidden="1" customHeight="1" x14ac:dyDescent="0.25">
      <c r="A279" s="54" t="s">
        <v>469</v>
      </c>
      <c r="B279" s="54" t="s">
        <v>470</v>
      </c>
      <c r="C279" s="31">
        <v>4301011855</v>
      </c>
      <c r="D279" s="791">
        <v>4680115885837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5"/>
      <c r="R279" s="795"/>
      <c r="S279" s="795"/>
      <c r="T279" s="796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hidden="1" customHeight="1" x14ac:dyDescent="0.25">
      <c r="A280" s="54" t="s">
        <v>472</v>
      </c>
      <c r="B280" s="54" t="s">
        <v>473</v>
      </c>
      <c r="C280" s="31">
        <v>4301011910</v>
      </c>
      <c r="D280" s="791">
        <v>4680115885806</v>
      </c>
      <c r="E280" s="792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5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95"/>
      <c r="R280" s="795"/>
      <c r="S280" s="795"/>
      <c r="T280" s="796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472</v>
      </c>
      <c r="B281" s="54" t="s">
        <v>475</v>
      </c>
      <c r="C281" s="31">
        <v>4301011850</v>
      </c>
      <c r="D281" s="791">
        <v>4680115885806</v>
      </c>
      <c r="E281" s="792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5"/>
      <c r="R281" s="795"/>
      <c r="S281" s="795"/>
      <c r="T281" s="796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4301011853</v>
      </c>
      <c r="D282" s="791">
        <v>4680115885851</v>
      </c>
      <c r="E282" s="792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0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95"/>
      <c r="R282" s="795"/>
      <c r="S282" s="795"/>
      <c r="T282" s="796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480</v>
      </c>
      <c r="B283" s="54" t="s">
        <v>481</v>
      </c>
      <c r="C283" s="31">
        <v>4301011313</v>
      </c>
      <c r="D283" s="791">
        <v>4607091385984</v>
      </c>
      <c r="E283" s="792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5"/>
      <c r="R283" s="795"/>
      <c r="S283" s="795"/>
      <c r="T283" s="796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483</v>
      </c>
      <c r="B284" s="54" t="s">
        <v>484</v>
      </c>
      <c r="C284" s="31">
        <v>4301011852</v>
      </c>
      <c r="D284" s="791">
        <v>4680115885844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95"/>
      <c r="R284" s="795"/>
      <c r="S284" s="795"/>
      <c r="T284" s="796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486</v>
      </c>
      <c r="B285" s="54" t="s">
        <v>487</v>
      </c>
      <c r="C285" s="31">
        <v>4301011319</v>
      </c>
      <c r="D285" s="791">
        <v>4607091387469</v>
      </c>
      <c r="E285" s="792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8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5"/>
      <c r="R285" s="795"/>
      <c r="S285" s="795"/>
      <c r="T285" s="796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4301011851</v>
      </c>
      <c r="D286" s="791">
        <v>4680115885820</v>
      </c>
      <c r="E286" s="792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11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95"/>
      <c r="R286" s="795"/>
      <c r="S286" s="795"/>
      <c r="T286" s="796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1">
        <v>4607091387438</v>
      </c>
      <c r="E287" s="792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5"/>
      <c r="R287" s="795"/>
      <c r="S287" s="795"/>
      <c r="T287" s="796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idden="1" x14ac:dyDescent="0.2">
      <c r="A288" s="788"/>
      <c r="B288" s="789"/>
      <c r="C288" s="789"/>
      <c r="D288" s="789"/>
      <c r="E288" s="789"/>
      <c r="F288" s="789"/>
      <c r="G288" s="789"/>
      <c r="H288" s="789"/>
      <c r="I288" s="789"/>
      <c r="J288" s="789"/>
      <c r="K288" s="789"/>
      <c r="L288" s="789"/>
      <c r="M288" s="789"/>
      <c r="N288" s="789"/>
      <c r="O288" s="790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hidden="1" x14ac:dyDescent="0.2">
      <c r="A289" s="789"/>
      <c r="B289" s="789"/>
      <c r="C289" s="789"/>
      <c r="D289" s="789"/>
      <c r="E289" s="789"/>
      <c r="F289" s="789"/>
      <c r="G289" s="789"/>
      <c r="H289" s="789"/>
      <c r="I289" s="789"/>
      <c r="J289" s="789"/>
      <c r="K289" s="789"/>
      <c r="L289" s="789"/>
      <c r="M289" s="789"/>
      <c r="N289" s="789"/>
      <c r="O289" s="790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hidden="1" customHeight="1" x14ac:dyDescent="0.25">
      <c r="A290" s="799" t="s">
        <v>495</v>
      </c>
      <c r="B290" s="789"/>
      <c r="C290" s="789"/>
      <c r="D290" s="789"/>
      <c r="E290" s="789"/>
      <c r="F290" s="789"/>
      <c r="G290" s="789"/>
      <c r="H290" s="789"/>
      <c r="I290" s="789"/>
      <c r="J290" s="789"/>
      <c r="K290" s="789"/>
      <c r="L290" s="789"/>
      <c r="M290" s="789"/>
      <c r="N290" s="789"/>
      <c r="O290" s="789"/>
      <c r="P290" s="789"/>
      <c r="Q290" s="789"/>
      <c r="R290" s="789"/>
      <c r="S290" s="789"/>
      <c r="T290" s="789"/>
      <c r="U290" s="789"/>
      <c r="V290" s="789"/>
      <c r="W290" s="789"/>
      <c r="X290" s="789"/>
      <c r="Y290" s="789"/>
      <c r="Z290" s="789"/>
      <c r="AA290" s="774"/>
      <c r="AB290" s="774"/>
      <c r="AC290" s="774"/>
    </row>
    <row r="291" spans="1:68" ht="14.25" hidden="1" customHeight="1" x14ac:dyDescent="0.25">
      <c r="A291" s="793" t="s">
        <v>113</v>
      </c>
      <c r="B291" s="789"/>
      <c r="C291" s="789"/>
      <c r="D291" s="789"/>
      <c r="E291" s="789"/>
      <c r="F291" s="789"/>
      <c r="G291" s="789"/>
      <c r="H291" s="789"/>
      <c r="I291" s="789"/>
      <c r="J291" s="789"/>
      <c r="K291" s="789"/>
      <c r="L291" s="789"/>
      <c r="M291" s="789"/>
      <c r="N291" s="789"/>
      <c r="O291" s="789"/>
      <c r="P291" s="789"/>
      <c r="Q291" s="789"/>
      <c r="R291" s="789"/>
      <c r="S291" s="789"/>
      <c r="T291" s="789"/>
      <c r="U291" s="789"/>
      <c r="V291" s="789"/>
      <c r="W291" s="789"/>
      <c r="X291" s="789"/>
      <c r="Y291" s="789"/>
      <c r="Z291" s="789"/>
      <c r="AA291" s="775"/>
      <c r="AB291" s="775"/>
      <c r="AC291" s="775"/>
    </row>
    <row r="292" spans="1:68" ht="27" hidden="1" customHeight="1" x14ac:dyDescent="0.25">
      <c r="A292" s="54" t="s">
        <v>496</v>
      </c>
      <c r="B292" s="54" t="s">
        <v>497</v>
      </c>
      <c r="C292" s="31">
        <v>4301011876</v>
      </c>
      <c r="D292" s="791">
        <v>4680115885707</v>
      </c>
      <c r="E292" s="792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95"/>
      <c r="R292" s="795"/>
      <c r="S292" s="795"/>
      <c r="T292" s="796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88"/>
      <c r="B293" s="789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790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89"/>
      <c r="B294" s="789"/>
      <c r="C294" s="789"/>
      <c r="D294" s="789"/>
      <c r="E294" s="789"/>
      <c r="F294" s="789"/>
      <c r="G294" s="789"/>
      <c r="H294" s="789"/>
      <c r="I294" s="789"/>
      <c r="J294" s="789"/>
      <c r="K294" s="789"/>
      <c r="L294" s="789"/>
      <c r="M294" s="789"/>
      <c r="N294" s="789"/>
      <c r="O294" s="790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hidden="1" customHeight="1" x14ac:dyDescent="0.25">
      <c r="A295" s="799" t="s">
        <v>498</v>
      </c>
      <c r="B295" s="789"/>
      <c r="C295" s="789"/>
      <c r="D295" s="789"/>
      <c r="E295" s="789"/>
      <c r="F295" s="789"/>
      <c r="G295" s="789"/>
      <c r="H295" s="789"/>
      <c r="I295" s="789"/>
      <c r="J295" s="789"/>
      <c r="K295" s="789"/>
      <c r="L295" s="789"/>
      <c r="M295" s="789"/>
      <c r="N295" s="789"/>
      <c r="O295" s="789"/>
      <c r="P295" s="789"/>
      <c r="Q295" s="789"/>
      <c r="R295" s="789"/>
      <c r="S295" s="789"/>
      <c r="T295" s="789"/>
      <c r="U295" s="789"/>
      <c r="V295" s="789"/>
      <c r="W295" s="789"/>
      <c r="X295" s="789"/>
      <c r="Y295" s="789"/>
      <c r="Z295" s="789"/>
      <c r="AA295" s="774"/>
      <c r="AB295" s="774"/>
      <c r="AC295" s="774"/>
    </row>
    <row r="296" spans="1:68" ht="14.25" hidden="1" customHeight="1" x14ac:dyDescent="0.25">
      <c r="A296" s="793" t="s">
        <v>113</v>
      </c>
      <c r="B296" s="789"/>
      <c r="C296" s="789"/>
      <c r="D296" s="789"/>
      <c r="E296" s="789"/>
      <c r="F296" s="789"/>
      <c r="G296" s="789"/>
      <c r="H296" s="789"/>
      <c r="I296" s="789"/>
      <c r="J296" s="789"/>
      <c r="K296" s="789"/>
      <c r="L296" s="789"/>
      <c r="M296" s="789"/>
      <c r="N296" s="789"/>
      <c r="O296" s="789"/>
      <c r="P296" s="789"/>
      <c r="Q296" s="789"/>
      <c r="R296" s="789"/>
      <c r="S296" s="789"/>
      <c r="T296" s="789"/>
      <c r="U296" s="789"/>
      <c r="V296" s="789"/>
      <c r="W296" s="789"/>
      <c r="X296" s="789"/>
      <c r="Y296" s="789"/>
      <c r="Z296" s="789"/>
      <c r="AA296" s="775"/>
      <c r="AB296" s="775"/>
      <c r="AC296" s="775"/>
    </row>
    <row r="297" spans="1:68" ht="27" hidden="1" customHeight="1" x14ac:dyDescent="0.25">
      <c r="A297" s="54" t="s">
        <v>499</v>
      </c>
      <c r="B297" s="54" t="s">
        <v>500</v>
      </c>
      <c r="C297" s="31">
        <v>4301011223</v>
      </c>
      <c r="D297" s="791">
        <v>4607091383423</v>
      </c>
      <c r="E297" s="792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95"/>
      <c r="R297" s="795"/>
      <c r="S297" s="795"/>
      <c r="T297" s="796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501</v>
      </c>
      <c r="B298" s="54" t="s">
        <v>502</v>
      </c>
      <c r="C298" s="31">
        <v>4301011879</v>
      </c>
      <c r="D298" s="791">
        <v>4680115885691</v>
      </c>
      <c r="E298" s="792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95"/>
      <c r="R298" s="795"/>
      <c r="S298" s="795"/>
      <c r="T298" s="796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504</v>
      </c>
      <c r="B299" s="54" t="s">
        <v>505</v>
      </c>
      <c r="C299" s="31">
        <v>4301011878</v>
      </c>
      <c r="D299" s="791">
        <v>4680115885660</v>
      </c>
      <c r="E299" s="792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95"/>
      <c r="R299" s="795"/>
      <c r="S299" s="795"/>
      <c r="T299" s="796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88"/>
      <c r="B300" s="789"/>
      <c r="C300" s="789"/>
      <c r="D300" s="789"/>
      <c r="E300" s="789"/>
      <c r="F300" s="789"/>
      <c r="G300" s="789"/>
      <c r="H300" s="789"/>
      <c r="I300" s="789"/>
      <c r="J300" s="789"/>
      <c r="K300" s="789"/>
      <c r="L300" s="789"/>
      <c r="M300" s="789"/>
      <c r="N300" s="789"/>
      <c r="O300" s="790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89"/>
      <c r="B301" s="789"/>
      <c r="C301" s="789"/>
      <c r="D301" s="789"/>
      <c r="E301" s="789"/>
      <c r="F301" s="789"/>
      <c r="G301" s="789"/>
      <c r="H301" s="789"/>
      <c r="I301" s="789"/>
      <c r="J301" s="789"/>
      <c r="K301" s="789"/>
      <c r="L301" s="789"/>
      <c r="M301" s="789"/>
      <c r="N301" s="789"/>
      <c r="O301" s="790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hidden="1" customHeight="1" x14ac:dyDescent="0.25">
      <c r="A302" s="799" t="s">
        <v>507</v>
      </c>
      <c r="B302" s="789"/>
      <c r="C302" s="789"/>
      <c r="D302" s="789"/>
      <c r="E302" s="789"/>
      <c r="F302" s="789"/>
      <c r="G302" s="789"/>
      <c r="H302" s="789"/>
      <c r="I302" s="789"/>
      <c r="J302" s="789"/>
      <c r="K302" s="789"/>
      <c r="L302" s="789"/>
      <c r="M302" s="789"/>
      <c r="N302" s="789"/>
      <c r="O302" s="789"/>
      <c r="P302" s="789"/>
      <c r="Q302" s="789"/>
      <c r="R302" s="789"/>
      <c r="S302" s="789"/>
      <c r="T302" s="789"/>
      <c r="U302" s="789"/>
      <c r="V302" s="789"/>
      <c r="W302" s="789"/>
      <c r="X302" s="789"/>
      <c r="Y302" s="789"/>
      <c r="Z302" s="789"/>
      <c r="AA302" s="774"/>
      <c r="AB302" s="774"/>
      <c r="AC302" s="774"/>
    </row>
    <row r="303" spans="1:68" ht="14.25" hidden="1" customHeight="1" x14ac:dyDescent="0.25">
      <c r="A303" s="793" t="s">
        <v>73</v>
      </c>
      <c r="B303" s="789"/>
      <c r="C303" s="789"/>
      <c r="D303" s="789"/>
      <c r="E303" s="789"/>
      <c r="F303" s="789"/>
      <c r="G303" s="789"/>
      <c r="H303" s="789"/>
      <c r="I303" s="789"/>
      <c r="J303" s="789"/>
      <c r="K303" s="789"/>
      <c r="L303" s="789"/>
      <c r="M303" s="789"/>
      <c r="N303" s="789"/>
      <c r="O303" s="789"/>
      <c r="P303" s="789"/>
      <c r="Q303" s="789"/>
      <c r="R303" s="789"/>
      <c r="S303" s="789"/>
      <c r="T303" s="789"/>
      <c r="U303" s="789"/>
      <c r="V303" s="789"/>
      <c r="W303" s="789"/>
      <c r="X303" s="789"/>
      <c r="Y303" s="789"/>
      <c r="Z303" s="789"/>
      <c r="AA303" s="775"/>
      <c r="AB303" s="775"/>
      <c r="AC303" s="775"/>
    </row>
    <row r="304" spans="1:68" ht="37.5" hidden="1" customHeight="1" x14ac:dyDescent="0.25">
      <c r="A304" s="54" t="s">
        <v>508</v>
      </c>
      <c r="B304" s="54" t="s">
        <v>509</v>
      </c>
      <c r="C304" s="31">
        <v>4301051409</v>
      </c>
      <c r="D304" s="791">
        <v>4680115881556</v>
      </c>
      <c r="E304" s="792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95"/>
      <c r="R304" s="795"/>
      <c r="S304" s="795"/>
      <c r="T304" s="796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hidden="1" customHeight="1" x14ac:dyDescent="0.25">
      <c r="A305" s="54" t="s">
        <v>511</v>
      </c>
      <c r="B305" s="54" t="s">
        <v>512</v>
      </c>
      <c r="C305" s="31">
        <v>4301051506</v>
      </c>
      <c r="D305" s="791">
        <v>4680115881037</v>
      </c>
      <c r="E305" s="792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95"/>
      <c r="R305" s="795"/>
      <c r="S305" s="795"/>
      <c r="T305" s="796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4301051893</v>
      </c>
      <c r="D306" s="791">
        <v>4680115886186</v>
      </c>
      <c r="E306" s="792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95"/>
      <c r="R306" s="795"/>
      <c r="S306" s="795"/>
      <c r="T306" s="796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hidden="1" customHeight="1" x14ac:dyDescent="0.25">
      <c r="A307" s="54" t="s">
        <v>516</v>
      </c>
      <c r="B307" s="54" t="s">
        <v>517</v>
      </c>
      <c r="C307" s="31">
        <v>4301051487</v>
      </c>
      <c r="D307" s="791">
        <v>4680115881228</v>
      </c>
      <c r="E307" s="792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95"/>
      <c r="R307" s="795"/>
      <c r="S307" s="795"/>
      <c r="T307" s="796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hidden="1" customHeight="1" x14ac:dyDescent="0.25">
      <c r="A308" s="54" t="s">
        <v>518</v>
      </c>
      <c r="B308" s="54" t="s">
        <v>519</v>
      </c>
      <c r="C308" s="31">
        <v>4301051384</v>
      </c>
      <c r="D308" s="791">
        <v>4680115881211</v>
      </c>
      <c r="E308" s="792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95"/>
      <c r="R308" s="795"/>
      <c r="S308" s="795"/>
      <c r="T308" s="796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520</v>
      </c>
      <c r="B309" s="54" t="s">
        <v>521</v>
      </c>
      <c r="C309" s="31">
        <v>4301051378</v>
      </c>
      <c r="D309" s="791">
        <v>4680115881020</v>
      </c>
      <c r="E309" s="792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86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95"/>
      <c r="R309" s="795"/>
      <c r="S309" s="795"/>
      <c r="T309" s="796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idden="1" x14ac:dyDescent="0.2">
      <c r="A310" s="788"/>
      <c r="B310" s="789"/>
      <c r="C310" s="789"/>
      <c r="D310" s="789"/>
      <c r="E310" s="789"/>
      <c r="F310" s="789"/>
      <c r="G310" s="789"/>
      <c r="H310" s="789"/>
      <c r="I310" s="789"/>
      <c r="J310" s="789"/>
      <c r="K310" s="789"/>
      <c r="L310" s="789"/>
      <c r="M310" s="789"/>
      <c r="N310" s="789"/>
      <c r="O310" s="790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hidden="1" x14ac:dyDescent="0.2">
      <c r="A311" s="789"/>
      <c r="B311" s="789"/>
      <c r="C311" s="789"/>
      <c r="D311" s="789"/>
      <c r="E311" s="789"/>
      <c r="F311" s="789"/>
      <c r="G311" s="789"/>
      <c r="H311" s="789"/>
      <c r="I311" s="789"/>
      <c r="J311" s="789"/>
      <c r="K311" s="789"/>
      <c r="L311" s="789"/>
      <c r="M311" s="789"/>
      <c r="N311" s="789"/>
      <c r="O311" s="790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0</v>
      </c>
      <c r="Y311" s="781">
        <f>IFERROR(SUM(Y304:Y309),"0")</f>
        <v>0</v>
      </c>
      <c r="Z311" s="37"/>
      <c r="AA311" s="782"/>
      <c r="AB311" s="782"/>
      <c r="AC311" s="782"/>
    </row>
    <row r="312" spans="1:68" ht="16.5" hidden="1" customHeight="1" x14ac:dyDescent="0.25">
      <c r="A312" s="799" t="s">
        <v>523</v>
      </c>
      <c r="B312" s="789"/>
      <c r="C312" s="789"/>
      <c r="D312" s="789"/>
      <c r="E312" s="789"/>
      <c r="F312" s="789"/>
      <c r="G312" s="789"/>
      <c r="H312" s="789"/>
      <c r="I312" s="789"/>
      <c r="J312" s="789"/>
      <c r="K312" s="789"/>
      <c r="L312" s="789"/>
      <c r="M312" s="789"/>
      <c r="N312" s="789"/>
      <c r="O312" s="789"/>
      <c r="P312" s="789"/>
      <c r="Q312" s="789"/>
      <c r="R312" s="789"/>
      <c r="S312" s="789"/>
      <c r="T312" s="789"/>
      <c r="U312" s="789"/>
      <c r="V312" s="789"/>
      <c r="W312" s="789"/>
      <c r="X312" s="789"/>
      <c r="Y312" s="789"/>
      <c r="Z312" s="789"/>
      <c r="AA312" s="774"/>
      <c r="AB312" s="774"/>
      <c r="AC312" s="774"/>
    </row>
    <row r="313" spans="1:68" ht="14.25" hidden="1" customHeight="1" x14ac:dyDescent="0.25">
      <c r="A313" s="793" t="s">
        <v>113</v>
      </c>
      <c r="B313" s="789"/>
      <c r="C313" s="789"/>
      <c r="D313" s="789"/>
      <c r="E313" s="789"/>
      <c r="F313" s="789"/>
      <c r="G313" s="789"/>
      <c r="H313" s="789"/>
      <c r="I313" s="789"/>
      <c r="J313" s="789"/>
      <c r="K313" s="789"/>
      <c r="L313" s="789"/>
      <c r="M313" s="789"/>
      <c r="N313" s="789"/>
      <c r="O313" s="789"/>
      <c r="P313" s="789"/>
      <c r="Q313" s="789"/>
      <c r="R313" s="789"/>
      <c r="S313" s="789"/>
      <c r="T313" s="789"/>
      <c r="U313" s="789"/>
      <c r="V313" s="789"/>
      <c r="W313" s="789"/>
      <c r="X313" s="789"/>
      <c r="Y313" s="789"/>
      <c r="Z313" s="789"/>
      <c r="AA313" s="775"/>
      <c r="AB313" s="775"/>
      <c r="AC313" s="775"/>
    </row>
    <row r="314" spans="1:68" ht="27" hidden="1" customHeight="1" x14ac:dyDescent="0.25">
      <c r="A314" s="54" t="s">
        <v>524</v>
      </c>
      <c r="B314" s="54" t="s">
        <v>525</v>
      </c>
      <c r="C314" s="31">
        <v>4301011306</v>
      </c>
      <c r="D314" s="791">
        <v>4607091389296</v>
      </c>
      <c r="E314" s="792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14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95"/>
      <c r="R314" s="795"/>
      <c r="S314" s="795"/>
      <c r="T314" s="796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88"/>
      <c r="B315" s="789"/>
      <c r="C315" s="789"/>
      <c r="D315" s="789"/>
      <c r="E315" s="789"/>
      <c r="F315" s="789"/>
      <c r="G315" s="789"/>
      <c r="H315" s="789"/>
      <c r="I315" s="789"/>
      <c r="J315" s="789"/>
      <c r="K315" s="789"/>
      <c r="L315" s="789"/>
      <c r="M315" s="789"/>
      <c r="N315" s="789"/>
      <c r="O315" s="790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89"/>
      <c r="B316" s="789"/>
      <c r="C316" s="789"/>
      <c r="D316" s="789"/>
      <c r="E316" s="789"/>
      <c r="F316" s="789"/>
      <c r="G316" s="789"/>
      <c r="H316" s="789"/>
      <c r="I316" s="789"/>
      <c r="J316" s="789"/>
      <c r="K316" s="789"/>
      <c r="L316" s="789"/>
      <c r="M316" s="789"/>
      <c r="N316" s="789"/>
      <c r="O316" s="790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hidden="1" customHeight="1" x14ac:dyDescent="0.25">
      <c r="A317" s="793" t="s">
        <v>64</v>
      </c>
      <c r="B317" s="789"/>
      <c r="C317" s="789"/>
      <c r="D317" s="789"/>
      <c r="E317" s="789"/>
      <c r="F317" s="789"/>
      <c r="G317" s="789"/>
      <c r="H317" s="789"/>
      <c r="I317" s="789"/>
      <c r="J317" s="789"/>
      <c r="K317" s="789"/>
      <c r="L317" s="789"/>
      <c r="M317" s="789"/>
      <c r="N317" s="789"/>
      <c r="O317" s="789"/>
      <c r="P317" s="789"/>
      <c r="Q317" s="789"/>
      <c r="R317" s="789"/>
      <c r="S317" s="789"/>
      <c r="T317" s="789"/>
      <c r="U317" s="789"/>
      <c r="V317" s="789"/>
      <c r="W317" s="789"/>
      <c r="X317" s="789"/>
      <c r="Y317" s="789"/>
      <c r="Z317" s="789"/>
      <c r="AA317" s="775"/>
      <c r="AB317" s="775"/>
      <c r="AC317" s="775"/>
    </row>
    <row r="318" spans="1:68" ht="27" hidden="1" customHeight="1" x14ac:dyDescent="0.25">
      <c r="A318" s="54" t="s">
        <v>527</v>
      </c>
      <c r="B318" s="54" t="s">
        <v>528</v>
      </c>
      <c r="C318" s="31">
        <v>4301031307</v>
      </c>
      <c r="D318" s="791">
        <v>4680115880344</v>
      </c>
      <c r="E318" s="792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95"/>
      <c r="R318" s="795"/>
      <c r="S318" s="795"/>
      <c r="T318" s="796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88"/>
      <c r="B319" s="789"/>
      <c r="C319" s="789"/>
      <c r="D319" s="789"/>
      <c r="E319" s="789"/>
      <c r="F319" s="789"/>
      <c r="G319" s="789"/>
      <c r="H319" s="789"/>
      <c r="I319" s="789"/>
      <c r="J319" s="789"/>
      <c r="K319" s="789"/>
      <c r="L319" s="789"/>
      <c r="M319" s="789"/>
      <c r="N319" s="789"/>
      <c r="O319" s="790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89"/>
      <c r="B320" s="789"/>
      <c r="C320" s="789"/>
      <c r="D320" s="789"/>
      <c r="E320" s="789"/>
      <c r="F320" s="789"/>
      <c r="G320" s="789"/>
      <c r="H320" s="789"/>
      <c r="I320" s="789"/>
      <c r="J320" s="789"/>
      <c r="K320" s="789"/>
      <c r="L320" s="789"/>
      <c r="M320" s="789"/>
      <c r="N320" s="789"/>
      <c r="O320" s="790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hidden="1" customHeight="1" x14ac:dyDescent="0.25">
      <c r="A321" s="793" t="s">
        <v>73</v>
      </c>
      <c r="B321" s="789"/>
      <c r="C321" s="789"/>
      <c r="D321" s="789"/>
      <c r="E321" s="789"/>
      <c r="F321" s="789"/>
      <c r="G321" s="789"/>
      <c r="H321" s="789"/>
      <c r="I321" s="789"/>
      <c r="J321" s="789"/>
      <c r="K321" s="789"/>
      <c r="L321" s="789"/>
      <c r="M321" s="789"/>
      <c r="N321" s="789"/>
      <c r="O321" s="789"/>
      <c r="P321" s="789"/>
      <c r="Q321" s="789"/>
      <c r="R321" s="789"/>
      <c r="S321" s="789"/>
      <c r="T321" s="789"/>
      <c r="U321" s="789"/>
      <c r="V321" s="789"/>
      <c r="W321" s="789"/>
      <c r="X321" s="789"/>
      <c r="Y321" s="789"/>
      <c r="Z321" s="789"/>
      <c r="AA321" s="775"/>
      <c r="AB321" s="775"/>
      <c r="AC321" s="775"/>
    </row>
    <row r="322" spans="1:68" ht="37.5" hidden="1" customHeight="1" x14ac:dyDescent="0.25">
      <c r="A322" s="54" t="s">
        <v>530</v>
      </c>
      <c r="B322" s="54" t="s">
        <v>531</v>
      </c>
      <c r="C322" s="31">
        <v>4301051731</v>
      </c>
      <c r="D322" s="791">
        <v>4680115884618</v>
      </c>
      <c r="E322" s="792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95"/>
      <c r="R322" s="795"/>
      <c r="S322" s="795"/>
      <c r="T322" s="796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88"/>
      <c r="B323" s="789"/>
      <c r="C323" s="789"/>
      <c r="D323" s="789"/>
      <c r="E323" s="789"/>
      <c r="F323" s="789"/>
      <c r="G323" s="789"/>
      <c r="H323" s="789"/>
      <c r="I323" s="789"/>
      <c r="J323" s="789"/>
      <c r="K323" s="789"/>
      <c r="L323" s="789"/>
      <c r="M323" s="789"/>
      <c r="N323" s="789"/>
      <c r="O323" s="790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89"/>
      <c r="B324" s="789"/>
      <c r="C324" s="789"/>
      <c r="D324" s="789"/>
      <c r="E324" s="789"/>
      <c r="F324" s="789"/>
      <c r="G324" s="789"/>
      <c r="H324" s="789"/>
      <c r="I324" s="789"/>
      <c r="J324" s="789"/>
      <c r="K324" s="789"/>
      <c r="L324" s="789"/>
      <c r="M324" s="789"/>
      <c r="N324" s="789"/>
      <c r="O324" s="790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hidden="1" customHeight="1" x14ac:dyDescent="0.25">
      <c r="A325" s="799" t="s">
        <v>533</v>
      </c>
      <c r="B325" s="789"/>
      <c r="C325" s="789"/>
      <c r="D325" s="789"/>
      <c r="E325" s="789"/>
      <c r="F325" s="789"/>
      <c r="G325" s="789"/>
      <c r="H325" s="789"/>
      <c r="I325" s="789"/>
      <c r="J325" s="789"/>
      <c r="K325" s="789"/>
      <c r="L325" s="789"/>
      <c r="M325" s="789"/>
      <c r="N325" s="789"/>
      <c r="O325" s="789"/>
      <c r="P325" s="789"/>
      <c r="Q325" s="789"/>
      <c r="R325" s="789"/>
      <c r="S325" s="789"/>
      <c r="T325" s="789"/>
      <c r="U325" s="789"/>
      <c r="V325" s="789"/>
      <c r="W325" s="789"/>
      <c r="X325" s="789"/>
      <c r="Y325" s="789"/>
      <c r="Z325" s="789"/>
      <c r="AA325" s="774"/>
      <c r="AB325" s="774"/>
      <c r="AC325" s="774"/>
    </row>
    <row r="326" spans="1:68" ht="14.25" hidden="1" customHeight="1" x14ac:dyDescent="0.25">
      <c r="A326" s="793" t="s">
        <v>113</v>
      </c>
      <c r="B326" s="789"/>
      <c r="C326" s="789"/>
      <c r="D326" s="789"/>
      <c r="E326" s="789"/>
      <c r="F326" s="789"/>
      <c r="G326" s="789"/>
      <c r="H326" s="789"/>
      <c r="I326" s="789"/>
      <c r="J326" s="789"/>
      <c r="K326" s="789"/>
      <c r="L326" s="789"/>
      <c r="M326" s="789"/>
      <c r="N326" s="789"/>
      <c r="O326" s="789"/>
      <c r="P326" s="789"/>
      <c r="Q326" s="789"/>
      <c r="R326" s="789"/>
      <c r="S326" s="789"/>
      <c r="T326" s="789"/>
      <c r="U326" s="789"/>
      <c r="V326" s="789"/>
      <c r="W326" s="789"/>
      <c r="X326" s="789"/>
      <c r="Y326" s="789"/>
      <c r="Z326" s="789"/>
      <c r="AA326" s="775"/>
      <c r="AB326" s="775"/>
      <c r="AC326" s="775"/>
    </row>
    <row r="327" spans="1:68" ht="27" hidden="1" customHeight="1" x14ac:dyDescent="0.25">
      <c r="A327" s="54" t="s">
        <v>534</v>
      </c>
      <c r="B327" s="54" t="s">
        <v>535</v>
      </c>
      <c r="C327" s="31">
        <v>4301011353</v>
      </c>
      <c r="D327" s="791">
        <v>4607091389807</v>
      </c>
      <c r="E327" s="792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95"/>
      <c r="R327" s="795"/>
      <c r="S327" s="795"/>
      <c r="T327" s="796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88"/>
      <c r="B328" s="789"/>
      <c r="C328" s="789"/>
      <c r="D328" s="789"/>
      <c r="E328" s="789"/>
      <c r="F328" s="789"/>
      <c r="G328" s="789"/>
      <c r="H328" s="789"/>
      <c r="I328" s="789"/>
      <c r="J328" s="789"/>
      <c r="K328" s="789"/>
      <c r="L328" s="789"/>
      <c r="M328" s="789"/>
      <c r="N328" s="789"/>
      <c r="O328" s="790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89"/>
      <c r="B329" s="789"/>
      <c r="C329" s="789"/>
      <c r="D329" s="789"/>
      <c r="E329" s="789"/>
      <c r="F329" s="789"/>
      <c r="G329" s="789"/>
      <c r="H329" s="789"/>
      <c r="I329" s="789"/>
      <c r="J329" s="789"/>
      <c r="K329" s="789"/>
      <c r="L329" s="789"/>
      <c r="M329" s="789"/>
      <c r="N329" s="789"/>
      <c r="O329" s="790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hidden="1" customHeight="1" x14ac:dyDescent="0.25">
      <c r="A330" s="793" t="s">
        <v>64</v>
      </c>
      <c r="B330" s="789"/>
      <c r="C330" s="789"/>
      <c r="D330" s="789"/>
      <c r="E330" s="789"/>
      <c r="F330" s="789"/>
      <c r="G330" s="789"/>
      <c r="H330" s="789"/>
      <c r="I330" s="789"/>
      <c r="J330" s="789"/>
      <c r="K330" s="789"/>
      <c r="L330" s="789"/>
      <c r="M330" s="789"/>
      <c r="N330" s="789"/>
      <c r="O330" s="789"/>
      <c r="P330" s="789"/>
      <c r="Q330" s="789"/>
      <c r="R330" s="789"/>
      <c r="S330" s="789"/>
      <c r="T330" s="789"/>
      <c r="U330" s="789"/>
      <c r="V330" s="789"/>
      <c r="W330" s="789"/>
      <c r="X330" s="789"/>
      <c r="Y330" s="789"/>
      <c r="Z330" s="789"/>
      <c r="AA330" s="775"/>
      <c r="AB330" s="775"/>
      <c r="AC330" s="775"/>
    </row>
    <row r="331" spans="1:68" ht="27" hidden="1" customHeight="1" x14ac:dyDescent="0.25">
      <c r="A331" s="54" t="s">
        <v>537</v>
      </c>
      <c r="B331" s="54" t="s">
        <v>538</v>
      </c>
      <c r="C331" s="31">
        <v>4301031164</v>
      </c>
      <c r="D331" s="791">
        <v>4680115880481</v>
      </c>
      <c r="E331" s="792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95"/>
      <c r="R331" s="795"/>
      <c r="S331" s="795"/>
      <c r="T331" s="796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88"/>
      <c r="B332" s="789"/>
      <c r="C332" s="789"/>
      <c r="D332" s="789"/>
      <c r="E332" s="789"/>
      <c r="F332" s="789"/>
      <c r="G332" s="789"/>
      <c r="H332" s="789"/>
      <c r="I332" s="789"/>
      <c r="J332" s="789"/>
      <c r="K332" s="789"/>
      <c r="L332" s="789"/>
      <c r="M332" s="789"/>
      <c r="N332" s="789"/>
      <c r="O332" s="790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89"/>
      <c r="B333" s="789"/>
      <c r="C333" s="789"/>
      <c r="D333" s="789"/>
      <c r="E333" s="789"/>
      <c r="F333" s="789"/>
      <c r="G333" s="789"/>
      <c r="H333" s="789"/>
      <c r="I333" s="789"/>
      <c r="J333" s="789"/>
      <c r="K333" s="789"/>
      <c r="L333" s="789"/>
      <c r="M333" s="789"/>
      <c r="N333" s="789"/>
      <c r="O333" s="790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hidden="1" customHeight="1" x14ac:dyDescent="0.25">
      <c r="A334" s="793" t="s">
        <v>73</v>
      </c>
      <c r="B334" s="789"/>
      <c r="C334" s="789"/>
      <c r="D334" s="789"/>
      <c r="E334" s="789"/>
      <c r="F334" s="789"/>
      <c r="G334" s="789"/>
      <c r="H334" s="789"/>
      <c r="I334" s="789"/>
      <c r="J334" s="789"/>
      <c r="K334" s="789"/>
      <c r="L334" s="789"/>
      <c r="M334" s="789"/>
      <c r="N334" s="789"/>
      <c r="O334" s="789"/>
      <c r="P334" s="789"/>
      <c r="Q334" s="789"/>
      <c r="R334" s="789"/>
      <c r="S334" s="789"/>
      <c r="T334" s="789"/>
      <c r="U334" s="789"/>
      <c r="V334" s="789"/>
      <c r="W334" s="789"/>
      <c r="X334" s="789"/>
      <c r="Y334" s="789"/>
      <c r="Z334" s="789"/>
      <c r="AA334" s="775"/>
      <c r="AB334" s="775"/>
      <c r="AC334" s="775"/>
    </row>
    <row r="335" spans="1:68" ht="27" hidden="1" customHeight="1" x14ac:dyDescent="0.25">
      <c r="A335" s="54" t="s">
        <v>540</v>
      </c>
      <c r="B335" s="54" t="s">
        <v>541</v>
      </c>
      <c r="C335" s="31">
        <v>4301051344</v>
      </c>
      <c r="D335" s="791">
        <v>4680115880412</v>
      </c>
      <c r="E335" s="792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09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95"/>
      <c r="R335" s="795"/>
      <c r="S335" s="795"/>
      <c r="T335" s="796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543</v>
      </c>
      <c r="B336" s="54" t="s">
        <v>544</v>
      </c>
      <c r="C336" s="31">
        <v>4301051277</v>
      </c>
      <c r="D336" s="791">
        <v>4680115880511</v>
      </c>
      <c r="E336" s="792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2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95"/>
      <c r="R336" s="795"/>
      <c r="S336" s="795"/>
      <c r="T336" s="796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8"/>
      <c r="B337" s="789"/>
      <c r="C337" s="789"/>
      <c r="D337" s="789"/>
      <c r="E337" s="789"/>
      <c r="F337" s="789"/>
      <c r="G337" s="789"/>
      <c r="H337" s="789"/>
      <c r="I337" s="789"/>
      <c r="J337" s="789"/>
      <c r="K337" s="789"/>
      <c r="L337" s="789"/>
      <c r="M337" s="789"/>
      <c r="N337" s="789"/>
      <c r="O337" s="790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89"/>
      <c r="B338" s="789"/>
      <c r="C338" s="789"/>
      <c r="D338" s="789"/>
      <c r="E338" s="789"/>
      <c r="F338" s="789"/>
      <c r="G338" s="789"/>
      <c r="H338" s="789"/>
      <c r="I338" s="789"/>
      <c r="J338" s="789"/>
      <c r="K338" s="789"/>
      <c r="L338" s="789"/>
      <c r="M338" s="789"/>
      <c r="N338" s="789"/>
      <c r="O338" s="790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hidden="1" customHeight="1" x14ac:dyDescent="0.25">
      <c r="A339" s="799" t="s">
        <v>546</v>
      </c>
      <c r="B339" s="789"/>
      <c r="C339" s="789"/>
      <c r="D339" s="789"/>
      <c r="E339" s="789"/>
      <c r="F339" s="789"/>
      <c r="G339" s="789"/>
      <c r="H339" s="789"/>
      <c r="I339" s="789"/>
      <c r="J339" s="789"/>
      <c r="K339" s="789"/>
      <c r="L339" s="789"/>
      <c r="M339" s="789"/>
      <c r="N339" s="789"/>
      <c r="O339" s="789"/>
      <c r="P339" s="789"/>
      <c r="Q339" s="789"/>
      <c r="R339" s="789"/>
      <c r="S339" s="789"/>
      <c r="T339" s="789"/>
      <c r="U339" s="789"/>
      <c r="V339" s="789"/>
      <c r="W339" s="789"/>
      <c r="X339" s="789"/>
      <c r="Y339" s="789"/>
      <c r="Z339" s="789"/>
      <c r="AA339" s="774"/>
      <c r="AB339" s="774"/>
      <c r="AC339" s="774"/>
    </row>
    <row r="340" spans="1:68" ht="14.25" hidden="1" customHeight="1" x14ac:dyDescent="0.25">
      <c r="A340" s="793" t="s">
        <v>113</v>
      </c>
      <c r="B340" s="789"/>
      <c r="C340" s="789"/>
      <c r="D340" s="789"/>
      <c r="E340" s="789"/>
      <c r="F340" s="789"/>
      <c r="G340" s="789"/>
      <c r="H340" s="789"/>
      <c r="I340" s="789"/>
      <c r="J340" s="789"/>
      <c r="K340" s="789"/>
      <c r="L340" s="789"/>
      <c r="M340" s="789"/>
      <c r="N340" s="789"/>
      <c r="O340" s="789"/>
      <c r="P340" s="789"/>
      <c r="Q340" s="789"/>
      <c r="R340" s="789"/>
      <c r="S340" s="789"/>
      <c r="T340" s="789"/>
      <c r="U340" s="789"/>
      <c r="V340" s="789"/>
      <c r="W340" s="789"/>
      <c r="X340" s="789"/>
      <c r="Y340" s="789"/>
      <c r="Z340" s="789"/>
      <c r="AA340" s="775"/>
      <c r="AB340" s="775"/>
      <c r="AC340" s="775"/>
    </row>
    <row r="341" spans="1:68" ht="27" hidden="1" customHeight="1" x14ac:dyDescent="0.25">
      <c r="A341" s="54" t="s">
        <v>547</v>
      </c>
      <c r="B341" s="54" t="s">
        <v>548</v>
      </c>
      <c r="C341" s="31">
        <v>4301011593</v>
      </c>
      <c r="D341" s="791">
        <v>4680115882973</v>
      </c>
      <c r="E341" s="792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95"/>
      <c r="R341" s="795"/>
      <c r="S341" s="795"/>
      <c r="T341" s="796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549</v>
      </c>
      <c r="B342" s="54" t="s">
        <v>550</v>
      </c>
      <c r="C342" s="31">
        <v>4301011594</v>
      </c>
      <c r="D342" s="791">
        <v>4680115883413</v>
      </c>
      <c r="E342" s="792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8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95"/>
      <c r="R342" s="795"/>
      <c r="S342" s="795"/>
      <c r="T342" s="796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8"/>
      <c r="B343" s="789"/>
      <c r="C343" s="789"/>
      <c r="D343" s="789"/>
      <c r="E343" s="789"/>
      <c r="F343" s="789"/>
      <c r="G343" s="789"/>
      <c r="H343" s="789"/>
      <c r="I343" s="789"/>
      <c r="J343" s="789"/>
      <c r="K343" s="789"/>
      <c r="L343" s="789"/>
      <c r="M343" s="789"/>
      <c r="N343" s="789"/>
      <c r="O343" s="790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89"/>
      <c r="B344" s="789"/>
      <c r="C344" s="789"/>
      <c r="D344" s="789"/>
      <c r="E344" s="789"/>
      <c r="F344" s="789"/>
      <c r="G344" s="789"/>
      <c r="H344" s="789"/>
      <c r="I344" s="789"/>
      <c r="J344" s="789"/>
      <c r="K344" s="789"/>
      <c r="L344" s="789"/>
      <c r="M344" s="789"/>
      <c r="N344" s="789"/>
      <c r="O344" s="790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hidden="1" customHeight="1" x14ac:dyDescent="0.25">
      <c r="A345" s="793" t="s">
        <v>64</v>
      </c>
      <c r="B345" s="789"/>
      <c r="C345" s="789"/>
      <c r="D345" s="789"/>
      <c r="E345" s="789"/>
      <c r="F345" s="789"/>
      <c r="G345" s="789"/>
      <c r="H345" s="789"/>
      <c r="I345" s="789"/>
      <c r="J345" s="789"/>
      <c r="K345" s="789"/>
      <c r="L345" s="789"/>
      <c r="M345" s="789"/>
      <c r="N345" s="789"/>
      <c r="O345" s="789"/>
      <c r="P345" s="789"/>
      <c r="Q345" s="789"/>
      <c r="R345" s="789"/>
      <c r="S345" s="789"/>
      <c r="T345" s="789"/>
      <c r="U345" s="789"/>
      <c r="V345" s="789"/>
      <c r="W345" s="789"/>
      <c r="X345" s="789"/>
      <c r="Y345" s="789"/>
      <c r="Z345" s="789"/>
      <c r="AA345" s="775"/>
      <c r="AB345" s="775"/>
      <c r="AC345" s="775"/>
    </row>
    <row r="346" spans="1:68" ht="27" hidden="1" customHeight="1" x14ac:dyDescent="0.25">
      <c r="A346" s="54" t="s">
        <v>551</v>
      </c>
      <c r="B346" s="54" t="s">
        <v>552</v>
      </c>
      <c r="C346" s="31">
        <v>4301031305</v>
      </c>
      <c r="D346" s="791">
        <v>4607091389845</v>
      </c>
      <c r="E346" s="792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2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5"/>
      <c r="R346" s="795"/>
      <c r="S346" s="795"/>
      <c r="T346" s="796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554</v>
      </c>
      <c r="B347" s="54" t="s">
        <v>555</v>
      </c>
      <c r="C347" s="31">
        <v>4301031306</v>
      </c>
      <c r="D347" s="791">
        <v>4680115882881</v>
      </c>
      <c r="E347" s="792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5"/>
      <c r="R347" s="795"/>
      <c r="S347" s="795"/>
      <c r="T347" s="796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8"/>
      <c r="B348" s="789"/>
      <c r="C348" s="789"/>
      <c r="D348" s="789"/>
      <c r="E348" s="789"/>
      <c r="F348" s="789"/>
      <c r="G348" s="789"/>
      <c r="H348" s="789"/>
      <c r="I348" s="789"/>
      <c r="J348" s="789"/>
      <c r="K348" s="789"/>
      <c r="L348" s="789"/>
      <c r="M348" s="789"/>
      <c r="N348" s="789"/>
      <c r="O348" s="790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hidden="1" x14ac:dyDescent="0.2">
      <c r="A349" s="789"/>
      <c r="B349" s="789"/>
      <c r="C349" s="789"/>
      <c r="D349" s="789"/>
      <c r="E349" s="789"/>
      <c r="F349" s="789"/>
      <c r="G349" s="789"/>
      <c r="H349" s="789"/>
      <c r="I349" s="789"/>
      <c r="J349" s="789"/>
      <c r="K349" s="789"/>
      <c r="L349" s="789"/>
      <c r="M349" s="789"/>
      <c r="N349" s="789"/>
      <c r="O349" s="790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hidden="1" customHeight="1" x14ac:dyDescent="0.25">
      <c r="A350" s="793" t="s">
        <v>73</v>
      </c>
      <c r="B350" s="789"/>
      <c r="C350" s="789"/>
      <c r="D350" s="789"/>
      <c r="E350" s="789"/>
      <c r="F350" s="789"/>
      <c r="G350" s="789"/>
      <c r="H350" s="789"/>
      <c r="I350" s="789"/>
      <c r="J350" s="789"/>
      <c r="K350" s="789"/>
      <c r="L350" s="789"/>
      <c r="M350" s="789"/>
      <c r="N350" s="789"/>
      <c r="O350" s="789"/>
      <c r="P350" s="789"/>
      <c r="Q350" s="789"/>
      <c r="R350" s="789"/>
      <c r="S350" s="789"/>
      <c r="T350" s="789"/>
      <c r="U350" s="789"/>
      <c r="V350" s="789"/>
      <c r="W350" s="789"/>
      <c r="X350" s="789"/>
      <c r="Y350" s="789"/>
      <c r="Z350" s="789"/>
      <c r="AA350" s="775"/>
      <c r="AB350" s="775"/>
      <c r="AC350" s="775"/>
    </row>
    <row r="351" spans="1:68" ht="37.5" hidden="1" customHeight="1" x14ac:dyDescent="0.25">
      <c r="A351" s="54" t="s">
        <v>556</v>
      </c>
      <c r="B351" s="54" t="s">
        <v>557</v>
      </c>
      <c r="C351" s="31">
        <v>4301051517</v>
      </c>
      <c r="D351" s="791">
        <v>4680115883390</v>
      </c>
      <c r="E351" s="792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5"/>
      <c r="R351" s="795"/>
      <c r="S351" s="795"/>
      <c r="T351" s="796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8"/>
      <c r="B352" s="789"/>
      <c r="C352" s="789"/>
      <c r="D352" s="789"/>
      <c r="E352" s="789"/>
      <c r="F352" s="789"/>
      <c r="G352" s="789"/>
      <c r="H352" s="789"/>
      <c r="I352" s="789"/>
      <c r="J352" s="789"/>
      <c r="K352" s="789"/>
      <c r="L352" s="789"/>
      <c r="M352" s="789"/>
      <c r="N352" s="789"/>
      <c r="O352" s="790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89"/>
      <c r="B353" s="789"/>
      <c r="C353" s="789"/>
      <c r="D353" s="789"/>
      <c r="E353" s="789"/>
      <c r="F353" s="789"/>
      <c r="G353" s="789"/>
      <c r="H353" s="789"/>
      <c r="I353" s="789"/>
      <c r="J353" s="789"/>
      <c r="K353" s="789"/>
      <c r="L353" s="789"/>
      <c r="M353" s="789"/>
      <c r="N353" s="789"/>
      <c r="O353" s="790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hidden="1" customHeight="1" x14ac:dyDescent="0.25">
      <c r="A354" s="799" t="s">
        <v>559</v>
      </c>
      <c r="B354" s="789"/>
      <c r="C354" s="789"/>
      <c r="D354" s="789"/>
      <c r="E354" s="789"/>
      <c r="F354" s="789"/>
      <c r="G354" s="789"/>
      <c r="H354" s="789"/>
      <c r="I354" s="789"/>
      <c r="J354" s="789"/>
      <c r="K354" s="789"/>
      <c r="L354" s="789"/>
      <c r="M354" s="789"/>
      <c r="N354" s="789"/>
      <c r="O354" s="789"/>
      <c r="P354" s="789"/>
      <c r="Q354" s="789"/>
      <c r="R354" s="789"/>
      <c r="S354" s="789"/>
      <c r="T354" s="789"/>
      <c r="U354" s="789"/>
      <c r="V354" s="789"/>
      <c r="W354" s="789"/>
      <c r="X354" s="789"/>
      <c r="Y354" s="789"/>
      <c r="Z354" s="789"/>
      <c r="AA354" s="774"/>
      <c r="AB354" s="774"/>
      <c r="AC354" s="774"/>
    </row>
    <row r="355" spans="1:68" ht="14.25" hidden="1" customHeight="1" x14ac:dyDescent="0.25">
      <c r="A355" s="793" t="s">
        <v>113</v>
      </c>
      <c r="B355" s="789"/>
      <c r="C355" s="789"/>
      <c r="D355" s="789"/>
      <c r="E355" s="789"/>
      <c r="F355" s="789"/>
      <c r="G355" s="789"/>
      <c r="H355" s="789"/>
      <c r="I355" s="789"/>
      <c r="J355" s="789"/>
      <c r="K355" s="789"/>
      <c r="L355" s="789"/>
      <c r="M355" s="789"/>
      <c r="N355" s="789"/>
      <c r="O355" s="789"/>
      <c r="P355" s="789"/>
      <c r="Q355" s="789"/>
      <c r="R355" s="789"/>
      <c r="S355" s="789"/>
      <c r="T355" s="789"/>
      <c r="U355" s="789"/>
      <c r="V355" s="789"/>
      <c r="W355" s="789"/>
      <c r="X355" s="789"/>
      <c r="Y355" s="789"/>
      <c r="Z355" s="789"/>
      <c r="AA355" s="775"/>
      <c r="AB355" s="775"/>
      <c r="AC355" s="775"/>
    </row>
    <row r="356" spans="1:68" ht="16.5" hidden="1" customHeight="1" x14ac:dyDescent="0.25">
      <c r="A356" s="54" t="s">
        <v>560</v>
      </c>
      <c r="B356" s="54" t="s">
        <v>561</v>
      </c>
      <c r="C356" s="31">
        <v>4301011728</v>
      </c>
      <c r="D356" s="791">
        <v>4680115885141</v>
      </c>
      <c r="E356" s="792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5"/>
      <c r="R356" s="795"/>
      <c r="S356" s="795"/>
      <c r="T356" s="796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88"/>
      <c r="B357" s="789"/>
      <c r="C357" s="789"/>
      <c r="D357" s="789"/>
      <c r="E357" s="789"/>
      <c r="F357" s="789"/>
      <c r="G357" s="789"/>
      <c r="H357" s="789"/>
      <c r="I357" s="789"/>
      <c r="J357" s="789"/>
      <c r="K357" s="789"/>
      <c r="L357" s="789"/>
      <c r="M357" s="789"/>
      <c r="N357" s="789"/>
      <c r="O357" s="790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89"/>
      <c r="B358" s="789"/>
      <c r="C358" s="789"/>
      <c r="D358" s="789"/>
      <c r="E358" s="789"/>
      <c r="F358" s="789"/>
      <c r="G358" s="789"/>
      <c r="H358" s="789"/>
      <c r="I358" s="789"/>
      <c r="J358" s="789"/>
      <c r="K358" s="789"/>
      <c r="L358" s="789"/>
      <c r="M358" s="789"/>
      <c r="N358" s="789"/>
      <c r="O358" s="790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hidden="1" customHeight="1" x14ac:dyDescent="0.25">
      <c r="A359" s="799" t="s">
        <v>563</v>
      </c>
      <c r="B359" s="789"/>
      <c r="C359" s="789"/>
      <c r="D359" s="789"/>
      <c r="E359" s="789"/>
      <c r="F359" s="789"/>
      <c r="G359" s="789"/>
      <c r="H359" s="789"/>
      <c r="I359" s="789"/>
      <c r="J359" s="789"/>
      <c r="K359" s="789"/>
      <c r="L359" s="789"/>
      <c r="M359" s="789"/>
      <c r="N359" s="789"/>
      <c r="O359" s="789"/>
      <c r="P359" s="789"/>
      <c r="Q359" s="789"/>
      <c r="R359" s="789"/>
      <c r="S359" s="789"/>
      <c r="T359" s="789"/>
      <c r="U359" s="789"/>
      <c r="V359" s="789"/>
      <c r="W359" s="789"/>
      <c r="X359" s="789"/>
      <c r="Y359" s="789"/>
      <c r="Z359" s="789"/>
      <c r="AA359" s="774"/>
      <c r="AB359" s="774"/>
      <c r="AC359" s="774"/>
    </row>
    <row r="360" spans="1:68" ht="14.25" hidden="1" customHeight="1" x14ac:dyDescent="0.25">
      <c r="A360" s="793" t="s">
        <v>113</v>
      </c>
      <c r="B360" s="789"/>
      <c r="C360" s="789"/>
      <c r="D360" s="789"/>
      <c r="E360" s="789"/>
      <c r="F360" s="789"/>
      <c r="G360" s="789"/>
      <c r="H360" s="789"/>
      <c r="I360" s="789"/>
      <c r="J360" s="789"/>
      <c r="K360" s="789"/>
      <c r="L360" s="789"/>
      <c r="M360" s="789"/>
      <c r="N360" s="789"/>
      <c r="O360" s="789"/>
      <c r="P360" s="789"/>
      <c r="Q360" s="789"/>
      <c r="R360" s="789"/>
      <c r="S360" s="789"/>
      <c r="T360" s="789"/>
      <c r="U360" s="789"/>
      <c r="V360" s="789"/>
      <c r="W360" s="789"/>
      <c r="X360" s="789"/>
      <c r="Y360" s="789"/>
      <c r="Z360" s="789"/>
      <c r="AA360" s="775"/>
      <c r="AB360" s="775"/>
      <c r="AC360" s="775"/>
    </row>
    <row r="361" spans="1:68" ht="27" hidden="1" customHeight="1" x14ac:dyDescent="0.25">
      <c r="A361" s="54" t="s">
        <v>564</v>
      </c>
      <c r="B361" s="54" t="s">
        <v>565</v>
      </c>
      <c r="C361" s="31">
        <v>4301012024</v>
      </c>
      <c r="D361" s="791">
        <v>4680115885615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5"/>
      <c r="R361" s="795"/>
      <c r="S361" s="795"/>
      <c r="T361" s="796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567</v>
      </c>
      <c r="B362" s="54" t="s">
        <v>568</v>
      </c>
      <c r="C362" s="31">
        <v>4301011911</v>
      </c>
      <c r="D362" s="791">
        <v>4680115885554</v>
      </c>
      <c r="E362" s="792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5"/>
      <c r="R362" s="795"/>
      <c r="S362" s="795"/>
      <c r="T362" s="796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567</v>
      </c>
      <c r="B363" s="54" t="s">
        <v>570</v>
      </c>
      <c r="C363" s="31">
        <v>4301012016</v>
      </c>
      <c r="D363" s="791">
        <v>4680115885554</v>
      </c>
      <c r="E363" s="792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5"/>
      <c r="R363" s="795"/>
      <c r="S363" s="795"/>
      <c r="T363" s="796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hidden="1" customHeight="1" x14ac:dyDescent="0.25">
      <c r="A364" s="54" t="s">
        <v>572</v>
      </c>
      <c r="B364" s="54" t="s">
        <v>573</v>
      </c>
      <c r="C364" s="31">
        <v>4301011858</v>
      </c>
      <c r="D364" s="791">
        <v>4680115885646</v>
      </c>
      <c r="E364" s="792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5"/>
      <c r="R364" s="795"/>
      <c r="S364" s="795"/>
      <c r="T364" s="796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575</v>
      </c>
      <c r="B365" s="54" t="s">
        <v>576</v>
      </c>
      <c r="C365" s="31">
        <v>4301011857</v>
      </c>
      <c r="D365" s="791">
        <v>4680115885622</v>
      </c>
      <c r="E365" s="792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5"/>
      <c r="R365" s="795"/>
      <c r="S365" s="795"/>
      <c r="T365" s="796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4301011573</v>
      </c>
      <c r="D366" s="791">
        <v>4680115881938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5"/>
      <c r="R366" s="795"/>
      <c r="S366" s="795"/>
      <c r="T366" s="796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4301011859</v>
      </c>
      <c r="D367" s="791">
        <v>4680115885608</v>
      </c>
      <c r="E367" s="792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5"/>
      <c r="R367" s="795"/>
      <c r="S367" s="795"/>
      <c r="T367" s="796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4301011323</v>
      </c>
      <c r="D368" s="791">
        <v>4607091386011</v>
      </c>
      <c r="E368" s="792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95"/>
      <c r="R368" s="795"/>
      <c r="S368" s="795"/>
      <c r="T368" s="796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hidden="1" x14ac:dyDescent="0.2">
      <c r="A369" s="788"/>
      <c r="B369" s="789"/>
      <c r="C369" s="789"/>
      <c r="D369" s="789"/>
      <c r="E369" s="789"/>
      <c r="F369" s="789"/>
      <c r="G369" s="789"/>
      <c r="H369" s="789"/>
      <c r="I369" s="789"/>
      <c r="J369" s="789"/>
      <c r="K369" s="789"/>
      <c r="L369" s="789"/>
      <c r="M369" s="789"/>
      <c r="N369" s="789"/>
      <c r="O369" s="790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hidden="1" x14ac:dyDescent="0.2">
      <c r="A370" s="789"/>
      <c r="B370" s="789"/>
      <c r="C370" s="789"/>
      <c r="D370" s="789"/>
      <c r="E370" s="789"/>
      <c r="F370" s="789"/>
      <c r="G370" s="789"/>
      <c r="H370" s="789"/>
      <c r="I370" s="789"/>
      <c r="J370" s="789"/>
      <c r="K370" s="789"/>
      <c r="L370" s="789"/>
      <c r="M370" s="789"/>
      <c r="N370" s="789"/>
      <c r="O370" s="790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hidden="1" customHeight="1" x14ac:dyDescent="0.25">
      <c r="A371" s="793" t="s">
        <v>64</v>
      </c>
      <c r="B371" s="789"/>
      <c r="C371" s="789"/>
      <c r="D371" s="789"/>
      <c r="E371" s="789"/>
      <c r="F371" s="789"/>
      <c r="G371" s="789"/>
      <c r="H371" s="789"/>
      <c r="I371" s="789"/>
      <c r="J371" s="789"/>
      <c r="K371" s="789"/>
      <c r="L371" s="789"/>
      <c r="M371" s="789"/>
      <c r="N371" s="789"/>
      <c r="O371" s="789"/>
      <c r="P371" s="789"/>
      <c r="Q371" s="789"/>
      <c r="R371" s="789"/>
      <c r="S371" s="789"/>
      <c r="T371" s="789"/>
      <c r="U371" s="789"/>
      <c r="V371" s="789"/>
      <c r="W371" s="789"/>
      <c r="X371" s="789"/>
      <c r="Y371" s="789"/>
      <c r="Z371" s="789"/>
      <c r="AA371" s="775"/>
      <c r="AB371" s="775"/>
      <c r="AC371" s="775"/>
    </row>
    <row r="372" spans="1:68" ht="27" hidden="1" customHeight="1" x14ac:dyDescent="0.25">
      <c r="A372" s="54" t="s">
        <v>586</v>
      </c>
      <c r="B372" s="54" t="s">
        <v>587</v>
      </c>
      <c r="C372" s="31">
        <v>4301030878</v>
      </c>
      <c r="D372" s="791">
        <v>4607091387193</v>
      </c>
      <c r="E372" s="792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5"/>
      <c r="R372" s="795"/>
      <c r="S372" s="795"/>
      <c r="T372" s="796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589</v>
      </c>
      <c r="B373" s="54" t="s">
        <v>590</v>
      </c>
      <c r="C373" s="31">
        <v>4301031153</v>
      </c>
      <c r="D373" s="791">
        <v>4607091387230</v>
      </c>
      <c r="E373" s="792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5"/>
      <c r="R373" s="795"/>
      <c r="S373" s="795"/>
      <c r="T373" s="796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592</v>
      </c>
      <c r="B374" s="54" t="s">
        <v>593</v>
      </c>
      <c r="C374" s="31">
        <v>4301031154</v>
      </c>
      <c r="D374" s="791">
        <v>4607091387292</v>
      </c>
      <c r="E374" s="792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5"/>
      <c r="R374" s="795"/>
      <c r="S374" s="795"/>
      <c r="T374" s="796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595</v>
      </c>
      <c r="B375" s="54" t="s">
        <v>596</v>
      </c>
      <c r="C375" s="31">
        <v>4301031152</v>
      </c>
      <c r="D375" s="791">
        <v>4607091387285</v>
      </c>
      <c r="E375" s="792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5"/>
      <c r="R375" s="795"/>
      <c r="S375" s="795"/>
      <c r="T375" s="796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788"/>
      <c r="B376" s="789"/>
      <c r="C376" s="789"/>
      <c r="D376" s="789"/>
      <c r="E376" s="789"/>
      <c r="F376" s="789"/>
      <c r="G376" s="789"/>
      <c r="H376" s="789"/>
      <c r="I376" s="789"/>
      <c r="J376" s="789"/>
      <c r="K376" s="789"/>
      <c r="L376" s="789"/>
      <c r="M376" s="789"/>
      <c r="N376" s="789"/>
      <c r="O376" s="790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hidden="1" x14ac:dyDescent="0.2">
      <c r="A377" s="789"/>
      <c r="B377" s="789"/>
      <c r="C377" s="789"/>
      <c r="D377" s="789"/>
      <c r="E377" s="789"/>
      <c r="F377" s="789"/>
      <c r="G377" s="789"/>
      <c r="H377" s="789"/>
      <c r="I377" s="789"/>
      <c r="J377" s="789"/>
      <c r="K377" s="789"/>
      <c r="L377" s="789"/>
      <c r="M377" s="789"/>
      <c r="N377" s="789"/>
      <c r="O377" s="790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hidden="1" customHeight="1" x14ac:dyDescent="0.25">
      <c r="A378" s="793" t="s">
        <v>73</v>
      </c>
      <c r="B378" s="789"/>
      <c r="C378" s="789"/>
      <c r="D378" s="789"/>
      <c r="E378" s="789"/>
      <c r="F378" s="789"/>
      <c r="G378" s="789"/>
      <c r="H378" s="789"/>
      <c r="I378" s="789"/>
      <c r="J378" s="789"/>
      <c r="K378" s="789"/>
      <c r="L378" s="789"/>
      <c r="M378" s="789"/>
      <c r="N378" s="789"/>
      <c r="O378" s="789"/>
      <c r="P378" s="789"/>
      <c r="Q378" s="789"/>
      <c r="R378" s="789"/>
      <c r="S378" s="789"/>
      <c r="T378" s="789"/>
      <c r="U378" s="789"/>
      <c r="V378" s="789"/>
      <c r="W378" s="789"/>
      <c r="X378" s="789"/>
      <c r="Y378" s="789"/>
      <c r="Z378" s="789"/>
      <c r="AA378" s="775"/>
      <c r="AB378" s="775"/>
      <c r="AC378" s="775"/>
    </row>
    <row r="379" spans="1:68" ht="48" customHeight="1" x14ac:dyDescent="0.25">
      <c r="A379" s="54" t="s">
        <v>597</v>
      </c>
      <c r="B379" s="54" t="s">
        <v>598</v>
      </c>
      <c r="C379" s="31">
        <v>4301051100</v>
      </c>
      <c r="D379" s="791">
        <v>4607091387766</v>
      </c>
      <c r="E379" s="792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5"/>
      <c r="R379" s="795"/>
      <c r="S379" s="795"/>
      <c r="T379" s="796"/>
      <c r="U379" s="34"/>
      <c r="V379" s="34"/>
      <c r="W379" s="35" t="s">
        <v>69</v>
      </c>
      <c r="X379" s="779">
        <v>100</v>
      </c>
      <c r="Y379" s="780">
        <f t="shared" ref="Y379:Y384" si="82">IFERROR(IF(X379="",0,CEILING((X379/$H379),1)*$H379),"")</f>
        <v>101.39999999999999</v>
      </c>
      <c r="Z379" s="36">
        <f>IFERROR(IF(Y379=0,"",ROUNDUP(Y379/H379,0)*0.01898),"")</f>
        <v>0.24674000000000001</v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106.57692307692309</v>
      </c>
      <c r="BN379" s="64">
        <f t="shared" ref="BN379:BN384" si="84">IFERROR(Y379*I379/H379,"0")</f>
        <v>108.06899999999999</v>
      </c>
      <c r="BO379" s="64">
        <f t="shared" ref="BO379:BO384" si="85">IFERROR(1/J379*(X379/H379),"0")</f>
        <v>0.20032051282051283</v>
      </c>
      <c r="BP379" s="64">
        <f t="shared" ref="BP379:BP384" si="86">IFERROR(1/J379*(Y379/H379),"0")</f>
        <v>0.203125</v>
      </c>
    </row>
    <row r="380" spans="1:68" ht="37.5" hidden="1" customHeight="1" x14ac:dyDescent="0.25">
      <c r="A380" s="54" t="s">
        <v>600</v>
      </c>
      <c r="B380" s="54" t="s">
        <v>601</v>
      </c>
      <c r="C380" s="31">
        <v>4301051116</v>
      </c>
      <c r="D380" s="791">
        <v>4607091387957</v>
      </c>
      <c r="E380" s="792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5"/>
      <c r="R380" s="795"/>
      <c r="S380" s="795"/>
      <c r="T380" s="796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603</v>
      </c>
      <c r="B381" s="54" t="s">
        <v>604</v>
      </c>
      <c r="C381" s="31">
        <v>4301051115</v>
      </c>
      <c r="D381" s="791">
        <v>4607091387964</v>
      </c>
      <c r="E381" s="792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5"/>
      <c r="R381" s="795"/>
      <c r="S381" s="795"/>
      <c r="T381" s="796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606</v>
      </c>
      <c r="B382" s="54" t="s">
        <v>607</v>
      </c>
      <c r="C382" s="31">
        <v>4301051705</v>
      </c>
      <c r="D382" s="791">
        <v>4680115884588</v>
      </c>
      <c r="E382" s="792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5"/>
      <c r="R382" s="795"/>
      <c r="S382" s="795"/>
      <c r="T382" s="796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609</v>
      </c>
      <c r="B383" s="54" t="s">
        <v>610</v>
      </c>
      <c r="C383" s="31">
        <v>4301051130</v>
      </c>
      <c r="D383" s="791">
        <v>4607091387537</v>
      </c>
      <c r="E383" s="792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5"/>
      <c r="R383" s="795"/>
      <c r="S383" s="795"/>
      <c r="T383" s="796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hidden="1" customHeight="1" x14ac:dyDescent="0.25">
      <c r="A384" s="54" t="s">
        <v>612</v>
      </c>
      <c r="B384" s="54" t="s">
        <v>613</v>
      </c>
      <c r="C384" s="31">
        <v>4301051132</v>
      </c>
      <c r="D384" s="791">
        <v>4607091387513</v>
      </c>
      <c r="E384" s="792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5"/>
      <c r="R384" s="795"/>
      <c r="S384" s="795"/>
      <c r="T384" s="796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88"/>
      <c r="B385" s="789"/>
      <c r="C385" s="789"/>
      <c r="D385" s="789"/>
      <c r="E385" s="789"/>
      <c r="F385" s="789"/>
      <c r="G385" s="789"/>
      <c r="H385" s="789"/>
      <c r="I385" s="789"/>
      <c r="J385" s="789"/>
      <c r="K385" s="789"/>
      <c r="L385" s="789"/>
      <c r="M385" s="789"/>
      <c r="N385" s="789"/>
      <c r="O385" s="790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12.820512820512821</v>
      </c>
      <c r="Y385" s="781">
        <f>IFERROR(Y379/H379,"0")+IFERROR(Y380/H380,"0")+IFERROR(Y381/H381,"0")+IFERROR(Y382/H382,"0")+IFERROR(Y383/H383,"0")+IFERROR(Y384/H384,"0")</f>
        <v>13</v>
      </c>
      <c r="Z385" s="781">
        <f>IFERROR(IF(Z379="",0,Z379),"0")+IFERROR(IF(Z380="",0,Z380),"0")+IFERROR(IF(Z381="",0,Z381),"0")+IFERROR(IF(Z382="",0,Z382),"0")+IFERROR(IF(Z383="",0,Z383),"0")+IFERROR(IF(Z384="",0,Z384),"0")</f>
        <v>0.24674000000000001</v>
      </c>
      <c r="AA385" s="782"/>
      <c r="AB385" s="782"/>
      <c r="AC385" s="782"/>
    </row>
    <row r="386" spans="1:68" x14ac:dyDescent="0.2">
      <c r="A386" s="789"/>
      <c r="B386" s="789"/>
      <c r="C386" s="789"/>
      <c r="D386" s="789"/>
      <c r="E386" s="789"/>
      <c r="F386" s="789"/>
      <c r="G386" s="789"/>
      <c r="H386" s="789"/>
      <c r="I386" s="789"/>
      <c r="J386" s="789"/>
      <c r="K386" s="789"/>
      <c r="L386" s="789"/>
      <c r="M386" s="789"/>
      <c r="N386" s="789"/>
      <c r="O386" s="790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100</v>
      </c>
      <c r="Y386" s="781">
        <f>IFERROR(SUM(Y379:Y384),"0")</f>
        <v>101.39999999999999</v>
      </c>
      <c r="Z386" s="37"/>
      <c r="AA386" s="782"/>
      <c r="AB386" s="782"/>
      <c r="AC386" s="782"/>
    </row>
    <row r="387" spans="1:68" ht="14.25" hidden="1" customHeight="1" x14ac:dyDescent="0.25">
      <c r="A387" s="793" t="s">
        <v>207</v>
      </c>
      <c r="B387" s="789"/>
      <c r="C387" s="789"/>
      <c r="D387" s="789"/>
      <c r="E387" s="789"/>
      <c r="F387" s="789"/>
      <c r="G387" s="789"/>
      <c r="H387" s="789"/>
      <c r="I387" s="789"/>
      <c r="J387" s="789"/>
      <c r="K387" s="789"/>
      <c r="L387" s="789"/>
      <c r="M387" s="789"/>
      <c r="N387" s="789"/>
      <c r="O387" s="789"/>
      <c r="P387" s="789"/>
      <c r="Q387" s="789"/>
      <c r="R387" s="789"/>
      <c r="S387" s="789"/>
      <c r="T387" s="789"/>
      <c r="U387" s="789"/>
      <c r="V387" s="789"/>
      <c r="W387" s="789"/>
      <c r="X387" s="789"/>
      <c r="Y387" s="789"/>
      <c r="Z387" s="789"/>
      <c r="AA387" s="775"/>
      <c r="AB387" s="775"/>
      <c r="AC387" s="775"/>
    </row>
    <row r="388" spans="1:68" ht="37.5" hidden="1" customHeight="1" x14ac:dyDescent="0.25">
      <c r="A388" s="54" t="s">
        <v>615</v>
      </c>
      <c r="B388" s="54" t="s">
        <v>616</v>
      </c>
      <c r="C388" s="31">
        <v>4301060379</v>
      </c>
      <c r="D388" s="791">
        <v>4607091380880</v>
      </c>
      <c r="E388" s="792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5"/>
      <c r="R388" s="795"/>
      <c r="S388" s="795"/>
      <c r="T388" s="796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91">
        <v>4607091384482</v>
      </c>
      <c r="E389" s="792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5"/>
      <c r="R389" s="795"/>
      <c r="S389" s="795"/>
      <c r="T389" s="796"/>
      <c r="U389" s="34"/>
      <c r="V389" s="34"/>
      <c r="W389" s="35" t="s">
        <v>69</v>
      </c>
      <c r="X389" s="779">
        <v>300</v>
      </c>
      <c r="Y389" s="780">
        <f>IFERROR(IF(X389="",0,CEILING((X389/$H389),1)*$H389),"")</f>
        <v>304.2</v>
      </c>
      <c r="Z389" s="36">
        <f>IFERROR(IF(Y389=0,"",ROUNDUP(Y389/H389,0)*0.02175),"")</f>
        <v>0.84824999999999995</v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321.69230769230774</v>
      </c>
      <c r="BN389" s="64">
        <f>IFERROR(Y389*I389/H389,"0")</f>
        <v>326.19600000000003</v>
      </c>
      <c r="BO389" s="64">
        <f>IFERROR(1/J389*(X389/H389),"0")</f>
        <v>0.6868131868131867</v>
      </c>
      <c r="BP389" s="64">
        <f>IFERROR(1/J389*(Y389/H389),"0")</f>
        <v>0.6964285714285714</v>
      </c>
    </row>
    <row r="390" spans="1:68" ht="16.5" hidden="1" customHeight="1" x14ac:dyDescent="0.25">
      <c r="A390" s="54" t="s">
        <v>621</v>
      </c>
      <c r="B390" s="54" t="s">
        <v>622</v>
      </c>
      <c r="C390" s="31">
        <v>4301060484</v>
      </c>
      <c r="D390" s="791">
        <v>4607091380897</v>
      </c>
      <c r="E390" s="792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23" t="s">
        <v>623</v>
      </c>
      <c r="Q390" s="795"/>
      <c r="R390" s="795"/>
      <c r="S390" s="795"/>
      <c r="T390" s="796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hidden="1" customHeight="1" x14ac:dyDescent="0.25">
      <c r="A391" s="54" t="s">
        <v>621</v>
      </c>
      <c r="B391" s="54" t="s">
        <v>625</v>
      </c>
      <c r="C391" s="31">
        <v>4301060325</v>
      </c>
      <c r="D391" s="791">
        <v>4607091380897</v>
      </c>
      <c r="E391" s="792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95"/>
      <c r="R391" s="795"/>
      <c r="S391" s="795"/>
      <c r="T391" s="796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88"/>
      <c r="B392" s="789"/>
      <c r="C392" s="789"/>
      <c r="D392" s="789"/>
      <c r="E392" s="789"/>
      <c r="F392" s="789"/>
      <c r="G392" s="789"/>
      <c r="H392" s="789"/>
      <c r="I392" s="789"/>
      <c r="J392" s="789"/>
      <c r="K392" s="789"/>
      <c r="L392" s="789"/>
      <c r="M392" s="789"/>
      <c r="N392" s="789"/>
      <c r="O392" s="790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38.46153846153846</v>
      </c>
      <c r="Y392" s="781">
        <f>IFERROR(Y388/H388,"0")+IFERROR(Y389/H389,"0")+IFERROR(Y390/H390,"0")+IFERROR(Y391/H391,"0")</f>
        <v>39</v>
      </c>
      <c r="Z392" s="781">
        <f>IFERROR(IF(Z388="",0,Z388),"0")+IFERROR(IF(Z389="",0,Z389),"0")+IFERROR(IF(Z390="",0,Z390),"0")+IFERROR(IF(Z391="",0,Z391),"0")</f>
        <v>0.84824999999999995</v>
      </c>
      <c r="AA392" s="782"/>
      <c r="AB392" s="782"/>
      <c r="AC392" s="782"/>
    </row>
    <row r="393" spans="1:68" x14ac:dyDescent="0.2">
      <c r="A393" s="789"/>
      <c r="B393" s="789"/>
      <c r="C393" s="789"/>
      <c r="D393" s="789"/>
      <c r="E393" s="789"/>
      <c r="F393" s="789"/>
      <c r="G393" s="789"/>
      <c r="H393" s="789"/>
      <c r="I393" s="789"/>
      <c r="J393" s="789"/>
      <c r="K393" s="789"/>
      <c r="L393" s="789"/>
      <c r="M393" s="789"/>
      <c r="N393" s="789"/>
      <c r="O393" s="790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300</v>
      </c>
      <c r="Y393" s="781">
        <f>IFERROR(SUM(Y388:Y391),"0")</f>
        <v>304.2</v>
      </c>
      <c r="Z393" s="37"/>
      <c r="AA393" s="782"/>
      <c r="AB393" s="782"/>
      <c r="AC393" s="782"/>
    </row>
    <row r="394" spans="1:68" ht="14.25" hidden="1" customHeight="1" x14ac:dyDescent="0.25">
      <c r="A394" s="793" t="s">
        <v>102</v>
      </c>
      <c r="B394" s="789"/>
      <c r="C394" s="789"/>
      <c r="D394" s="789"/>
      <c r="E394" s="789"/>
      <c r="F394" s="789"/>
      <c r="G394" s="789"/>
      <c r="H394" s="789"/>
      <c r="I394" s="789"/>
      <c r="J394" s="789"/>
      <c r="K394" s="789"/>
      <c r="L394" s="789"/>
      <c r="M394" s="789"/>
      <c r="N394" s="789"/>
      <c r="O394" s="789"/>
      <c r="P394" s="789"/>
      <c r="Q394" s="789"/>
      <c r="R394" s="789"/>
      <c r="S394" s="789"/>
      <c r="T394" s="789"/>
      <c r="U394" s="789"/>
      <c r="V394" s="789"/>
      <c r="W394" s="789"/>
      <c r="X394" s="789"/>
      <c r="Y394" s="789"/>
      <c r="Z394" s="789"/>
      <c r="AA394" s="775"/>
      <c r="AB394" s="775"/>
      <c r="AC394" s="775"/>
    </row>
    <row r="395" spans="1:68" ht="16.5" hidden="1" customHeight="1" x14ac:dyDescent="0.25">
      <c r="A395" s="54" t="s">
        <v>627</v>
      </c>
      <c r="B395" s="54" t="s">
        <v>628</v>
      </c>
      <c r="C395" s="31">
        <v>4301030232</v>
      </c>
      <c r="D395" s="791">
        <v>4607091388374</v>
      </c>
      <c r="E395" s="792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5" t="s">
        <v>629</v>
      </c>
      <c r="Q395" s="795"/>
      <c r="R395" s="795"/>
      <c r="S395" s="795"/>
      <c r="T395" s="796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631</v>
      </c>
      <c r="B396" s="54" t="s">
        <v>632</v>
      </c>
      <c r="C396" s="31">
        <v>4301030235</v>
      </c>
      <c r="D396" s="791">
        <v>4607091388381</v>
      </c>
      <c r="E396" s="792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78" t="s">
        <v>633</v>
      </c>
      <c r="Q396" s="795"/>
      <c r="R396" s="795"/>
      <c r="S396" s="795"/>
      <c r="T396" s="796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634</v>
      </c>
      <c r="B397" s="54" t="s">
        <v>635</v>
      </c>
      <c r="C397" s="31">
        <v>4301032015</v>
      </c>
      <c r="D397" s="791">
        <v>4607091383102</v>
      </c>
      <c r="E397" s="792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5"/>
      <c r="R397" s="795"/>
      <c r="S397" s="795"/>
      <c r="T397" s="796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637</v>
      </c>
      <c r="B398" s="54" t="s">
        <v>638</v>
      </c>
      <c r="C398" s="31">
        <v>4301030233</v>
      </c>
      <c r="D398" s="791">
        <v>4607091388404</v>
      </c>
      <c r="E398" s="792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0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5"/>
      <c r="R398" s="795"/>
      <c r="S398" s="795"/>
      <c r="T398" s="796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88"/>
      <c r="B399" s="789"/>
      <c r="C399" s="789"/>
      <c r="D399" s="789"/>
      <c r="E399" s="789"/>
      <c r="F399" s="789"/>
      <c r="G399" s="789"/>
      <c r="H399" s="789"/>
      <c r="I399" s="789"/>
      <c r="J399" s="789"/>
      <c r="K399" s="789"/>
      <c r="L399" s="789"/>
      <c r="M399" s="789"/>
      <c r="N399" s="789"/>
      <c r="O399" s="790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hidden="1" x14ac:dyDescent="0.2">
      <c r="A400" s="789"/>
      <c r="B400" s="789"/>
      <c r="C400" s="789"/>
      <c r="D400" s="789"/>
      <c r="E400" s="789"/>
      <c r="F400" s="789"/>
      <c r="G400" s="789"/>
      <c r="H400" s="789"/>
      <c r="I400" s="789"/>
      <c r="J400" s="789"/>
      <c r="K400" s="789"/>
      <c r="L400" s="789"/>
      <c r="M400" s="789"/>
      <c r="N400" s="789"/>
      <c r="O400" s="790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hidden="1" customHeight="1" x14ac:dyDescent="0.25">
      <c r="A401" s="793" t="s">
        <v>639</v>
      </c>
      <c r="B401" s="789"/>
      <c r="C401" s="789"/>
      <c r="D401" s="789"/>
      <c r="E401" s="789"/>
      <c r="F401" s="789"/>
      <c r="G401" s="789"/>
      <c r="H401" s="789"/>
      <c r="I401" s="789"/>
      <c r="J401" s="789"/>
      <c r="K401" s="789"/>
      <c r="L401" s="789"/>
      <c r="M401" s="789"/>
      <c r="N401" s="789"/>
      <c r="O401" s="789"/>
      <c r="P401" s="789"/>
      <c r="Q401" s="789"/>
      <c r="R401" s="789"/>
      <c r="S401" s="789"/>
      <c r="T401" s="789"/>
      <c r="U401" s="789"/>
      <c r="V401" s="789"/>
      <c r="W401" s="789"/>
      <c r="X401" s="789"/>
      <c r="Y401" s="789"/>
      <c r="Z401" s="789"/>
      <c r="AA401" s="775"/>
      <c r="AB401" s="775"/>
      <c r="AC401" s="775"/>
    </row>
    <row r="402" spans="1:68" ht="16.5" hidden="1" customHeight="1" x14ac:dyDescent="0.25">
      <c r="A402" s="54" t="s">
        <v>640</v>
      </c>
      <c r="B402" s="54" t="s">
        <v>641</v>
      </c>
      <c r="C402" s="31">
        <v>4301180007</v>
      </c>
      <c r="D402" s="791">
        <v>4680115881808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5"/>
      <c r="R402" s="795"/>
      <c r="S402" s="795"/>
      <c r="T402" s="796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4301180006</v>
      </c>
      <c r="D403" s="791">
        <v>4680115881822</v>
      </c>
      <c r="E403" s="792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5"/>
      <c r="R403" s="795"/>
      <c r="S403" s="795"/>
      <c r="T403" s="796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646</v>
      </c>
      <c r="B404" s="54" t="s">
        <v>647</v>
      </c>
      <c r="C404" s="31">
        <v>4301180001</v>
      </c>
      <c r="D404" s="791">
        <v>4680115880016</v>
      </c>
      <c r="E404" s="792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5"/>
      <c r="R404" s="795"/>
      <c r="S404" s="795"/>
      <c r="T404" s="796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8"/>
      <c r="B405" s="789"/>
      <c r="C405" s="789"/>
      <c r="D405" s="789"/>
      <c r="E405" s="789"/>
      <c r="F405" s="789"/>
      <c r="G405" s="789"/>
      <c r="H405" s="789"/>
      <c r="I405" s="789"/>
      <c r="J405" s="789"/>
      <c r="K405" s="789"/>
      <c r="L405" s="789"/>
      <c r="M405" s="789"/>
      <c r="N405" s="789"/>
      <c r="O405" s="790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hidden="1" x14ac:dyDescent="0.2">
      <c r="A406" s="789"/>
      <c r="B406" s="789"/>
      <c r="C406" s="789"/>
      <c r="D406" s="789"/>
      <c r="E406" s="789"/>
      <c r="F406" s="789"/>
      <c r="G406" s="789"/>
      <c r="H406" s="789"/>
      <c r="I406" s="789"/>
      <c r="J406" s="789"/>
      <c r="K406" s="789"/>
      <c r="L406" s="789"/>
      <c r="M406" s="789"/>
      <c r="N406" s="789"/>
      <c r="O406" s="790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hidden="1" customHeight="1" x14ac:dyDescent="0.25">
      <c r="A407" s="799" t="s">
        <v>648</v>
      </c>
      <c r="B407" s="789"/>
      <c r="C407" s="789"/>
      <c r="D407" s="789"/>
      <c r="E407" s="789"/>
      <c r="F407" s="789"/>
      <c r="G407" s="789"/>
      <c r="H407" s="789"/>
      <c r="I407" s="789"/>
      <c r="J407" s="789"/>
      <c r="K407" s="789"/>
      <c r="L407" s="789"/>
      <c r="M407" s="789"/>
      <c r="N407" s="789"/>
      <c r="O407" s="789"/>
      <c r="P407" s="789"/>
      <c r="Q407" s="789"/>
      <c r="R407" s="789"/>
      <c r="S407" s="789"/>
      <c r="T407" s="789"/>
      <c r="U407" s="789"/>
      <c r="V407" s="789"/>
      <c r="W407" s="789"/>
      <c r="X407" s="789"/>
      <c r="Y407" s="789"/>
      <c r="Z407" s="789"/>
      <c r="AA407" s="774"/>
      <c r="AB407" s="774"/>
      <c r="AC407" s="774"/>
    </row>
    <row r="408" spans="1:68" ht="14.25" hidden="1" customHeight="1" x14ac:dyDescent="0.25">
      <c r="A408" s="793" t="s">
        <v>64</v>
      </c>
      <c r="B408" s="789"/>
      <c r="C408" s="789"/>
      <c r="D408" s="789"/>
      <c r="E408" s="789"/>
      <c r="F408" s="789"/>
      <c r="G408" s="789"/>
      <c r="H408" s="789"/>
      <c r="I408" s="789"/>
      <c r="J408" s="789"/>
      <c r="K408" s="789"/>
      <c r="L408" s="789"/>
      <c r="M408" s="789"/>
      <c r="N408" s="789"/>
      <c r="O408" s="789"/>
      <c r="P408" s="789"/>
      <c r="Q408" s="789"/>
      <c r="R408" s="789"/>
      <c r="S408" s="789"/>
      <c r="T408" s="789"/>
      <c r="U408" s="789"/>
      <c r="V408" s="789"/>
      <c r="W408" s="789"/>
      <c r="X408" s="789"/>
      <c r="Y408" s="789"/>
      <c r="Z408" s="789"/>
      <c r="AA408" s="775"/>
      <c r="AB408" s="775"/>
      <c r="AC408" s="775"/>
    </row>
    <row r="409" spans="1:68" ht="27" hidden="1" customHeight="1" x14ac:dyDescent="0.25">
      <c r="A409" s="54" t="s">
        <v>649</v>
      </c>
      <c r="B409" s="54" t="s">
        <v>650</v>
      </c>
      <c r="C409" s="31">
        <v>4301031066</v>
      </c>
      <c r="D409" s="791">
        <v>4607091383836</v>
      </c>
      <c r="E409" s="792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0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5"/>
      <c r="R409" s="795"/>
      <c r="S409" s="795"/>
      <c r="T409" s="796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88"/>
      <c r="B410" s="789"/>
      <c r="C410" s="789"/>
      <c r="D410" s="789"/>
      <c r="E410" s="789"/>
      <c r="F410" s="789"/>
      <c r="G410" s="789"/>
      <c r="H410" s="789"/>
      <c r="I410" s="789"/>
      <c r="J410" s="789"/>
      <c r="K410" s="789"/>
      <c r="L410" s="789"/>
      <c r="M410" s="789"/>
      <c r="N410" s="789"/>
      <c r="O410" s="790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hidden="1" x14ac:dyDescent="0.2">
      <c r="A411" s="789"/>
      <c r="B411" s="789"/>
      <c r="C411" s="789"/>
      <c r="D411" s="789"/>
      <c r="E411" s="789"/>
      <c r="F411" s="789"/>
      <c r="G411" s="789"/>
      <c r="H411" s="789"/>
      <c r="I411" s="789"/>
      <c r="J411" s="789"/>
      <c r="K411" s="789"/>
      <c r="L411" s="789"/>
      <c r="M411" s="789"/>
      <c r="N411" s="789"/>
      <c r="O411" s="790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hidden="1" customHeight="1" x14ac:dyDescent="0.25">
      <c r="A412" s="793" t="s">
        <v>73</v>
      </c>
      <c r="B412" s="789"/>
      <c r="C412" s="789"/>
      <c r="D412" s="789"/>
      <c r="E412" s="789"/>
      <c r="F412" s="789"/>
      <c r="G412" s="789"/>
      <c r="H412" s="789"/>
      <c r="I412" s="789"/>
      <c r="J412" s="789"/>
      <c r="K412" s="789"/>
      <c r="L412" s="789"/>
      <c r="M412" s="789"/>
      <c r="N412" s="789"/>
      <c r="O412" s="789"/>
      <c r="P412" s="789"/>
      <c r="Q412" s="789"/>
      <c r="R412" s="789"/>
      <c r="S412" s="789"/>
      <c r="T412" s="789"/>
      <c r="U412" s="789"/>
      <c r="V412" s="789"/>
      <c r="W412" s="789"/>
      <c r="X412" s="789"/>
      <c r="Y412" s="789"/>
      <c r="Z412" s="789"/>
      <c r="AA412" s="775"/>
      <c r="AB412" s="775"/>
      <c r="AC412" s="775"/>
    </row>
    <row r="413" spans="1:68" ht="37.5" hidden="1" customHeight="1" x14ac:dyDescent="0.25">
      <c r="A413" s="54" t="s">
        <v>652</v>
      </c>
      <c r="B413" s="54" t="s">
        <v>653</v>
      </c>
      <c r="C413" s="31">
        <v>4301051142</v>
      </c>
      <c r="D413" s="791">
        <v>4607091387919</v>
      </c>
      <c r="E413" s="792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5"/>
      <c r="R413" s="795"/>
      <c r="S413" s="795"/>
      <c r="T413" s="796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hidden="1" customHeight="1" x14ac:dyDescent="0.25">
      <c r="A414" s="54" t="s">
        <v>655</v>
      </c>
      <c r="B414" s="54" t="s">
        <v>656</v>
      </c>
      <c r="C414" s="31">
        <v>4301051461</v>
      </c>
      <c r="D414" s="791">
        <v>4680115883604</v>
      </c>
      <c r="E414" s="792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5"/>
      <c r="R414" s="795"/>
      <c r="S414" s="795"/>
      <c r="T414" s="796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658</v>
      </c>
      <c r="B415" s="54" t="s">
        <v>659</v>
      </c>
      <c r="C415" s="31">
        <v>4301051485</v>
      </c>
      <c r="D415" s="791">
        <v>4680115883567</v>
      </c>
      <c r="E415" s="792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2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5"/>
      <c r="R415" s="795"/>
      <c r="S415" s="795"/>
      <c r="T415" s="796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788"/>
      <c r="B416" s="789"/>
      <c r="C416" s="789"/>
      <c r="D416" s="789"/>
      <c r="E416" s="789"/>
      <c r="F416" s="789"/>
      <c r="G416" s="789"/>
      <c r="H416" s="789"/>
      <c r="I416" s="789"/>
      <c r="J416" s="789"/>
      <c r="K416" s="789"/>
      <c r="L416" s="789"/>
      <c r="M416" s="789"/>
      <c r="N416" s="789"/>
      <c r="O416" s="790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hidden="1" x14ac:dyDescent="0.2">
      <c r="A417" s="789"/>
      <c r="B417" s="789"/>
      <c r="C417" s="789"/>
      <c r="D417" s="789"/>
      <c r="E417" s="789"/>
      <c r="F417" s="789"/>
      <c r="G417" s="789"/>
      <c r="H417" s="789"/>
      <c r="I417" s="789"/>
      <c r="J417" s="789"/>
      <c r="K417" s="789"/>
      <c r="L417" s="789"/>
      <c r="M417" s="789"/>
      <c r="N417" s="789"/>
      <c r="O417" s="790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hidden="1" customHeight="1" x14ac:dyDescent="0.2">
      <c r="A418" s="976" t="s">
        <v>661</v>
      </c>
      <c r="B418" s="977"/>
      <c r="C418" s="977"/>
      <c r="D418" s="977"/>
      <c r="E418" s="977"/>
      <c r="F418" s="977"/>
      <c r="G418" s="977"/>
      <c r="H418" s="977"/>
      <c r="I418" s="977"/>
      <c r="J418" s="977"/>
      <c r="K418" s="977"/>
      <c r="L418" s="977"/>
      <c r="M418" s="977"/>
      <c r="N418" s="977"/>
      <c r="O418" s="977"/>
      <c r="P418" s="977"/>
      <c r="Q418" s="977"/>
      <c r="R418" s="977"/>
      <c r="S418" s="977"/>
      <c r="T418" s="977"/>
      <c r="U418" s="977"/>
      <c r="V418" s="977"/>
      <c r="W418" s="977"/>
      <c r="X418" s="977"/>
      <c r="Y418" s="977"/>
      <c r="Z418" s="977"/>
      <c r="AA418" s="48"/>
      <c r="AB418" s="48"/>
      <c r="AC418" s="48"/>
    </row>
    <row r="419" spans="1:68" ht="16.5" hidden="1" customHeight="1" x14ac:dyDescent="0.25">
      <c r="A419" s="799" t="s">
        <v>662</v>
      </c>
      <c r="B419" s="789"/>
      <c r="C419" s="789"/>
      <c r="D419" s="789"/>
      <c r="E419" s="789"/>
      <c r="F419" s="789"/>
      <c r="G419" s="789"/>
      <c r="H419" s="789"/>
      <c r="I419" s="789"/>
      <c r="J419" s="789"/>
      <c r="K419" s="789"/>
      <c r="L419" s="789"/>
      <c r="M419" s="789"/>
      <c r="N419" s="789"/>
      <c r="O419" s="789"/>
      <c r="P419" s="789"/>
      <c r="Q419" s="789"/>
      <c r="R419" s="789"/>
      <c r="S419" s="789"/>
      <c r="T419" s="789"/>
      <c r="U419" s="789"/>
      <c r="V419" s="789"/>
      <c r="W419" s="789"/>
      <c r="X419" s="789"/>
      <c r="Y419" s="789"/>
      <c r="Z419" s="789"/>
      <c r="AA419" s="774"/>
      <c r="AB419" s="774"/>
      <c r="AC419" s="774"/>
    </row>
    <row r="420" spans="1:68" ht="14.25" hidden="1" customHeight="1" x14ac:dyDescent="0.25">
      <c r="A420" s="793" t="s">
        <v>113</v>
      </c>
      <c r="B420" s="789"/>
      <c r="C420" s="789"/>
      <c r="D420" s="789"/>
      <c r="E420" s="789"/>
      <c r="F420" s="789"/>
      <c r="G420" s="789"/>
      <c r="H420" s="789"/>
      <c r="I420" s="789"/>
      <c r="J420" s="789"/>
      <c r="K420" s="789"/>
      <c r="L420" s="789"/>
      <c r="M420" s="789"/>
      <c r="N420" s="789"/>
      <c r="O420" s="789"/>
      <c r="P420" s="789"/>
      <c r="Q420" s="789"/>
      <c r="R420" s="789"/>
      <c r="S420" s="789"/>
      <c r="T420" s="789"/>
      <c r="U420" s="789"/>
      <c r="V420" s="789"/>
      <c r="W420" s="789"/>
      <c r="X420" s="789"/>
      <c r="Y420" s="789"/>
      <c r="Z420" s="789"/>
      <c r="AA420" s="775"/>
      <c r="AB420" s="775"/>
      <c r="AC420" s="775"/>
    </row>
    <row r="421" spans="1:68" ht="27" hidden="1" customHeight="1" x14ac:dyDescent="0.25">
      <c r="A421" s="54" t="s">
        <v>663</v>
      </c>
      <c r="B421" s="54" t="s">
        <v>664</v>
      </c>
      <c r="C421" s="31">
        <v>4301011946</v>
      </c>
      <c r="D421" s="791">
        <v>4680115884847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95"/>
      <c r="R421" s="795"/>
      <c r="S421" s="795"/>
      <c r="T421" s="796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91">
        <v>4680115884847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95"/>
      <c r="R422" s="795"/>
      <c r="S422" s="795"/>
      <c r="T422" s="796"/>
      <c r="U422" s="34"/>
      <c r="V422" s="34"/>
      <c r="W422" s="35" t="s">
        <v>69</v>
      </c>
      <c r="X422" s="779">
        <v>1440</v>
      </c>
      <c r="Y422" s="780">
        <f t="shared" si="87"/>
        <v>1440</v>
      </c>
      <c r="Z422" s="36">
        <f>IFERROR(IF(Y422=0,"",ROUNDUP(Y422/H422,0)*0.02175),"")</f>
        <v>2.0880000000000001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1486.0800000000002</v>
      </c>
      <c r="BN422" s="64">
        <f t="shared" si="89"/>
        <v>1486.0800000000002</v>
      </c>
      <c r="BO422" s="64">
        <f t="shared" si="90"/>
        <v>2</v>
      </c>
      <c r="BP422" s="64">
        <f t="shared" si="91"/>
        <v>2</v>
      </c>
    </row>
    <row r="423" spans="1:68" ht="27" customHeight="1" x14ac:dyDescent="0.25">
      <c r="A423" s="54" t="s">
        <v>668</v>
      </c>
      <c r="B423" s="54" t="s">
        <v>669</v>
      </c>
      <c r="C423" s="31">
        <v>4301011947</v>
      </c>
      <c r="D423" s="791">
        <v>4680115884854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5"/>
      <c r="R423" s="795"/>
      <c r="S423" s="795"/>
      <c r="T423" s="796"/>
      <c r="U423" s="34"/>
      <c r="V423" s="34"/>
      <c r="W423" s="35" t="s">
        <v>69</v>
      </c>
      <c r="X423" s="779">
        <v>600</v>
      </c>
      <c r="Y423" s="780">
        <f t="shared" si="87"/>
        <v>600</v>
      </c>
      <c r="Z423" s="36">
        <f>IFERROR(IF(Y423=0,"",ROUNDUP(Y423/H423,0)*0.02039),"")</f>
        <v>0.81559999999999988</v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619.20000000000005</v>
      </c>
      <c r="BN423" s="64">
        <f t="shared" si="89"/>
        <v>619.20000000000005</v>
      </c>
      <c r="BO423" s="64">
        <f t="shared" si="90"/>
        <v>0.83333333333333326</v>
      </c>
      <c r="BP423" s="64">
        <f t="shared" si="91"/>
        <v>0.83333333333333326</v>
      </c>
    </row>
    <row r="424" spans="1:68" ht="27" hidden="1" customHeight="1" x14ac:dyDescent="0.25">
      <c r="A424" s="54" t="s">
        <v>668</v>
      </c>
      <c r="B424" s="54" t="s">
        <v>670</v>
      </c>
      <c r="C424" s="31">
        <v>4301011870</v>
      </c>
      <c r="D424" s="791">
        <v>4680115884854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5"/>
      <c r="R424" s="795"/>
      <c r="S424" s="795"/>
      <c r="T424" s="796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672</v>
      </c>
      <c r="B425" s="54" t="s">
        <v>673</v>
      </c>
      <c r="C425" s="31">
        <v>4301011943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9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5"/>
      <c r="R425" s="795"/>
      <c r="S425" s="795"/>
      <c r="T425" s="796"/>
      <c r="U425" s="34"/>
      <c r="V425" s="34"/>
      <c r="W425" s="35" t="s">
        <v>69</v>
      </c>
      <c r="X425" s="779">
        <v>500</v>
      </c>
      <c r="Y425" s="780">
        <f t="shared" si="87"/>
        <v>510</v>
      </c>
      <c r="Z425" s="36">
        <f>IFERROR(IF(Y425=0,"",ROUNDUP(Y425/H425,0)*0.02039),"")</f>
        <v>0.69325999999999999</v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516</v>
      </c>
      <c r="BN425" s="64">
        <f t="shared" si="89"/>
        <v>526.32000000000005</v>
      </c>
      <c r="BO425" s="64">
        <f t="shared" si="90"/>
        <v>0.69444444444444442</v>
      </c>
      <c r="BP425" s="64">
        <f t="shared" si="91"/>
        <v>0.70833333333333326</v>
      </c>
    </row>
    <row r="426" spans="1:68" ht="37.5" hidden="1" customHeight="1" x14ac:dyDescent="0.25">
      <c r="A426" s="54" t="s">
        <v>672</v>
      </c>
      <c r="B426" s="54" t="s">
        <v>674</v>
      </c>
      <c r="C426" s="31">
        <v>4301011867</v>
      </c>
      <c r="D426" s="791">
        <v>4680115884830</v>
      </c>
      <c r="E426" s="792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5"/>
      <c r="R426" s="795"/>
      <c r="S426" s="795"/>
      <c r="T426" s="796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IFERROR(IF(Y426=0,"",ROUNDUP(Y426/H426,0)*0.02175),"")</f>
        <v/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676</v>
      </c>
      <c r="B427" s="54" t="s">
        <v>677</v>
      </c>
      <c r="C427" s="31">
        <v>4301011339</v>
      </c>
      <c r="D427" s="791">
        <v>4607091383997</v>
      </c>
      <c r="E427" s="792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95"/>
      <c r="R427" s="795"/>
      <c r="S427" s="795"/>
      <c r="T427" s="796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679</v>
      </c>
      <c r="B428" s="54" t="s">
        <v>680</v>
      </c>
      <c r="C428" s="31">
        <v>4301011433</v>
      </c>
      <c r="D428" s="791">
        <v>4680115882638</v>
      </c>
      <c r="E428" s="792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5"/>
      <c r="R428" s="795"/>
      <c r="S428" s="795"/>
      <c r="T428" s="796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682</v>
      </c>
      <c r="B429" s="54" t="s">
        <v>683</v>
      </c>
      <c r="C429" s="31">
        <v>4301011952</v>
      </c>
      <c r="D429" s="791">
        <v>4680115884922</v>
      </c>
      <c r="E429" s="792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5"/>
      <c r="R429" s="795"/>
      <c r="S429" s="795"/>
      <c r="T429" s="796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hidden="1" customHeight="1" x14ac:dyDescent="0.25">
      <c r="A430" s="54" t="s">
        <v>684</v>
      </c>
      <c r="B430" s="54" t="s">
        <v>685</v>
      </c>
      <c r="C430" s="31">
        <v>4301011868</v>
      </c>
      <c r="D430" s="791">
        <v>4680115884861</v>
      </c>
      <c r="E430" s="792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5"/>
      <c r="R430" s="795"/>
      <c r="S430" s="795"/>
      <c r="T430" s="796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88"/>
      <c r="B431" s="789"/>
      <c r="C431" s="789"/>
      <c r="D431" s="789"/>
      <c r="E431" s="789"/>
      <c r="F431" s="789"/>
      <c r="G431" s="789"/>
      <c r="H431" s="789"/>
      <c r="I431" s="789"/>
      <c r="J431" s="789"/>
      <c r="K431" s="789"/>
      <c r="L431" s="789"/>
      <c r="M431" s="789"/>
      <c r="N431" s="789"/>
      <c r="O431" s="790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169.33333333333334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170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3.5968599999999999</v>
      </c>
      <c r="AA431" s="782"/>
      <c r="AB431" s="782"/>
      <c r="AC431" s="782"/>
    </row>
    <row r="432" spans="1:68" x14ac:dyDescent="0.2">
      <c r="A432" s="789"/>
      <c r="B432" s="789"/>
      <c r="C432" s="789"/>
      <c r="D432" s="789"/>
      <c r="E432" s="789"/>
      <c r="F432" s="789"/>
      <c r="G432" s="789"/>
      <c r="H432" s="789"/>
      <c r="I432" s="789"/>
      <c r="J432" s="789"/>
      <c r="K432" s="789"/>
      <c r="L432" s="789"/>
      <c r="M432" s="789"/>
      <c r="N432" s="789"/>
      <c r="O432" s="790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2540</v>
      </c>
      <c r="Y432" s="781">
        <f>IFERROR(SUM(Y421:Y430),"0")</f>
        <v>2550</v>
      </c>
      <c r="Z432" s="37"/>
      <c r="AA432" s="782"/>
      <c r="AB432" s="782"/>
      <c r="AC432" s="782"/>
    </row>
    <row r="433" spans="1:68" ht="14.25" hidden="1" customHeight="1" x14ac:dyDescent="0.25">
      <c r="A433" s="793" t="s">
        <v>165</v>
      </c>
      <c r="B433" s="789"/>
      <c r="C433" s="789"/>
      <c r="D433" s="789"/>
      <c r="E433" s="789"/>
      <c r="F433" s="789"/>
      <c r="G433" s="789"/>
      <c r="H433" s="789"/>
      <c r="I433" s="789"/>
      <c r="J433" s="789"/>
      <c r="K433" s="789"/>
      <c r="L433" s="789"/>
      <c r="M433" s="789"/>
      <c r="N433" s="789"/>
      <c r="O433" s="789"/>
      <c r="P433" s="789"/>
      <c r="Q433" s="789"/>
      <c r="R433" s="789"/>
      <c r="S433" s="789"/>
      <c r="T433" s="789"/>
      <c r="U433" s="789"/>
      <c r="V433" s="789"/>
      <c r="W433" s="789"/>
      <c r="X433" s="789"/>
      <c r="Y433" s="789"/>
      <c r="Z433" s="789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91">
        <v>4607091383980</v>
      </c>
      <c r="E434" s="792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2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5"/>
      <c r="R434" s="795"/>
      <c r="S434" s="795"/>
      <c r="T434" s="796"/>
      <c r="U434" s="34"/>
      <c r="V434" s="34"/>
      <c r="W434" s="35" t="s">
        <v>69</v>
      </c>
      <c r="X434" s="779">
        <v>1440</v>
      </c>
      <c r="Y434" s="780">
        <f>IFERROR(IF(X434="",0,CEILING((X434/$H434),1)*$H434),"")</f>
        <v>1440</v>
      </c>
      <c r="Z434" s="36">
        <f>IFERROR(IF(Y434=0,"",ROUNDUP(Y434/H434,0)*0.02175),"")</f>
        <v>2.0880000000000001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1486.0800000000002</v>
      </c>
      <c r="BN434" s="64">
        <f>IFERROR(Y434*I434/H434,"0")</f>
        <v>1486.0800000000002</v>
      </c>
      <c r="BO434" s="64">
        <f>IFERROR(1/J434*(X434/H434),"0")</f>
        <v>2</v>
      </c>
      <c r="BP434" s="64">
        <f>IFERROR(1/J434*(Y434/H434),"0")</f>
        <v>2</v>
      </c>
    </row>
    <row r="435" spans="1:68" ht="27" hidden="1" customHeight="1" x14ac:dyDescent="0.25">
      <c r="A435" s="54" t="s">
        <v>689</v>
      </c>
      <c r="B435" s="54" t="s">
        <v>690</v>
      </c>
      <c r="C435" s="31">
        <v>4301020179</v>
      </c>
      <c r="D435" s="791">
        <v>4607091384178</v>
      </c>
      <c r="E435" s="792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5"/>
      <c r="R435" s="795"/>
      <c r="S435" s="795"/>
      <c r="T435" s="796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88"/>
      <c r="B436" s="789"/>
      <c r="C436" s="789"/>
      <c r="D436" s="789"/>
      <c r="E436" s="789"/>
      <c r="F436" s="789"/>
      <c r="G436" s="789"/>
      <c r="H436" s="789"/>
      <c r="I436" s="789"/>
      <c r="J436" s="789"/>
      <c r="K436" s="789"/>
      <c r="L436" s="789"/>
      <c r="M436" s="789"/>
      <c r="N436" s="789"/>
      <c r="O436" s="790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96</v>
      </c>
      <c r="Y436" s="781">
        <f>IFERROR(Y434/H434,"0")+IFERROR(Y435/H435,"0")</f>
        <v>96</v>
      </c>
      <c r="Z436" s="781">
        <f>IFERROR(IF(Z434="",0,Z434),"0")+IFERROR(IF(Z435="",0,Z435),"0")</f>
        <v>2.0880000000000001</v>
      </c>
      <c r="AA436" s="782"/>
      <c r="AB436" s="782"/>
      <c r="AC436" s="782"/>
    </row>
    <row r="437" spans="1:68" x14ac:dyDescent="0.2">
      <c r="A437" s="789"/>
      <c r="B437" s="789"/>
      <c r="C437" s="789"/>
      <c r="D437" s="789"/>
      <c r="E437" s="789"/>
      <c r="F437" s="789"/>
      <c r="G437" s="789"/>
      <c r="H437" s="789"/>
      <c r="I437" s="789"/>
      <c r="J437" s="789"/>
      <c r="K437" s="789"/>
      <c r="L437" s="789"/>
      <c r="M437" s="789"/>
      <c r="N437" s="789"/>
      <c r="O437" s="790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1440</v>
      </c>
      <c r="Y437" s="781">
        <f>IFERROR(SUM(Y434:Y435),"0")</f>
        <v>1440</v>
      </c>
      <c r="Z437" s="37"/>
      <c r="AA437" s="782"/>
      <c r="AB437" s="782"/>
      <c r="AC437" s="782"/>
    </row>
    <row r="438" spans="1:68" ht="14.25" hidden="1" customHeight="1" x14ac:dyDescent="0.25">
      <c r="A438" s="793" t="s">
        <v>73</v>
      </c>
      <c r="B438" s="789"/>
      <c r="C438" s="789"/>
      <c r="D438" s="789"/>
      <c r="E438" s="789"/>
      <c r="F438" s="789"/>
      <c r="G438" s="789"/>
      <c r="H438" s="789"/>
      <c r="I438" s="789"/>
      <c r="J438" s="789"/>
      <c r="K438" s="789"/>
      <c r="L438" s="789"/>
      <c r="M438" s="789"/>
      <c r="N438" s="789"/>
      <c r="O438" s="789"/>
      <c r="P438" s="789"/>
      <c r="Q438" s="789"/>
      <c r="R438" s="789"/>
      <c r="S438" s="789"/>
      <c r="T438" s="789"/>
      <c r="U438" s="789"/>
      <c r="V438" s="789"/>
      <c r="W438" s="789"/>
      <c r="X438" s="789"/>
      <c r="Y438" s="789"/>
      <c r="Z438" s="789"/>
      <c r="AA438" s="775"/>
      <c r="AB438" s="775"/>
      <c r="AC438" s="775"/>
    </row>
    <row r="439" spans="1:68" ht="27" hidden="1" customHeight="1" x14ac:dyDescent="0.25">
      <c r="A439" s="54" t="s">
        <v>691</v>
      </c>
      <c r="B439" s="54" t="s">
        <v>692</v>
      </c>
      <c r="C439" s="31">
        <v>4301051903</v>
      </c>
      <c r="D439" s="791">
        <v>4607091383928</v>
      </c>
      <c r="E439" s="792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95"/>
      <c r="R439" s="795"/>
      <c r="S439" s="795"/>
      <c r="T439" s="796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695</v>
      </c>
      <c r="B440" s="54" t="s">
        <v>696</v>
      </c>
      <c r="C440" s="31">
        <v>4301051897</v>
      </c>
      <c r="D440" s="791">
        <v>4607091384260</v>
      </c>
      <c r="E440" s="792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32" t="s">
        <v>697</v>
      </c>
      <c r="Q440" s="795"/>
      <c r="R440" s="795"/>
      <c r="S440" s="795"/>
      <c r="T440" s="796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8"/>
      <c r="B441" s="789"/>
      <c r="C441" s="789"/>
      <c r="D441" s="789"/>
      <c r="E441" s="789"/>
      <c r="F441" s="789"/>
      <c r="G441" s="789"/>
      <c r="H441" s="789"/>
      <c r="I441" s="789"/>
      <c r="J441" s="789"/>
      <c r="K441" s="789"/>
      <c r="L441" s="789"/>
      <c r="M441" s="789"/>
      <c r="N441" s="789"/>
      <c r="O441" s="790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hidden="1" x14ac:dyDescent="0.2">
      <c r="A442" s="789"/>
      <c r="B442" s="789"/>
      <c r="C442" s="789"/>
      <c r="D442" s="789"/>
      <c r="E442" s="789"/>
      <c r="F442" s="789"/>
      <c r="G442" s="789"/>
      <c r="H442" s="789"/>
      <c r="I442" s="789"/>
      <c r="J442" s="789"/>
      <c r="K442" s="789"/>
      <c r="L442" s="789"/>
      <c r="M442" s="789"/>
      <c r="N442" s="789"/>
      <c r="O442" s="790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hidden="1" customHeight="1" x14ac:dyDescent="0.25">
      <c r="A443" s="793" t="s">
        <v>207</v>
      </c>
      <c r="B443" s="789"/>
      <c r="C443" s="789"/>
      <c r="D443" s="789"/>
      <c r="E443" s="789"/>
      <c r="F443" s="789"/>
      <c r="G443" s="789"/>
      <c r="H443" s="789"/>
      <c r="I443" s="789"/>
      <c r="J443" s="789"/>
      <c r="K443" s="789"/>
      <c r="L443" s="789"/>
      <c r="M443" s="789"/>
      <c r="N443" s="789"/>
      <c r="O443" s="789"/>
      <c r="P443" s="789"/>
      <c r="Q443" s="789"/>
      <c r="R443" s="789"/>
      <c r="S443" s="789"/>
      <c r="T443" s="789"/>
      <c r="U443" s="789"/>
      <c r="V443" s="789"/>
      <c r="W443" s="789"/>
      <c r="X443" s="789"/>
      <c r="Y443" s="789"/>
      <c r="Z443" s="789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1">
        <v>4301060439</v>
      </c>
      <c r="D444" s="791">
        <v>4607091384673</v>
      </c>
      <c r="E444" s="792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95"/>
      <c r="R444" s="795"/>
      <c r="S444" s="795"/>
      <c r="T444" s="796"/>
      <c r="U444" s="34"/>
      <c r="V444" s="34"/>
      <c r="W444" s="35" t="s">
        <v>69</v>
      </c>
      <c r="X444" s="779">
        <v>250</v>
      </c>
      <c r="Y444" s="780">
        <f>IFERROR(IF(X444="",0,CEILING((X444/$H444),1)*$H444),"")</f>
        <v>252</v>
      </c>
      <c r="Z444" s="36">
        <f>IFERROR(IF(Y444=0,"",ROUNDUP(Y444/H444,0)*0.01898),"")</f>
        <v>0.53144000000000002</v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264.41666666666669</v>
      </c>
      <c r="BN444" s="64">
        <f>IFERROR(Y444*I444/H444,"0")</f>
        <v>266.53199999999998</v>
      </c>
      <c r="BO444" s="64">
        <f>IFERROR(1/J444*(X444/H444),"0")</f>
        <v>0.43402777777777779</v>
      </c>
      <c r="BP444" s="64">
        <f>IFERROR(1/J444*(Y444/H444),"0")</f>
        <v>0.4375</v>
      </c>
    </row>
    <row r="445" spans="1:68" x14ac:dyDescent="0.2">
      <c r="A445" s="788"/>
      <c r="B445" s="789"/>
      <c r="C445" s="789"/>
      <c r="D445" s="789"/>
      <c r="E445" s="789"/>
      <c r="F445" s="789"/>
      <c r="G445" s="789"/>
      <c r="H445" s="789"/>
      <c r="I445" s="789"/>
      <c r="J445" s="789"/>
      <c r="K445" s="789"/>
      <c r="L445" s="789"/>
      <c r="M445" s="789"/>
      <c r="N445" s="789"/>
      <c r="O445" s="790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27.777777777777779</v>
      </c>
      <c r="Y445" s="781">
        <f>IFERROR(Y444/H444,"0")</f>
        <v>28</v>
      </c>
      <c r="Z445" s="781">
        <f>IFERROR(IF(Z444="",0,Z444),"0")</f>
        <v>0.53144000000000002</v>
      </c>
      <c r="AA445" s="782"/>
      <c r="AB445" s="782"/>
      <c r="AC445" s="782"/>
    </row>
    <row r="446" spans="1:68" x14ac:dyDescent="0.2">
      <c r="A446" s="789"/>
      <c r="B446" s="789"/>
      <c r="C446" s="789"/>
      <c r="D446" s="789"/>
      <c r="E446" s="789"/>
      <c r="F446" s="789"/>
      <c r="G446" s="789"/>
      <c r="H446" s="789"/>
      <c r="I446" s="789"/>
      <c r="J446" s="789"/>
      <c r="K446" s="789"/>
      <c r="L446" s="789"/>
      <c r="M446" s="789"/>
      <c r="N446" s="789"/>
      <c r="O446" s="790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250</v>
      </c>
      <c r="Y446" s="781">
        <f>IFERROR(SUM(Y444:Y444),"0")</f>
        <v>252</v>
      </c>
      <c r="Z446" s="37"/>
      <c r="AA446" s="782"/>
      <c r="AB446" s="782"/>
      <c r="AC446" s="782"/>
    </row>
    <row r="447" spans="1:68" ht="16.5" hidden="1" customHeight="1" x14ac:dyDescent="0.25">
      <c r="A447" s="799" t="s">
        <v>703</v>
      </c>
      <c r="B447" s="789"/>
      <c r="C447" s="789"/>
      <c r="D447" s="789"/>
      <c r="E447" s="789"/>
      <c r="F447" s="789"/>
      <c r="G447" s="789"/>
      <c r="H447" s="789"/>
      <c r="I447" s="789"/>
      <c r="J447" s="789"/>
      <c r="K447" s="789"/>
      <c r="L447" s="789"/>
      <c r="M447" s="789"/>
      <c r="N447" s="789"/>
      <c r="O447" s="789"/>
      <c r="P447" s="789"/>
      <c r="Q447" s="789"/>
      <c r="R447" s="789"/>
      <c r="S447" s="789"/>
      <c r="T447" s="789"/>
      <c r="U447" s="789"/>
      <c r="V447" s="789"/>
      <c r="W447" s="789"/>
      <c r="X447" s="789"/>
      <c r="Y447" s="789"/>
      <c r="Z447" s="789"/>
      <c r="AA447" s="774"/>
      <c r="AB447" s="774"/>
      <c r="AC447" s="774"/>
    </row>
    <row r="448" spans="1:68" ht="14.25" hidden="1" customHeight="1" x14ac:dyDescent="0.25">
      <c r="A448" s="793" t="s">
        <v>113</v>
      </c>
      <c r="B448" s="789"/>
      <c r="C448" s="789"/>
      <c r="D448" s="789"/>
      <c r="E448" s="789"/>
      <c r="F448" s="789"/>
      <c r="G448" s="789"/>
      <c r="H448" s="789"/>
      <c r="I448" s="789"/>
      <c r="J448" s="789"/>
      <c r="K448" s="789"/>
      <c r="L448" s="789"/>
      <c r="M448" s="789"/>
      <c r="N448" s="789"/>
      <c r="O448" s="789"/>
      <c r="P448" s="789"/>
      <c r="Q448" s="789"/>
      <c r="R448" s="789"/>
      <c r="S448" s="789"/>
      <c r="T448" s="789"/>
      <c r="U448" s="789"/>
      <c r="V448" s="789"/>
      <c r="W448" s="789"/>
      <c r="X448" s="789"/>
      <c r="Y448" s="789"/>
      <c r="Z448" s="789"/>
      <c r="AA448" s="775"/>
      <c r="AB448" s="775"/>
      <c r="AC448" s="775"/>
    </row>
    <row r="449" spans="1:68" ht="27" hidden="1" customHeight="1" x14ac:dyDescent="0.25">
      <c r="A449" s="54" t="s">
        <v>704</v>
      </c>
      <c r="B449" s="54" t="s">
        <v>705</v>
      </c>
      <c r="C449" s="31">
        <v>4301011483</v>
      </c>
      <c r="D449" s="791">
        <v>4680115881907</v>
      </c>
      <c r="E449" s="792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5"/>
      <c r="R449" s="795"/>
      <c r="S449" s="795"/>
      <c r="T449" s="796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hidden="1" customHeight="1" x14ac:dyDescent="0.25">
      <c r="A450" s="54" t="s">
        <v>704</v>
      </c>
      <c r="B450" s="54" t="s">
        <v>707</v>
      </c>
      <c r="C450" s="31">
        <v>4301011873</v>
      </c>
      <c r="D450" s="791">
        <v>4680115881907</v>
      </c>
      <c r="E450" s="792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5"/>
      <c r="R450" s="795"/>
      <c r="S450" s="795"/>
      <c r="T450" s="796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709</v>
      </c>
      <c r="B451" s="54" t="s">
        <v>710</v>
      </c>
      <c r="C451" s="31">
        <v>4301011872</v>
      </c>
      <c r="D451" s="791">
        <v>4680115883925</v>
      </c>
      <c r="E451" s="792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5"/>
      <c r="R451" s="795"/>
      <c r="S451" s="795"/>
      <c r="T451" s="796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709</v>
      </c>
      <c r="B452" s="54" t="s">
        <v>711</v>
      </c>
      <c r="C452" s="31">
        <v>4301011655</v>
      </c>
      <c r="D452" s="791">
        <v>4680115883925</v>
      </c>
      <c r="E452" s="792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5"/>
      <c r="R452" s="795"/>
      <c r="S452" s="795"/>
      <c r="T452" s="796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712</v>
      </c>
      <c r="B453" s="54" t="s">
        <v>713</v>
      </c>
      <c r="C453" s="31">
        <v>4301011874</v>
      </c>
      <c r="D453" s="791">
        <v>4680115884892</v>
      </c>
      <c r="E453" s="792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5"/>
      <c r="R453" s="795"/>
      <c r="S453" s="795"/>
      <c r="T453" s="796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4301011312</v>
      </c>
      <c r="D454" s="791">
        <v>4607091384192</v>
      </c>
      <c r="E454" s="792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7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5"/>
      <c r="R454" s="795"/>
      <c r="S454" s="795"/>
      <c r="T454" s="796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718</v>
      </c>
      <c r="B455" s="54" t="s">
        <v>719</v>
      </c>
      <c r="C455" s="31">
        <v>4301011875</v>
      </c>
      <c r="D455" s="791">
        <v>4680115884885</v>
      </c>
      <c r="E455" s="792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95"/>
      <c r="R455" s="795"/>
      <c r="S455" s="795"/>
      <c r="T455" s="796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hidden="1" customHeight="1" x14ac:dyDescent="0.25">
      <c r="A456" s="54" t="s">
        <v>720</v>
      </c>
      <c r="B456" s="54" t="s">
        <v>721</v>
      </c>
      <c r="C456" s="31">
        <v>4301011871</v>
      </c>
      <c r="D456" s="791">
        <v>4680115884908</v>
      </c>
      <c r="E456" s="792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95"/>
      <c r="R456" s="795"/>
      <c r="S456" s="795"/>
      <c r="T456" s="796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hidden="1" x14ac:dyDescent="0.2">
      <c r="A457" s="788"/>
      <c r="B457" s="789"/>
      <c r="C457" s="789"/>
      <c r="D457" s="789"/>
      <c r="E457" s="789"/>
      <c r="F457" s="789"/>
      <c r="G457" s="789"/>
      <c r="H457" s="789"/>
      <c r="I457" s="789"/>
      <c r="J457" s="789"/>
      <c r="K457" s="789"/>
      <c r="L457" s="789"/>
      <c r="M457" s="789"/>
      <c r="N457" s="789"/>
      <c r="O457" s="790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hidden="1" x14ac:dyDescent="0.2">
      <c r="A458" s="789"/>
      <c r="B458" s="789"/>
      <c r="C458" s="789"/>
      <c r="D458" s="789"/>
      <c r="E458" s="789"/>
      <c r="F458" s="789"/>
      <c r="G458" s="789"/>
      <c r="H458" s="789"/>
      <c r="I458" s="789"/>
      <c r="J458" s="789"/>
      <c r="K458" s="789"/>
      <c r="L458" s="789"/>
      <c r="M458" s="789"/>
      <c r="N458" s="789"/>
      <c r="O458" s="790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hidden="1" customHeight="1" x14ac:dyDescent="0.25">
      <c r="A459" s="793" t="s">
        <v>64</v>
      </c>
      <c r="B459" s="789"/>
      <c r="C459" s="789"/>
      <c r="D459" s="789"/>
      <c r="E459" s="789"/>
      <c r="F459" s="789"/>
      <c r="G459" s="789"/>
      <c r="H459" s="789"/>
      <c r="I459" s="789"/>
      <c r="J459" s="789"/>
      <c r="K459" s="789"/>
      <c r="L459" s="789"/>
      <c r="M459" s="789"/>
      <c r="N459" s="789"/>
      <c r="O459" s="789"/>
      <c r="P459" s="789"/>
      <c r="Q459" s="789"/>
      <c r="R459" s="789"/>
      <c r="S459" s="789"/>
      <c r="T459" s="789"/>
      <c r="U459" s="789"/>
      <c r="V459" s="789"/>
      <c r="W459" s="789"/>
      <c r="X459" s="789"/>
      <c r="Y459" s="789"/>
      <c r="Z459" s="789"/>
      <c r="AA459" s="775"/>
      <c r="AB459" s="775"/>
      <c r="AC459" s="775"/>
    </row>
    <row r="460" spans="1:68" ht="27" hidden="1" customHeight="1" x14ac:dyDescent="0.25">
      <c r="A460" s="54" t="s">
        <v>722</v>
      </c>
      <c r="B460" s="54" t="s">
        <v>723</v>
      </c>
      <c r="C460" s="31">
        <v>4301031303</v>
      </c>
      <c r="D460" s="791">
        <v>4607091384802</v>
      </c>
      <c r="E460" s="792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95"/>
      <c r="R460" s="795"/>
      <c r="S460" s="795"/>
      <c r="T460" s="796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725</v>
      </c>
      <c r="B461" s="54" t="s">
        <v>726</v>
      </c>
      <c r="C461" s="31">
        <v>4301031304</v>
      </c>
      <c r="D461" s="791">
        <v>4607091384826</v>
      </c>
      <c r="E461" s="792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95"/>
      <c r="R461" s="795"/>
      <c r="S461" s="795"/>
      <c r="T461" s="796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88"/>
      <c r="B462" s="789"/>
      <c r="C462" s="789"/>
      <c r="D462" s="789"/>
      <c r="E462" s="789"/>
      <c r="F462" s="789"/>
      <c r="G462" s="789"/>
      <c r="H462" s="789"/>
      <c r="I462" s="789"/>
      <c r="J462" s="789"/>
      <c r="K462" s="789"/>
      <c r="L462" s="789"/>
      <c r="M462" s="789"/>
      <c r="N462" s="789"/>
      <c r="O462" s="790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hidden="1" x14ac:dyDescent="0.2">
      <c r="A463" s="789"/>
      <c r="B463" s="789"/>
      <c r="C463" s="789"/>
      <c r="D463" s="789"/>
      <c r="E463" s="789"/>
      <c r="F463" s="789"/>
      <c r="G463" s="789"/>
      <c r="H463" s="789"/>
      <c r="I463" s="789"/>
      <c r="J463" s="789"/>
      <c r="K463" s="789"/>
      <c r="L463" s="789"/>
      <c r="M463" s="789"/>
      <c r="N463" s="789"/>
      <c r="O463" s="790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hidden="1" customHeight="1" x14ac:dyDescent="0.25">
      <c r="A464" s="793" t="s">
        <v>73</v>
      </c>
      <c r="B464" s="789"/>
      <c r="C464" s="789"/>
      <c r="D464" s="789"/>
      <c r="E464" s="789"/>
      <c r="F464" s="789"/>
      <c r="G464" s="789"/>
      <c r="H464" s="789"/>
      <c r="I464" s="789"/>
      <c r="J464" s="789"/>
      <c r="K464" s="789"/>
      <c r="L464" s="789"/>
      <c r="M464" s="789"/>
      <c r="N464" s="789"/>
      <c r="O464" s="789"/>
      <c r="P464" s="789"/>
      <c r="Q464" s="789"/>
      <c r="R464" s="789"/>
      <c r="S464" s="789"/>
      <c r="T464" s="789"/>
      <c r="U464" s="789"/>
      <c r="V464" s="789"/>
      <c r="W464" s="789"/>
      <c r="X464" s="789"/>
      <c r="Y464" s="789"/>
      <c r="Z464" s="789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91">
        <v>4607091384246</v>
      </c>
      <c r="E465" s="792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20" t="s">
        <v>729</v>
      </c>
      <c r="Q465" s="795"/>
      <c r="R465" s="795"/>
      <c r="S465" s="795"/>
      <c r="T465" s="796"/>
      <c r="U465" s="34"/>
      <c r="V465" s="34"/>
      <c r="W465" s="35" t="s">
        <v>69</v>
      </c>
      <c r="X465" s="779">
        <v>3000</v>
      </c>
      <c r="Y465" s="780">
        <f>IFERROR(IF(X465="",0,CEILING((X465/$H465),1)*$H465),"")</f>
        <v>3006</v>
      </c>
      <c r="Z465" s="36">
        <f>IFERROR(IF(Y465=0,"",ROUNDUP(Y465/H465,0)*0.01898),"")</f>
        <v>6.3393199999999998</v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3173</v>
      </c>
      <c r="BN465" s="64">
        <f>IFERROR(Y465*I465/H465,"0")</f>
        <v>3179.346</v>
      </c>
      <c r="BO465" s="64">
        <f>IFERROR(1/J465*(X465/H465),"0")</f>
        <v>5.208333333333333</v>
      </c>
      <c r="BP465" s="64">
        <f>IFERROR(1/J465*(Y465/H465),"0")</f>
        <v>5.21875</v>
      </c>
    </row>
    <row r="466" spans="1:68" ht="37.5" hidden="1" customHeight="1" x14ac:dyDescent="0.25">
      <c r="A466" s="54" t="s">
        <v>731</v>
      </c>
      <c r="B466" s="54" t="s">
        <v>732</v>
      </c>
      <c r="C466" s="31">
        <v>4301051901</v>
      </c>
      <c r="D466" s="791">
        <v>4680115881976</v>
      </c>
      <c r="E466" s="792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91" t="s">
        <v>733</v>
      </c>
      <c r="Q466" s="795"/>
      <c r="R466" s="795"/>
      <c r="S466" s="795"/>
      <c r="T466" s="796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735</v>
      </c>
      <c r="B467" s="54" t="s">
        <v>736</v>
      </c>
      <c r="C467" s="31">
        <v>4301051634</v>
      </c>
      <c r="D467" s="791">
        <v>4607091384253</v>
      </c>
      <c r="E467" s="792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5"/>
      <c r="R467" s="795"/>
      <c r="S467" s="795"/>
      <c r="T467" s="796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735</v>
      </c>
      <c r="B468" s="54" t="s">
        <v>738</v>
      </c>
      <c r="C468" s="31">
        <v>4301051297</v>
      </c>
      <c r="D468" s="791">
        <v>4607091384253</v>
      </c>
      <c r="E468" s="792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5"/>
      <c r="R468" s="795"/>
      <c r="S468" s="795"/>
      <c r="T468" s="796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740</v>
      </c>
      <c r="B469" s="54" t="s">
        <v>741</v>
      </c>
      <c r="C469" s="31">
        <v>4301051444</v>
      </c>
      <c r="D469" s="791">
        <v>4680115881969</v>
      </c>
      <c r="E469" s="792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95"/>
      <c r="R469" s="795"/>
      <c r="S469" s="795"/>
      <c r="T469" s="796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8"/>
      <c r="B470" s="789"/>
      <c r="C470" s="789"/>
      <c r="D470" s="789"/>
      <c r="E470" s="789"/>
      <c r="F470" s="789"/>
      <c r="G470" s="789"/>
      <c r="H470" s="789"/>
      <c r="I470" s="789"/>
      <c r="J470" s="789"/>
      <c r="K470" s="789"/>
      <c r="L470" s="789"/>
      <c r="M470" s="789"/>
      <c r="N470" s="789"/>
      <c r="O470" s="790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333.33333333333331</v>
      </c>
      <c r="Y470" s="781">
        <f>IFERROR(Y465/H465,"0")+IFERROR(Y466/H466,"0")+IFERROR(Y467/H467,"0")+IFERROR(Y468/H468,"0")+IFERROR(Y469/H469,"0")</f>
        <v>334</v>
      </c>
      <c r="Z470" s="781">
        <f>IFERROR(IF(Z465="",0,Z465),"0")+IFERROR(IF(Z466="",0,Z466),"0")+IFERROR(IF(Z467="",0,Z467),"0")+IFERROR(IF(Z468="",0,Z468),"0")+IFERROR(IF(Z469="",0,Z469),"0")</f>
        <v>6.3393199999999998</v>
      </c>
      <c r="AA470" s="782"/>
      <c r="AB470" s="782"/>
      <c r="AC470" s="782"/>
    </row>
    <row r="471" spans="1:68" x14ac:dyDescent="0.2">
      <c r="A471" s="789"/>
      <c r="B471" s="789"/>
      <c r="C471" s="789"/>
      <c r="D471" s="789"/>
      <c r="E471" s="789"/>
      <c r="F471" s="789"/>
      <c r="G471" s="789"/>
      <c r="H471" s="789"/>
      <c r="I471" s="789"/>
      <c r="J471" s="789"/>
      <c r="K471" s="789"/>
      <c r="L471" s="789"/>
      <c r="M471" s="789"/>
      <c r="N471" s="789"/>
      <c r="O471" s="790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3000</v>
      </c>
      <c r="Y471" s="781">
        <f>IFERROR(SUM(Y465:Y469),"0")</f>
        <v>3006</v>
      </c>
      <c r="Z471" s="37"/>
      <c r="AA471" s="782"/>
      <c r="AB471" s="782"/>
      <c r="AC471" s="782"/>
    </row>
    <row r="472" spans="1:68" ht="14.25" hidden="1" customHeight="1" x14ac:dyDescent="0.25">
      <c r="A472" s="793" t="s">
        <v>207</v>
      </c>
      <c r="B472" s="789"/>
      <c r="C472" s="789"/>
      <c r="D472" s="789"/>
      <c r="E472" s="789"/>
      <c r="F472" s="789"/>
      <c r="G472" s="789"/>
      <c r="H472" s="789"/>
      <c r="I472" s="789"/>
      <c r="J472" s="789"/>
      <c r="K472" s="789"/>
      <c r="L472" s="789"/>
      <c r="M472" s="789"/>
      <c r="N472" s="789"/>
      <c r="O472" s="789"/>
      <c r="P472" s="789"/>
      <c r="Q472" s="789"/>
      <c r="R472" s="789"/>
      <c r="S472" s="789"/>
      <c r="T472" s="789"/>
      <c r="U472" s="789"/>
      <c r="V472" s="789"/>
      <c r="W472" s="789"/>
      <c r="X472" s="789"/>
      <c r="Y472" s="789"/>
      <c r="Z472" s="789"/>
      <c r="AA472" s="775"/>
      <c r="AB472" s="775"/>
      <c r="AC472" s="775"/>
    </row>
    <row r="473" spans="1:68" ht="27" hidden="1" customHeight="1" x14ac:dyDescent="0.25">
      <c r="A473" s="54" t="s">
        <v>743</v>
      </c>
      <c r="B473" s="54" t="s">
        <v>744</v>
      </c>
      <c r="C473" s="31">
        <v>4301060441</v>
      </c>
      <c r="D473" s="791">
        <v>4607091389357</v>
      </c>
      <c r="E473" s="792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43" t="s">
        <v>745</v>
      </c>
      <c r="Q473" s="795"/>
      <c r="R473" s="795"/>
      <c r="S473" s="795"/>
      <c r="T473" s="796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88"/>
      <c r="B474" s="789"/>
      <c r="C474" s="789"/>
      <c r="D474" s="789"/>
      <c r="E474" s="789"/>
      <c r="F474" s="789"/>
      <c r="G474" s="789"/>
      <c r="H474" s="789"/>
      <c r="I474" s="789"/>
      <c r="J474" s="789"/>
      <c r="K474" s="789"/>
      <c r="L474" s="789"/>
      <c r="M474" s="789"/>
      <c r="N474" s="789"/>
      <c r="O474" s="790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hidden="1" x14ac:dyDescent="0.2">
      <c r="A475" s="789"/>
      <c r="B475" s="789"/>
      <c r="C475" s="789"/>
      <c r="D475" s="789"/>
      <c r="E475" s="789"/>
      <c r="F475" s="789"/>
      <c r="G475" s="789"/>
      <c r="H475" s="789"/>
      <c r="I475" s="789"/>
      <c r="J475" s="789"/>
      <c r="K475" s="789"/>
      <c r="L475" s="789"/>
      <c r="M475" s="789"/>
      <c r="N475" s="789"/>
      <c r="O475" s="790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hidden="1" customHeight="1" x14ac:dyDescent="0.2">
      <c r="A476" s="976" t="s">
        <v>747</v>
      </c>
      <c r="B476" s="977"/>
      <c r="C476" s="977"/>
      <c r="D476" s="977"/>
      <c r="E476" s="977"/>
      <c r="F476" s="977"/>
      <c r="G476" s="977"/>
      <c r="H476" s="977"/>
      <c r="I476" s="977"/>
      <c r="J476" s="977"/>
      <c r="K476" s="977"/>
      <c r="L476" s="977"/>
      <c r="M476" s="977"/>
      <c r="N476" s="977"/>
      <c r="O476" s="977"/>
      <c r="P476" s="977"/>
      <c r="Q476" s="977"/>
      <c r="R476" s="977"/>
      <c r="S476" s="977"/>
      <c r="T476" s="977"/>
      <c r="U476" s="977"/>
      <c r="V476" s="977"/>
      <c r="W476" s="977"/>
      <c r="X476" s="977"/>
      <c r="Y476" s="977"/>
      <c r="Z476" s="977"/>
      <c r="AA476" s="48"/>
      <c r="AB476" s="48"/>
      <c r="AC476" s="48"/>
    </row>
    <row r="477" spans="1:68" ht="16.5" hidden="1" customHeight="1" x14ac:dyDescent="0.25">
      <c r="A477" s="799" t="s">
        <v>748</v>
      </c>
      <c r="B477" s="789"/>
      <c r="C477" s="789"/>
      <c r="D477" s="789"/>
      <c r="E477" s="789"/>
      <c r="F477" s="789"/>
      <c r="G477" s="789"/>
      <c r="H477" s="789"/>
      <c r="I477" s="789"/>
      <c r="J477" s="789"/>
      <c r="K477" s="789"/>
      <c r="L477" s="789"/>
      <c r="M477" s="789"/>
      <c r="N477" s="789"/>
      <c r="O477" s="789"/>
      <c r="P477" s="789"/>
      <c r="Q477" s="789"/>
      <c r="R477" s="789"/>
      <c r="S477" s="789"/>
      <c r="T477" s="789"/>
      <c r="U477" s="789"/>
      <c r="V477" s="789"/>
      <c r="W477" s="789"/>
      <c r="X477" s="789"/>
      <c r="Y477" s="789"/>
      <c r="Z477" s="789"/>
      <c r="AA477" s="774"/>
      <c r="AB477" s="774"/>
      <c r="AC477" s="774"/>
    </row>
    <row r="478" spans="1:68" ht="14.25" hidden="1" customHeight="1" x14ac:dyDescent="0.25">
      <c r="A478" s="793" t="s">
        <v>113</v>
      </c>
      <c r="B478" s="789"/>
      <c r="C478" s="789"/>
      <c r="D478" s="789"/>
      <c r="E478" s="789"/>
      <c r="F478" s="789"/>
      <c r="G478" s="789"/>
      <c r="H478" s="789"/>
      <c r="I478" s="789"/>
      <c r="J478" s="789"/>
      <c r="K478" s="789"/>
      <c r="L478" s="789"/>
      <c r="M478" s="789"/>
      <c r="N478" s="789"/>
      <c r="O478" s="789"/>
      <c r="P478" s="789"/>
      <c r="Q478" s="789"/>
      <c r="R478" s="789"/>
      <c r="S478" s="789"/>
      <c r="T478" s="789"/>
      <c r="U478" s="789"/>
      <c r="V478" s="789"/>
      <c r="W478" s="789"/>
      <c r="X478" s="789"/>
      <c r="Y478" s="789"/>
      <c r="Z478" s="789"/>
      <c r="AA478" s="775"/>
      <c r="AB478" s="775"/>
      <c r="AC478" s="775"/>
    </row>
    <row r="479" spans="1:68" ht="27" hidden="1" customHeight="1" x14ac:dyDescent="0.25">
      <c r="A479" s="54" t="s">
        <v>749</v>
      </c>
      <c r="B479" s="54" t="s">
        <v>750</v>
      </c>
      <c r="C479" s="31">
        <v>4301011428</v>
      </c>
      <c r="D479" s="791">
        <v>4607091389708</v>
      </c>
      <c r="E479" s="792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11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95"/>
      <c r="R479" s="795"/>
      <c r="S479" s="795"/>
      <c r="T479" s="796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88"/>
      <c r="B480" s="789"/>
      <c r="C480" s="789"/>
      <c r="D480" s="789"/>
      <c r="E480" s="789"/>
      <c r="F480" s="789"/>
      <c r="G480" s="789"/>
      <c r="H480" s="789"/>
      <c r="I480" s="789"/>
      <c r="J480" s="789"/>
      <c r="K480" s="789"/>
      <c r="L480" s="789"/>
      <c r="M480" s="789"/>
      <c r="N480" s="789"/>
      <c r="O480" s="790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89"/>
      <c r="B481" s="789"/>
      <c r="C481" s="789"/>
      <c r="D481" s="789"/>
      <c r="E481" s="789"/>
      <c r="F481" s="789"/>
      <c r="G481" s="789"/>
      <c r="H481" s="789"/>
      <c r="I481" s="789"/>
      <c r="J481" s="789"/>
      <c r="K481" s="789"/>
      <c r="L481" s="789"/>
      <c r="M481" s="789"/>
      <c r="N481" s="789"/>
      <c r="O481" s="790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hidden="1" customHeight="1" x14ac:dyDescent="0.25">
      <c r="A482" s="793" t="s">
        <v>64</v>
      </c>
      <c r="B482" s="789"/>
      <c r="C482" s="789"/>
      <c r="D482" s="789"/>
      <c r="E482" s="789"/>
      <c r="F482" s="789"/>
      <c r="G482" s="789"/>
      <c r="H482" s="789"/>
      <c r="I482" s="789"/>
      <c r="J482" s="789"/>
      <c r="K482" s="789"/>
      <c r="L482" s="789"/>
      <c r="M482" s="789"/>
      <c r="N482" s="789"/>
      <c r="O482" s="789"/>
      <c r="P482" s="789"/>
      <c r="Q482" s="789"/>
      <c r="R482" s="789"/>
      <c r="S482" s="789"/>
      <c r="T482" s="789"/>
      <c r="U482" s="789"/>
      <c r="V482" s="789"/>
      <c r="W482" s="789"/>
      <c r="X482" s="789"/>
      <c r="Y482" s="789"/>
      <c r="Z482" s="789"/>
      <c r="AA482" s="775"/>
      <c r="AB482" s="775"/>
      <c r="AC482" s="775"/>
    </row>
    <row r="483" spans="1:68" ht="27" hidden="1" customHeight="1" x14ac:dyDescent="0.25">
      <c r="A483" s="54" t="s">
        <v>752</v>
      </c>
      <c r="B483" s="54" t="s">
        <v>753</v>
      </c>
      <c r="C483" s="31">
        <v>4301031405</v>
      </c>
      <c r="D483" s="791">
        <v>4680115886100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1" t="s">
        <v>754</v>
      </c>
      <c r="Q483" s="795"/>
      <c r="R483" s="795"/>
      <c r="S483" s="795"/>
      <c r="T483" s="796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4301031382</v>
      </c>
      <c r="D484" s="791">
        <v>4680115886117</v>
      </c>
      <c r="E484" s="792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9" t="s">
        <v>758</v>
      </c>
      <c r="Q484" s="795"/>
      <c r="R484" s="795"/>
      <c r="S484" s="795"/>
      <c r="T484" s="796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760</v>
      </c>
      <c r="C485" s="31">
        <v>4301031406</v>
      </c>
      <c r="D485" s="791">
        <v>4680115886117</v>
      </c>
      <c r="E485" s="792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0" t="s">
        <v>758</v>
      </c>
      <c r="Q485" s="795"/>
      <c r="R485" s="795"/>
      <c r="S485" s="795"/>
      <c r="T485" s="796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761</v>
      </c>
      <c r="B486" s="54" t="s">
        <v>762</v>
      </c>
      <c r="C486" s="31">
        <v>4301031325</v>
      </c>
      <c r="D486" s="791">
        <v>4607091389746</v>
      </c>
      <c r="E486" s="792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5"/>
      <c r="R486" s="795"/>
      <c r="S486" s="795"/>
      <c r="T486" s="796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761</v>
      </c>
      <c r="B487" s="54" t="s">
        <v>764</v>
      </c>
      <c r="C487" s="31">
        <v>4301031356</v>
      </c>
      <c r="D487" s="791">
        <v>4607091389746</v>
      </c>
      <c r="E487" s="792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5"/>
      <c r="R487" s="795"/>
      <c r="S487" s="795"/>
      <c r="T487" s="796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4301031335</v>
      </c>
      <c r="D488" s="791">
        <v>4680115883147</v>
      </c>
      <c r="E488" s="792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5"/>
      <c r="R488" s="795"/>
      <c r="S488" s="795"/>
      <c r="T488" s="796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767</v>
      </c>
      <c r="C489" s="31">
        <v>4301031366</v>
      </c>
      <c r="D489" s="791">
        <v>4680115883147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768</v>
      </c>
      <c r="Q489" s="795"/>
      <c r="R489" s="795"/>
      <c r="S489" s="795"/>
      <c r="T489" s="796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769</v>
      </c>
      <c r="B490" s="54" t="s">
        <v>770</v>
      </c>
      <c r="C490" s="31">
        <v>4301031330</v>
      </c>
      <c r="D490" s="791">
        <v>4607091384338</v>
      </c>
      <c r="E490" s="792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5"/>
      <c r="R490" s="795"/>
      <c r="S490" s="795"/>
      <c r="T490" s="796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769</v>
      </c>
      <c r="B491" s="54" t="s">
        <v>771</v>
      </c>
      <c r="C491" s="31">
        <v>4301031362</v>
      </c>
      <c r="D491" s="791">
        <v>4607091384338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5"/>
      <c r="R491" s="795"/>
      <c r="S491" s="795"/>
      <c r="T491" s="796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772</v>
      </c>
      <c r="B492" s="54" t="s">
        <v>773</v>
      </c>
      <c r="C492" s="31">
        <v>4301031336</v>
      </c>
      <c r="D492" s="791">
        <v>4680115883154</v>
      </c>
      <c r="E492" s="792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5"/>
      <c r="R492" s="795"/>
      <c r="S492" s="795"/>
      <c r="T492" s="796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772</v>
      </c>
      <c r="B493" s="54" t="s">
        <v>775</v>
      </c>
      <c r="C493" s="31">
        <v>4301031374</v>
      </c>
      <c r="D493" s="791">
        <v>4680115883154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9" t="s">
        <v>776</v>
      </c>
      <c r="Q493" s="795"/>
      <c r="R493" s="795"/>
      <c r="S493" s="795"/>
      <c r="T493" s="796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hidden="1" customHeight="1" x14ac:dyDescent="0.25">
      <c r="A494" s="54" t="s">
        <v>777</v>
      </c>
      <c r="B494" s="54" t="s">
        <v>778</v>
      </c>
      <c r="C494" s="31">
        <v>4301031331</v>
      </c>
      <c r="D494" s="791">
        <v>4607091389524</v>
      </c>
      <c r="E494" s="792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95"/>
      <c r="R494" s="795"/>
      <c r="S494" s="795"/>
      <c r="T494" s="796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hidden="1" customHeight="1" x14ac:dyDescent="0.25">
      <c r="A495" s="54" t="s">
        <v>777</v>
      </c>
      <c r="B495" s="54" t="s">
        <v>779</v>
      </c>
      <c r="C495" s="31">
        <v>4301031361</v>
      </c>
      <c r="D495" s="791">
        <v>4607091389524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5"/>
      <c r="R495" s="795"/>
      <c r="S495" s="795"/>
      <c r="T495" s="796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780</v>
      </c>
      <c r="B496" s="54" t="s">
        <v>781</v>
      </c>
      <c r="C496" s="31">
        <v>4301031337</v>
      </c>
      <c r="D496" s="791">
        <v>4680115883161</v>
      </c>
      <c r="E496" s="792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95"/>
      <c r="R496" s="795"/>
      <c r="S496" s="795"/>
      <c r="T496" s="796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780</v>
      </c>
      <c r="B497" s="54" t="s">
        <v>783</v>
      </c>
      <c r="C497" s="31">
        <v>4301031364</v>
      </c>
      <c r="D497" s="791">
        <v>4680115883161</v>
      </c>
      <c r="E497" s="792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">
        <v>784</v>
      </c>
      <c r="Q497" s="795"/>
      <c r="R497" s="795"/>
      <c r="S497" s="795"/>
      <c r="T497" s="796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4301031333</v>
      </c>
      <c r="D498" s="791">
        <v>4607091389531</v>
      </c>
      <c r="E498" s="792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95"/>
      <c r="R498" s="795"/>
      <c r="S498" s="795"/>
      <c r="T498" s="796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4301031358</v>
      </c>
      <c r="D499" s="791">
        <v>4607091389531</v>
      </c>
      <c r="E499" s="792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5"/>
      <c r="R499" s="795"/>
      <c r="S499" s="795"/>
      <c r="T499" s="796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hidden="1" customHeight="1" x14ac:dyDescent="0.25">
      <c r="A500" s="54" t="s">
        <v>789</v>
      </c>
      <c r="B500" s="54" t="s">
        <v>790</v>
      </c>
      <c r="C500" s="31">
        <v>4301031360</v>
      </c>
      <c r="D500" s="791">
        <v>4607091384345</v>
      </c>
      <c r="E500" s="792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95"/>
      <c r="R500" s="795"/>
      <c r="S500" s="795"/>
      <c r="T500" s="796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791</v>
      </c>
      <c r="B501" s="54" t="s">
        <v>792</v>
      </c>
      <c r="C501" s="31">
        <v>4301031338</v>
      </c>
      <c r="D501" s="791">
        <v>4680115883185</v>
      </c>
      <c r="E501" s="792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8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5"/>
      <c r="R501" s="795"/>
      <c r="S501" s="795"/>
      <c r="T501" s="796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791</v>
      </c>
      <c r="B502" s="54" t="s">
        <v>793</v>
      </c>
      <c r="C502" s="31">
        <v>4301031368</v>
      </c>
      <c r="D502" s="791">
        <v>4680115883185</v>
      </c>
      <c r="E502" s="792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38" t="s">
        <v>794</v>
      </c>
      <c r="Q502" s="795"/>
      <c r="R502" s="795"/>
      <c r="S502" s="795"/>
      <c r="T502" s="796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791</v>
      </c>
      <c r="B503" s="54" t="s">
        <v>795</v>
      </c>
      <c r="C503" s="31">
        <v>4301031255</v>
      </c>
      <c r="D503" s="791">
        <v>4680115883185</v>
      </c>
      <c r="E503" s="792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5"/>
      <c r="R503" s="795"/>
      <c r="S503" s="795"/>
      <c r="T503" s="796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hidden="1" x14ac:dyDescent="0.2">
      <c r="A504" s="788"/>
      <c r="B504" s="789"/>
      <c r="C504" s="789"/>
      <c r="D504" s="789"/>
      <c r="E504" s="789"/>
      <c r="F504" s="789"/>
      <c r="G504" s="789"/>
      <c r="H504" s="789"/>
      <c r="I504" s="789"/>
      <c r="J504" s="789"/>
      <c r="K504" s="789"/>
      <c r="L504" s="789"/>
      <c r="M504" s="789"/>
      <c r="N504" s="789"/>
      <c r="O504" s="790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hidden="1" x14ac:dyDescent="0.2">
      <c r="A505" s="789"/>
      <c r="B505" s="789"/>
      <c r="C505" s="789"/>
      <c r="D505" s="789"/>
      <c r="E505" s="789"/>
      <c r="F505" s="789"/>
      <c r="G505" s="789"/>
      <c r="H505" s="789"/>
      <c r="I505" s="789"/>
      <c r="J505" s="789"/>
      <c r="K505" s="789"/>
      <c r="L505" s="789"/>
      <c r="M505" s="789"/>
      <c r="N505" s="789"/>
      <c r="O505" s="790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0</v>
      </c>
      <c r="Y505" s="781">
        <f>IFERROR(SUM(Y483:Y503),"0")</f>
        <v>0</v>
      </c>
      <c r="Z505" s="37"/>
      <c r="AA505" s="782"/>
      <c r="AB505" s="782"/>
      <c r="AC505" s="782"/>
    </row>
    <row r="506" spans="1:68" ht="14.25" hidden="1" customHeight="1" x14ac:dyDescent="0.25">
      <c r="A506" s="793" t="s">
        <v>73</v>
      </c>
      <c r="B506" s="789"/>
      <c r="C506" s="789"/>
      <c r="D506" s="789"/>
      <c r="E506" s="789"/>
      <c r="F506" s="789"/>
      <c r="G506" s="789"/>
      <c r="H506" s="789"/>
      <c r="I506" s="789"/>
      <c r="J506" s="789"/>
      <c r="K506" s="789"/>
      <c r="L506" s="789"/>
      <c r="M506" s="789"/>
      <c r="N506" s="789"/>
      <c r="O506" s="789"/>
      <c r="P506" s="789"/>
      <c r="Q506" s="789"/>
      <c r="R506" s="789"/>
      <c r="S506" s="789"/>
      <c r="T506" s="789"/>
      <c r="U506" s="789"/>
      <c r="V506" s="789"/>
      <c r="W506" s="789"/>
      <c r="X506" s="789"/>
      <c r="Y506" s="789"/>
      <c r="Z506" s="789"/>
      <c r="AA506" s="775"/>
      <c r="AB506" s="775"/>
      <c r="AC506" s="775"/>
    </row>
    <row r="507" spans="1:68" ht="27" hidden="1" customHeight="1" x14ac:dyDescent="0.25">
      <c r="A507" s="54" t="s">
        <v>797</v>
      </c>
      <c r="B507" s="54" t="s">
        <v>798</v>
      </c>
      <c r="C507" s="31">
        <v>4301051284</v>
      </c>
      <c r="D507" s="791">
        <v>4607091384352</v>
      </c>
      <c r="E507" s="792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5"/>
      <c r="R507" s="795"/>
      <c r="S507" s="795"/>
      <c r="T507" s="796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800</v>
      </c>
      <c r="B508" s="54" t="s">
        <v>801</v>
      </c>
      <c r="C508" s="31">
        <v>4301051431</v>
      </c>
      <c r="D508" s="791">
        <v>4607091389654</v>
      </c>
      <c r="E508" s="792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5"/>
      <c r="R508" s="795"/>
      <c r="S508" s="795"/>
      <c r="T508" s="796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8"/>
      <c r="B509" s="789"/>
      <c r="C509" s="789"/>
      <c r="D509" s="789"/>
      <c r="E509" s="789"/>
      <c r="F509" s="789"/>
      <c r="G509" s="789"/>
      <c r="H509" s="789"/>
      <c r="I509" s="789"/>
      <c r="J509" s="789"/>
      <c r="K509" s="789"/>
      <c r="L509" s="789"/>
      <c r="M509" s="789"/>
      <c r="N509" s="789"/>
      <c r="O509" s="790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89"/>
      <c r="B510" s="789"/>
      <c r="C510" s="789"/>
      <c r="D510" s="789"/>
      <c r="E510" s="789"/>
      <c r="F510" s="789"/>
      <c r="G510" s="789"/>
      <c r="H510" s="789"/>
      <c r="I510" s="789"/>
      <c r="J510" s="789"/>
      <c r="K510" s="789"/>
      <c r="L510" s="789"/>
      <c r="M510" s="789"/>
      <c r="N510" s="789"/>
      <c r="O510" s="790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hidden="1" customHeight="1" x14ac:dyDescent="0.25">
      <c r="A511" s="799" t="s">
        <v>803</v>
      </c>
      <c r="B511" s="789"/>
      <c r="C511" s="789"/>
      <c r="D511" s="789"/>
      <c r="E511" s="789"/>
      <c r="F511" s="789"/>
      <c r="G511" s="789"/>
      <c r="H511" s="789"/>
      <c r="I511" s="789"/>
      <c r="J511" s="789"/>
      <c r="K511" s="789"/>
      <c r="L511" s="789"/>
      <c r="M511" s="789"/>
      <c r="N511" s="789"/>
      <c r="O511" s="789"/>
      <c r="P511" s="789"/>
      <c r="Q511" s="789"/>
      <c r="R511" s="789"/>
      <c r="S511" s="789"/>
      <c r="T511" s="789"/>
      <c r="U511" s="789"/>
      <c r="V511" s="789"/>
      <c r="W511" s="789"/>
      <c r="X511" s="789"/>
      <c r="Y511" s="789"/>
      <c r="Z511" s="789"/>
      <c r="AA511" s="774"/>
      <c r="AB511" s="774"/>
      <c r="AC511" s="774"/>
    </row>
    <row r="512" spans="1:68" ht="14.25" hidden="1" customHeight="1" x14ac:dyDescent="0.25">
      <c r="A512" s="793" t="s">
        <v>165</v>
      </c>
      <c r="B512" s="789"/>
      <c r="C512" s="789"/>
      <c r="D512" s="789"/>
      <c r="E512" s="789"/>
      <c r="F512" s="789"/>
      <c r="G512" s="789"/>
      <c r="H512" s="789"/>
      <c r="I512" s="789"/>
      <c r="J512" s="789"/>
      <c r="K512" s="789"/>
      <c r="L512" s="789"/>
      <c r="M512" s="789"/>
      <c r="N512" s="789"/>
      <c r="O512" s="789"/>
      <c r="P512" s="789"/>
      <c r="Q512" s="789"/>
      <c r="R512" s="789"/>
      <c r="S512" s="789"/>
      <c r="T512" s="789"/>
      <c r="U512" s="789"/>
      <c r="V512" s="789"/>
      <c r="W512" s="789"/>
      <c r="X512" s="789"/>
      <c r="Y512" s="789"/>
      <c r="Z512" s="789"/>
      <c r="AA512" s="775"/>
      <c r="AB512" s="775"/>
      <c r="AC512" s="775"/>
    </row>
    <row r="513" spans="1:68" ht="27" hidden="1" customHeight="1" x14ac:dyDescent="0.25">
      <c r="A513" s="54" t="s">
        <v>804</v>
      </c>
      <c r="B513" s="54" t="s">
        <v>805</v>
      </c>
      <c r="C513" s="31">
        <v>4301020315</v>
      </c>
      <c r="D513" s="791">
        <v>4607091389364</v>
      </c>
      <c r="E513" s="792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95"/>
      <c r="R513" s="795"/>
      <c r="S513" s="795"/>
      <c r="T513" s="796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788"/>
      <c r="B514" s="789"/>
      <c r="C514" s="789"/>
      <c r="D514" s="789"/>
      <c r="E514" s="789"/>
      <c r="F514" s="789"/>
      <c r="G514" s="789"/>
      <c r="H514" s="789"/>
      <c r="I514" s="789"/>
      <c r="J514" s="789"/>
      <c r="K514" s="789"/>
      <c r="L514" s="789"/>
      <c r="M514" s="789"/>
      <c r="N514" s="789"/>
      <c r="O514" s="790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89"/>
      <c r="B515" s="789"/>
      <c r="C515" s="789"/>
      <c r="D515" s="789"/>
      <c r="E515" s="789"/>
      <c r="F515" s="789"/>
      <c r="G515" s="789"/>
      <c r="H515" s="789"/>
      <c r="I515" s="789"/>
      <c r="J515" s="789"/>
      <c r="K515" s="789"/>
      <c r="L515" s="789"/>
      <c r="M515" s="789"/>
      <c r="N515" s="789"/>
      <c r="O515" s="790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hidden="1" customHeight="1" x14ac:dyDescent="0.25">
      <c r="A516" s="793" t="s">
        <v>64</v>
      </c>
      <c r="B516" s="789"/>
      <c r="C516" s="789"/>
      <c r="D516" s="789"/>
      <c r="E516" s="789"/>
      <c r="F516" s="789"/>
      <c r="G516" s="789"/>
      <c r="H516" s="789"/>
      <c r="I516" s="789"/>
      <c r="J516" s="789"/>
      <c r="K516" s="789"/>
      <c r="L516" s="789"/>
      <c r="M516" s="789"/>
      <c r="N516" s="789"/>
      <c r="O516" s="789"/>
      <c r="P516" s="789"/>
      <c r="Q516" s="789"/>
      <c r="R516" s="789"/>
      <c r="S516" s="789"/>
      <c r="T516" s="789"/>
      <c r="U516" s="789"/>
      <c r="V516" s="789"/>
      <c r="W516" s="789"/>
      <c r="X516" s="789"/>
      <c r="Y516" s="789"/>
      <c r="Z516" s="789"/>
      <c r="AA516" s="775"/>
      <c r="AB516" s="775"/>
      <c r="AC516" s="775"/>
    </row>
    <row r="517" spans="1:68" ht="27" hidden="1" customHeight="1" x14ac:dyDescent="0.25">
      <c r="A517" s="54" t="s">
        <v>807</v>
      </c>
      <c r="B517" s="54" t="s">
        <v>808</v>
      </c>
      <c r="C517" s="31">
        <v>4301031403</v>
      </c>
      <c r="D517" s="791">
        <v>4680115886094</v>
      </c>
      <c r="E517" s="792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4" t="s">
        <v>809</v>
      </c>
      <c r="Q517" s="795"/>
      <c r="R517" s="795"/>
      <c r="S517" s="795"/>
      <c r="T517" s="796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811</v>
      </c>
      <c r="B518" s="54" t="s">
        <v>812</v>
      </c>
      <c r="C518" s="31">
        <v>4301031363</v>
      </c>
      <c r="D518" s="791">
        <v>4607091389425</v>
      </c>
      <c r="E518" s="792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95"/>
      <c r="R518" s="795"/>
      <c r="S518" s="795"/>
      <c r="T518" s="796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814</v>
      </c>
      <c r="B519" s="54" t="s">
        <v>815</v>
      </c>
      <c r="C519" s="31">
        <v>4301031373</v>
      </c>
      <c r="D519" s="791">
        <v>4680115880771</v>
      </c>
      <c r="E519" s="792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20" t="s">
        <v>816</v>
      </c>
      <c r="Q519" s="795"/>
      <c r="R519" s="795"/>
      <c r="S519" s="795"/>
      <c r="T519" s="796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1">
        <v>4301031327</v>
      </c>
      <c r="D520" s="791">
        <v>4607091389500</v>
      </c>
      <c r="E520" s="792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95"/>
      <c r="R520" s="795"/>
      <c r="S520" s="795"/>
      <c r="T520" s="796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818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5"/>
      <c r="R521" s="795"/>
      <c r="S521" s="795"/>
      <c r="T521" s="796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788"/>
      <c r="B522" s="789"/>
      <c r="C522" s="789"/>
      <c r="D522" s="789"/>
      <c r="E522" s="789"/>
      <c r="F522" s="789"/>
      <c r="G522" s="789"/>
      <c r="H522" s="789"/>
      <c r="I522" s="789"/>
      <c r="J522" s="789"/>
      <c r="K522" s="789"/>
      <c r="L522" s="789"/>
      <c r="M522" s="789"/>
      <c r="N522" s="789"/>
      <c r="O522" s="790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hidden="1" x14ac:dyDescent="0.2">
      <c r="A523" s="789"/>
      <c r="B523" s="789"/>
      <c r="C523" s="789"/>
      <c r="D523" s="789"/>
      <c r="E523" s="789"/>
      <c r="F523" s="789"/>
      <c r="G523" s="789"/>
      <c r="H523" s="789"/>
      <c r="I523" s="789"/>
      <c r="J523" s="789"/>
      <c r="K523" s="789"/>
      <c r="L523" s="789"/>
      <c r="M523" s="789"/>
      <c r="N523" s="789"/>
      <c r="O523" s="790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hidden="1" customHeight="1" x14ac:dyDescent="0.25">
      <c r="A524" s="799" t="s">
        <v>821</v>
      </c>
      <c r="B524" s="789"/>
      <c r="C524" s="789"/>
      <c r="D524" s="789"/>
      <c r="E524" s="789"/>
      <c r="F524" s="789"/>
      <c r="G524" s="789"/>
      <c r="H524" s="789"/>
      <c r="I524" s="789"/>
      <c r="J524" s="789"/>
      <c r="K524" s="789"/>
      <c r="L524" s="789"/>
      <c r="M524" s="789"/>
      <c r="N524" s="789"/>
      <c r="O524" s="789"/>
      <c r="P524" s="789"/>
      <c r="Q524" s="789"/>
      <c r="R524" s="789"/>
      <c r="S524" s="789"/>
      <c r="T524" s="789"/>
      <c r="U524" s="789"/>
      <c r="V524" s="789"/>
      <c r="W524" s="789"/>
      <c r="X524" s="789"/>
      <c r="Y524" s="789"/>
      <c r="Z524" s="789"/>
      <c r="AA524" s="774"/>
      <c r="AB524" s="774"/>
      <c r="AC524" s="774"/>
    </row>
    <row r="525" spans="1:68" ht="14.25" hidden="1" customHeight="1" x14ac:dyDescent="0.25">
      <c r="A525" s="793" t="s">
        <v>64</v>
      </c>
      <c r="B525" s="789"/>
      <c r="C525" s="789"/>
      <c r="D525" s="789"/>
      <c r="E525" s="789"/>
      <c r="F525" s="789"/>
      <c r="G525" s="789"/>
      <c r="H525" s="789"/>
      <c r="I525" s="789"/>
      <c r="J525" s="789"/>
      <c r="K525" s="789"/>
      <c r="L525" s="789"/>
      <c r="M525" s="789"/>
      <c r="N525" s="789"/>
      <c r="O525" s="789"/>
      <c r="P525" s="789"/>
      <c r="Q525" s="789"/>
      <c r="R525" s="789"/>
      <c r="S525" s="789"/>
      <c r="T525" s="789"/>
      <c r="U525" s="789"/>
      <c r="V525" s="789"/>
      <c r="W525" s="789"/>
      <c r="X525" s="789"/>
      <c r="Y525" s="789"/>
      <c r="Z525" s="789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4301031294</v>
      </c>
      <c r="D526" s="791">
        <v>4680115885189</v>
      </c>
      <c r="E526" s="792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0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95"/>
      <c r="R526" s="795"/>
      <c r="S526" s="795"/>
      <c r="T526" s="796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4301031293</v>
      </c>
      <c r="D527" s="791">
        <v>4680115885172</v>
      </c>
      <c r="E527" s="792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95"/>
      <c r="R527" s="795"/>
      <c r="S527" s="795"/>
      <c r="T527" s="796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827</v>
      </c>
      <c r="B528" s="54" t="s">
        <v>828</v>
      </c>
      <c r="C528" s="31">
        <v>4301031347</v>
      </c>
      <c r="D528" s="791">
        <v>4680115885110</v>
      </c>
      <c r="E528" s="792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191" t="s">
        <v>829</v>
      </c>
      <c r="Q528" s="795"/>
      <c r="R528" s="795"/>
      <c r="S528" s="795"/>
      <c r="T528" s="796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827</v>
      </c>
      <c r="B529" s="54" t="s">
        <v>831</v>
      </c>
      <c r="C529" s="31">
        <v>4301031291</v>
      </c>
      <c r="D529" s="791">
        <v>4680115885110</v>
      </c>
      <c r="E529" s="792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95"/>
      <c r="R529" s="795"/>
      <c r="S529" s="795"/>
      <c r="T529" s="796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4301031416</v>
      </c>
      <c r="D530" s="791">
        <v>4680115885219</v>
      </c>
      <c r="E530" s="792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7" t="s">
        <v>834</v>
      </c>
      <c r="Q530" s="795"/>
      <c r="R530" s="795"/>
      <c r="S530" s="795"/>
      <c r="T530" s="796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88"/>
      <c r="B531" s="789"/>
      <c r="C531" s="789"/>
      <c r="D531" s="789"/>
      <c r="E531" s="789"/>
      <c r="F531" s="789"/>
      <c r="G531" s="789"/>
      <c r="H531" s="789"/>
      <c r="I531" s="789"/>
      <c r="J531" s="789"/>
      <c r="K531" s="789"/>
      <c r="L531" s="789"/>
      <c r="M531" s="789"/>
      <c r="N531" s="789"/>
      <c r="O531" s="790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hidden="1" x14ac:dyDescent="0.2">
      <c r="A532" s="789"/>
      <c r="B532" s="789"/>
      <c r="C532" s="789"/>
      <c r="D532" s="789"/>
      <c r="E532" s="789"/>
      <c r="F532" s="789"/>
      <c r="G532" s="789"/>
      <c r="H532" s="789"/>
      <c r="I532" s="789"/>
      <c r="J532" s="789"/>
      <c r="K532" s="789"/>
      <c r="L532" s="789"/>
      <c r="M532" s="789"/>
      <c r="N532" s="789"/>
      <c r="O532" s="790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799" t="s">
        <v>836</v>
      </c>
      <c r="B533" s="789"/>
      <c r="C533" s="789"/>
      <c r="D533" s="789"/>
      <c r="E533" s="789"/>
      <c r="F533" s="789"/>
      <c r="G533" s="789"/>
      <c r="H533" s="789"/>
      <c r="I533" s="789"/>
      <c r="J533" s="789"/>
      <c r="K533" s="789"/>
      <c r="L533" s="789"/>
      <c r="M533" s="789"/>
      <c r="N533" s="789"/>
      <c r="O533" s="789"/>
      <c r="P533" s="789"/>
      <c r="Q533" s="789"/>
      <c r="R533" s="789"/>
      <c r="S533" s="789"/>
      <c r="T533" s="789"/>
      <c r="U533" s="789"/>
      <c r="V533" s="789"/>
      <c r="W533" s="789"/>
      <c r="X533" s="789"/>
      <c r="Y533" s="789"/>
      <c r="Z533" s="789"/>
      <c r="AA533" s="774"/>
      <c r="AB533" s="774"/>
      <c r="AC533" s="774"/>
    </row>
    <row r="534" spans="1:68" ht="14.25" hidden="1" customHeight="1" x14ac:dyDescent="0.25">
      <c r="A534" s="793" t="s">
        <v>64</v>
      </c>
      <c r="B534" s="789"/>
      <c r="C534" s="789"/>
      <c r="D534" s="789"/>
      <c r="E534" s="789"/>
      <c r="F534" s="789"/>
      <c r="G534" s="789"/>
      <c r="H534" s="789"/>
      <c r="I534" s="789"/>
      <c r="J534" s="789"/>
      <c r="K534" s="789"/>
      <c r="L534" s="789"/>
      <c r="M534" s="789"/>
      <c r="N534" s="789"/>
      <c r="O534" s="789"/>
      <c r="P534" s="789"/>
      <c r="Q534" s="789"/>
      <c r="R534" s="789"/>
      <c r="S534" s="789"/>
      <c r="T534" s="789"/>
      <c r="U534" s="789"/>
      <c r="V534" s="789"/>
      <c r="W534" s="789"/>
      <c r="X534" s="789"/>
      <c r="Y534" s="789"/>
      <c r="Z534" s="789"/>
      <c r="AA534" s="775"/>
      <c r="AB534" s="775"/>
      <c r="AC534" s="775"/>
    </row>
    <row r="535" spans="1:68" ht="27" hidden="1" customHeight="1" x14ac:dyDescent="0.25">
      <c r="A535" s="54" t="s">
        <v>837</v>
      </c>
      <c r="B535" s="54" t="s">
        <v>838</v>
      </c>
      <c r="C535" s="31">
        <v>4301031261</v>
      </c>
      <c r="D535" s="791">
        <v>4680115885103</v>
      </c>
      <c r="E535" s="792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95"/>
      <c r="R535" s="795"/>
      <c r="S535" s="795"/>
      <c r="T535" s="796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8"/>
      <c r="B536" s="789"/>
      <c r="C536" s="789"/>
      <c r="D536" s="789"/>
      <c r="E536" s="789"/>
      <c r="F536" s="789"/>
      <c r="G536" s="789"/>
      <c r="H536" s="789"/>
      <c r="I536" s="789"/>
      <c r="J536" s="789"/>
      <c r="K536" s="789"/>
      <c r="L536" s="789"/>
      <c r="M536" s="789"/>
      <c r="N536" s="789"/>
      <c r="O536" s="790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89"/>
      <c r="B537" s="789"/>
      <c r="C537" s="789"/>
      <c r="D537" s="789"/>
      <c r="E537" s="789"/>
      <c r="F537" s="789"/>
      <c r="G537" s="789"/>
      <c r="H537" s="789"/>
      <c r="I537" s="789"/>
      <c r="J537" s="789"/>
      <c r="K537" s="789"/>
      <c r="L537" s="789"/>
      <c r="M537" s="789"/>
      <c r="N537" s="789"/>
      <c r="O537" s="790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hidden="1" customHeight="1" x14ac:dyDescent="0.2">
      <c r="A538" s="976" t="s">
        <v>840</v>
      </c>
      <c r="B538" s="977"/>
      <c r="C538" s="977"/>
      <c r="D538" s="977"/>
      <c r="E538" s="977"/>
      <c r="F538" s="977"/>
      <c r="G538" s="977"/>
      <c r="H538" s="977"/>
      <c r="I538" s="977"/>
      <c r="J538" s="977"/>
      <c r="K538" s="977"/>
      <c r="L538" s="977"/>
      <c r="M538" s="977"/>
      <c r="N538" s="977"/>
      <c r="O538" s="977"/>
      <c r="P538" s="977"/>
      <c r="Q538" s="977"/>
      <c r="R538" s="977"/>
      <c r="S538" s="977"/>
      <c r="T538" s="977"/>
      <c r="U538" s="977"/>
      <c r="V538" s="977"/>
      <c r="W538" s="977"/>
      <c r="X538" s="977"/>
      <c r="Y538" s="977"/>
      <c r="Z538" s="977"/>
      <c r="AA538" s="48"/>
      <c r="AB538" s="48"/>
      <c r="AC538" s="48"/>
    </row>
    <row r="539" spans="1:68" ht="16.5" hidden="1" customHeight="1" x14ac:dyDescent="0.25">
      <c r="A539" s="799" t="s">
        <v>840</v>
      </c>
      <c r="B539" s="789"/>
      <c r="C539" s="789"/>
      <c r="D539" s="789"/>
      <c r="E539" s="789"/>
      <c r="F539" s="789"/>
      <c r="G539" s="789"/>
      <c r="H539" s="789"/>
      <c r="I539" s="789"/>
      <c r="J539" s="789"/>
      <c r="K539" s="789"/>
      <c r="L539" s="789"/>
      <c r="M539" s="789"/>
      <c r="N539" s="789"/>
      <c r="O539" s="789"/>
      <c r="P539" s="789"/>
      <c r="Q539" s="789"/>
      <c r="R539" s="789"/>
      <c r="S539" s="789"/>
      <c r="T539" s="789"/>
      <c r="U539" s="789"/>
      <c r="V539" s="789"/>
      <c r="W539" s="789"/>
      <c r="X539" s="789"/>
      <c r="Y539" s="789"/>
      <c r="Z539" s="789"/>
      <c r="AA539" s="774"/>
      <c r="AB539" s="774"/>
      <c r="AC539" s="774"/>
    </row>
    <row r="540" spans="1:68" ht="14.25" hidden="1" customHeight="1" x14ac:dyDescent="0.25">
      <c r="A540" s="793" t="s">
        <v>113</v>
      </c>
      <c r="B540" s="789"/>
      <c r="C540" s="789"/>
      <c r="D540" s="789"/>
      <c r="E540" s="789"/>
      <c r="F540" s="789"/>
      <c r="G540" s="789"/>
      <c r="H540" s="789"/>
      <c r="I540" s="789"/>
      <c r="J540" s="789"/>
      <c r="K540" s="789"/>
      <c r="L540" s="789"/>
      <c r="M540" s="789"/>
      <c r="N540" s="789"/>
      <c r="O540" s="789"/>
      <c r="P540" s="789"/>
      <c r="Q540" s="789"/>
      <c r="R540" s="789"/>
      <c r="S540" s="789"/>
      <c r="T540" s="789"/>
      <c r="U540" s="789"/>
      <c r="V540" s="789"/>
      <c r="W540" s="789"/>
      <c r="X540" s="789"/>
      <c r="Y540" s="789"/>
      <c r="Z540" s="789"/>
      <c r="AA540" s="775"/>
      <c r="AB540" s="775"/>
      <c r="AC540" s="775"/>
    </row>
    <row r="541" spans="1:68" ht="27" hidden="1" customHeight="1" x14ac:dyDescent="0.25">
      <c r="A541" s="54" t="s">
        <v>841</v>
      </c>
      <c r="B541" s="54" t="s">
        <v>842</v>
      </c>
      <c r="C541" s="31">
        <v>4301011795</v>
      </c>
      <c r="D541" s="791">
        <v>4607091389067</v>
      </c>
      <c r="E541" s="792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1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95"/>
      <c r="R541" s="795"/>
      <c r="S541" s="795"/>
      <c r="T541" s="796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customHeight="1" x14ac:dyDescent="0.25">
      <c r="A542" s="54" t="s">
        <v>843</v>
      </c>
      <c r="B542" s="54" t="s">
        <v>844</v>
      </c>
      <c r="C542" s="31">
        <v>4301011961</v>
      </c>
      <c r="D542" s="791">
        <v>4680115885271</v>
      </c>
      <c r="E542" s="792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9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95"/>
      <c r="R542" s="795"/>
      <c r="S542" s="795"/>
      <c r="T542" s="796"/>
      <c r="U542" s="34"/>
      <c r="V542" s="34"/>
      <c r="W542" s="35" t="s">
        <v>69</v>
      </c>
      <c r="X542" s="779">
        <v>500</v>
      </c>
      <c r="Y542" s="780">
        <f t="shared" si="103"/>
        <v>501.6</v>
      </c>
      <c r="Z542" s="36">
        <f t="shared" si="104"/>
        <v>1.1362000000000001</v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534.09090909090912</v>
      </c>
      <c r="BN542" s="64">
        <f t="shared" si="106"/>
        <v>535.79999999999995</v>
      </c>
      <c r="BO542" s="64">
        <f t="shared" si="107"/>
        <v>0.91054778554778548</v>
      </c>
      <c r="BP542" s="64">
        <f t="shared" si="108"/>
        <v>0.91346153846153855</v>
      </c>
    </row>
    <row r="543" spans="1:68" ht="16.5" hidden="1" customHeight="1" x14ac:dyDescent="0.25">
      <c r="A543" s="54" t="s">
        <v>846</v>
      </c>
      <c r="B543" s="54" t="s">
        <v>847</v>
      </c>
      <c r="C543" s="31">
        <v>4301011774</v>
      </c>
      <c r="D543" s="791">
        <v>4680115884502</v>
      </c>
      <c r="E543" s="792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95"/>
      <c r="R543" s="795"/>
      <c r="S543" s="795"/>
      <c r="T543" s="796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91">
        <v>4607091389104</v>
      </c>
      <c r="E544" s="792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95"/>
      <c r="R544" s="795"/>
      <c r="S544" s="795"/>
      <c r="T544" s="796"/>
      <c r="U544" s="34"/>
      <c r="V544" s="34"/>
      <c r="W544" s="35" t="s">
        <v>69</v>
      </c>
      <c r="X544" s="779">
        <v>1500</v>
      </c>
      <c r="Y544" s="780">
        <f t="shared" si="103"/>
        <v>1504.8000000000002</v>
      </c>
      <c r="Z544" s="36">
        <f t="shared" si="104"/>
        <v>3.4085999999999999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1602.2727272727273</v>
      </c>
      <c r="BN544" s="64">
        <f t="shared" si="106"/>
        <v>1607.3999999999999</v>
      </c>
      <c r="BO544" s="64">
        <f t="shared" si="107"/>
        <v>2.7316433566433567</v>
      </c>
      <c r="BP544" s="64">
        <f t="shared" si="108"/>
        <v>2.7403846153846154</v>
      </c>
    </row>
    <row r="545" spans="1:68" ht="16.5" hidden="1" customHeight="1" x14ac:dyDescent="0.25">
      <c r="A545" s="54" t="s">
        <v>852</v>
      </c>
      <c r="B545" s="54" t="s">
        <v>853</v>
      </c>
      <c r="C545" s="31">
        <v>4301011799</v>
      </c>
      <c r="D545" s="791">
        <v>4680115884519</v>
      </c>
      <c r="E545" s="792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95"/>
      <c r="R545" s="795"/>
      <c r="S545" s="795"/>
      <c r="T545" s="796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91">
        <v>4680115885226</v>
      </c>
      <c r="E546" s="792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95"/>
      <c r="R546" s="795"/>
      <c r="S546" s="795"/>
      <c r="T546" s="796"/>
      <c r="U546" s="34"/>
      <c r="V546" s="34"/>
      <c r="W546" s="35" t="s">
        <v>69</v>
      </c>
      <c r="X546" s="779">
        <v>1500</v>
      </c>
      <c r="Y546" s="780">
        <f t="shared" si="103"/>
        <v>1504.8000000000002</v>
      </c>
      <c r="Z546" s="36">
        <f t="shared" si="104"/>
        <v>3.4085999999999999</v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1602.2727272727273</v>
      </c>
      <c r="BN546" s="64">
        <f t="shared" si="106"/>
        <v>1607.3999999999999</v>
      </c>
      <c r="BO546" s="64">
        <f t="shared" si="107"/>
        <v>2.7316433566433567</v>
      </c>
      <c r="BP546" s="64">
        <f t="shared" si="108"/>
        <v>2.7403846153846154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4301011778</v>
      </c>
      <c r="D547" s="791">
        <v>4680115880603</v>
      </c>
      <c r="E547" s="792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95"/>
      <c r="R547" s="795"/>
      <c r="S547" s="795"/>
      <c r="T547" s="796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858</v>
      </c>
      <c r="B548" s="54" t="s">
        <v>860</v>
      </c>
      <c r="C548" s="31">
        <v>4301012035</v>
      </c>
      <c r="D548" s="791">
        <v>4680115880603</v>
      </c>
      <c r="E548" s="792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95"/>
      <c r="R548" s="795"/>
      <c r="S548" s="795"/>
      <c r="T548" s="796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861</v>
      </c>
      <c r="B549" s="54" t="s">
        <v>862</v>
      </c>
      <c r="C549" s="31">
        <v>4301012036</v>
      </c>
      <c r="D549" s="791">
        <v>4680115882782</v>
      </c>
      <c r="E549" s="792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95"/>
      <c r="R549" s="795"/>
      <c r="S549" s="795"/>
      <c r="T549" s="796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864</v>
      </c>
      <c r="C550" s="31">
        <v>4301012050</v>
      </c>
      <c r="D550" s="791">
        <v>4680115885479</v>
      </c>
      <c r="E550" s="792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41" t="s">
        <v>865</v>
      </c>
      <c r="Q550" s="795"/>
      <c r="R550" s="795"/>
      <c r="S550" s="795"/>
      <c r="T550" s="796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867</v>
      </c>
      <c r="B551" s="54" t="s">
        <v>868</v>
      </c>
      <c r="C551" s="31">
        <v>4301011784</v>
      </c>
      <c r="D551" s="791">
        <v>4607091389982</v>
      </c>
      <c r="E551" s="792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0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95"/>
      <c r="R551" s="795"/>
      <c r="S551" s="795"/>
      <c r="T551" s="796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867</v>
      </c>
      <c r="B552" s="54" t="s">
        <v>869</v>
      </c>
      <c r="C552" s="31">
        <v>4301012034</v>
      </c>
      <c r="D552" s="791">
        <v>4607091389982</v>
      </c>
      <c r="E552" s="792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95"/>
      <c r="R552" s="795"/>
      <c r="S552" s="795"/>
      <c r="T552" s="796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870</v>
      </c>
      <c r="B553" s="54" t="s">
        <v>871</v>
      </c>
      <c r="C553" s="31">
        <v>4301012057</v>
      </c>
      <c r="D553" s="791">
        <v>4680115886483</v>
      </c>
      <c r="E553" s="792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52" t="s">
        <v>872</v>
      </c>
      <c r="Q553" s="795"/>
      <c r="R553" s="795"/>
      <c r="S553" s="795"/>
      <c r="T553" s="796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hidden="1" customHeight="1" x14ac:dyDescent="0.25">
      <c r="A554" s="54" t="s">
        <v>873</v>
      </c>
      <c r="B554" s="54" t="s">
        <v>874</v>
      </c>
      <c r="C554" s="31">
        <v>4301012058</v>
      </c>
      <c r="D554" s="791">
        <v>4680115886490</v>
      </c>
      <c r="E554" s="792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113" t="s">
        <v>875</v>
      </c>
      <c r="Q554" s="795"/>
      <c r="R554" s="795"/>
      <c r="S554" s="795"/>
      <c r="T554" s="796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hidden="1" customHeight="1" x14ac:dyDescent="0.25">
      <c r="A555" s="54" t="s">
        <v>876</v>
      </c>
      <c r="B555" s="54" t="s">
        <v>877</v>
      </c>
      <c r="C555" s="31">
        <v>4301012055</v>
      </c>
      <c r="D555" s="791">
        <v>4680115886469</v>
      </c>
      <c r="E555" s="792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01" t="s">
        <v>878</v>
      </c>
      <c r="Q555" s="795"/>
      <c r="R555" s="795"/>
      <c r="S555" s="795"/>
      <c r="T555" s="796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88"/>
      <c r="B556" s="789"/>
      <c r="C556" s="789"/>
      <c r="D556" s="789"/>
      <c r="E556" s="789"/>
      <c r="F556" s="789"/>
      <c r="G556" s="789"/>
      <c r="H556" s="789"/>
      <c r="I556" s="789"/>
      <c r="J556" s="789"/>
      <c r="K556" s="789"/>
      <c r="L556" s="789"/>
      <c r="M556" s="789"/>
      <c r="N556" s="789"/>
      <c r="O556" s="790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662.87878787878776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665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7.9534000000000002</v>
      </c>
      <c r="AA556" s="782"/>
      <c r="AB556" s="782"/>
      <c r="AC556" s="782"/>
    </row>
    <row r="557" spans="1:68" x14ac:dyDescent="0.2">
      <c r="A557" s="789"/>
      <c r="B557" s="789"/>
      <c r="C557" s="789"/>
      <c r="D557" s="789"/>
      <c r="E557" s="789"/>
      <c r="F557" s="789"/>
      <c r="G557" s="789"/>
      <c r="H557" s="789"/>
      <c r="I557" s="789"/>
      <c r="J557" s="789"/>
      <c r="K557" s="789"/>
      <c r="L557" s="789"/>
      <c r="M557" s="789"/>
      <c r="N557" s="789"/>
      <c r="O557" s="790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3500</v>
      </c>
      <c r="Y557" s="781">
        <f>IFERROR(SUM(Y541:Y555),"0")</f>
        <v>3511.2000000000003</v>
      </c>
      <c r="Z557" s="37"/>
      <c r="AA557" s="782"/>
      <c r="AB557" s="782"/>
      <c r="AC557" s="782"/>
    </row>
    <row r="558" spans="1:68" ht="14.25" hidden="1" customHeight="1" x14ac:dyDescent="0.25">
      <c r="A558" s="793" t="s">
        <v>165</v>
      </c>
      <c r="B558" s="789"/>
      <c r="C558" s="789"/>
      <c r="D558" s="789"/>
      <c r="E558" s="789"/>
      <c r="F558" s="789"/>
      <c r="G558" s="789"/>
      <c r="H558" s="789"/>
      <c r="I558" s="789"/>
      <c r="J558" s="789"/>
      <c r="K558" s="789"/>
      <c r="L558" s="789"/>
      <c r="M558" s="789"/>
      <c r="N558" s="789"/>
      <c r="O558" s="789"/>
      <c r="P558" s="789"/>
      <c r="Q558" s="789"/>
      <c r="R558" s="789"/>
      <c r="S558" s="789"/>
      <c r="T558" s="789"/>
      <c r="U558" s="789"/>
      <c r="V558" s="789"/>
      <c r="W558" s="789"/>
      <c r="X558" s="789"/>
      <c r="Y558" s="789"/>
      <c r="Z558" s="789"/>
      <c r="AA558" s="775"/>
      <c r="AB558" s="775"/>
      <c r="AC558" s="775"/>
    </row>
    <row r="559" spans="1:68" ht="16.5" hidden="1" customHeight="1" x14ac:dyDescent="0.25">
      <c r="A559" s="54" t="s">
        <v>879</v>
      </c>
      <c r="B559" s="54" t="s">
        <v>880</v>
      </c>
      <c r="C559" s="31">
        <v>4301020334</v>
      </c>
      <c r="D559" s="791">
        <v>4607091388930</v>
      </c>
      <c r="E559" s="792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8" t="s">
        <v>881</v>
      </c>
      <c r="Q559" s="795"/>
      <c r="R559" s="795"/>
      <c r="S559" s="795"/>
      <c r="T559" s="796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91">
        <v>4607091388930</v>
      </c>
      <c r="E560" s="792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95"/>
      <c r="R560" s="795"/>
      <c r="S560" s="795"/>
      <c r="T560" s="796"/>
      <c r="U560" s="34"/>
      <c r="V560" s="34"/>
      <c r="W560" s="35" t="s">
        <v>69</v>
      </c>
      <c r="X560" s="779">
        <v>1000</v>
      </c>
      <c r="Y560" s="780">
        <f>IFERROR(IF(X560="",0,CEILING((X560/$H560),1)*$H560),"")</f>
        <v>1003.2</v>
      </c>
      <c r="Z560" s="36">
        <f>IFERROR(IF(Y560=0,"",ROUNDUP(Y560/H560,0)*0.01196),"")</f>
        <v>2.2724000000000002</v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1068.1818181818182</v>
      </c>
      <c r="BN560" s="64">
        <f>IFERROR(Y560*I560/H560,"0")</f>
        <v>1071.5999999999999</v>
      </c>
      <c r="BO560" s="64">
        <f>IFERROR(1/J560*(X560/H560),"0")</f>
        <v>1.821095571095571</v>
      </c>
      <c r="BP560" s="64">
        <f>IFERROR(1/J560*(Y560/H560),"0")</f>
        <v>1.8269230769230771</v>
      </c>
    </row>
    <row r="561" spans="1:68" ht="16.5" hidden="1" customHeight="1" x14ac:dyDescent="0.25">
      <c r="A561" s="54" t="s">
        <v>885</v>
      </c>
      <c r="B561" s="54" t="s">
        <v>886</v>
      </c>
      <c r="C561" s="31">
        <v>4301020385</v>
      </c>
      <c r="D561" s="791">
        <v>4680115880054</v>
      </c>
      <c r="E561" s="792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22" t="s">
        <v>887</v>
      </c>
      <c r="Q561" s="795"/>
      <c r="R561" s="795"/>
      <c r="S561" s="795"/>
      <c r="T561" s="796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8"/>
      <c r="B562" s="789"/>
      <c r="C562" s="789"/>
      <c r="D562" s="789"/>
      <c r="E562" s="789"/>
      <c r="F562" s="789"/>
      <c r="G562" s="789"/>
      <c r="H562" s="789"/>
      <c r="I562" s="789"/>
      <c r="J562" s="789"/>
      <c r="K562" s="789"/>
      <c r="L562" s="789"/>
      <c r="M562" s="789"/>
      <c r="N562" s="789"/>
      <c r="O562" s="790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189.39393939393938</v>
      </c>
      <c r="Y562" s="781">
        <f>IFERROR(Y559/H559,"0")+IFERROR(Y560/H560,"0")+IFERROR(Y561/H561,"0")</f>
        <v>190</v>
      </c>
      <c r="Z562" s="781">
        <f>IFERROR(IF(Z559="",0,Z559),"0")+IFERROR(IF(Z560="",0,Z560),"0")+IFERROR(IF(Z561="",0,Z561),"0")</f>
        <v>2.2724000000000002</v>
      </c>
      <c r="AA562" s="782"/>
      <c r="AB562" s="782"/>
      <c r="AC562" s="782"/>
    </row>
    <row r="563" spans="1:68" x14ac:dyDescent="0.2">
      <c r="A563" s="789"/>
      <c r="B563" s="789"/>
      <c r="C563" s="789"/>
      <c r="D563" s="789"/>
      <c r="E563" s="789"/>
      <c r="F563" s="789"/>
      <c r="G563" s="789"/>
      <c r="H563" s="789"/>
      <c r="I563" s="789"/>
      <c r="J563" s="789"/>
      <c r="K563" s="789"/>
      <c r="L563" s="789"/>
      <c r="M563" s="789"/>
      <c r="N563" s="789"/>
      <c r="O563" s="790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1000</v>
      </c>
      <c r="Y563" s="781">
        <f>IFERROR(SUM(Y559:Y561),"0")</f>
        <v>1003.2</v>
      </c>
      <c r="Z563" s="37"/>
      <c r="AA563" s="782"/>
      <c r="AB563" s="782"/>
      <c r="AC563" s="782"/>
    </row>
    <row r="564" spans="1:68" ht="14.25" hidden="1" customHeight="1" x14ac:dyDescent="0.25">
      <c r="A564" s="793" t="s">
        <v>64</v>
      </c>
      <c r="B564" s="789"/>
      <c r="C564" s="789"/>
      <c r="D564" s="789"/>
      <c r="E564" s="789"/>
      <c r="F564" s="789"/>
      <c r="G564" s="789"/>
      <c r="H564" s="789"/>
      <c r="I564" s="789"/>
      <c r="J564" s="789"/>
      <c r="K564" s="789"/>
      <c r="L564" s="789"/>
      <c r="M564" s="789"/>
      <c r="N564" s="789"/>
      <c r="O564" s="789"/>
      <c r="P564" s="789"/>
      <c r="Q564" s="789"/>
      <c r="R564" s="789"/>
      <c r="S564" s="789"/>
      <c r="T564" s="789"/>
      <c r="U564" s="789"/>
      <c r="V564" s="789"/>
      <c r="W564" s="789"/>
      <c r="X564" s="789"/>
      <c r="Y564" s="789"/>
      <c r="Z564" s="789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91">
        <v>4680115883116</v>
      </c>
      <c r="E565" s="792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45" t="s">
        <v>890</v>
      </c>
      <c r="Q565" s="795"/>
      <c r="R565" s="795"/>
      <c r="S565" s="795"/>
      <c r="T565" s="796"/>
      <c r="U565" s="34"/>
      <c r="V565" s="34"/>
      <c r="W565" s="35" t="s">
        <v>69</v>
      </c>
      <c r="X565" s="779">
        <v>300</v>
      </c>
      <c r="Y565" s="780">
        <f t="shared" ref="Y565:Y578" si="109">IFERROR(IF(X565="",0,CEILING((X565/$H565),1)*$H565),"")</f>
        <v>300.96000000000004</v>
      </c>
      <c r="Z565" s="36">
        <f>IFERROR(IF(Y565=0,"",ROUNDUP(Y565/H565,0)*0.01196),"")</f>
        <v>0.68171999999999999</v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320.45454545454544</v>
      </c>
      <c r="BN565" s="64">
        <f t="shared" ref="BN565:BN578" si="111">IFERROR(Y565*I565/H565,"0")</f>
        <v>321.48</v>
      </c>
      <c r="BO565" s="64">
        <f t="shared" ref="BO565:BO578" si="112">IFERROR(1/J565*(X565/H565),"0")</f>
        <v>0.54632867132867136</v>
      </c>
      <c r="BP565" s="64">
        <f t="shared" ref="BP565:BP578" si="113">IFERROR(1/J565*(Y565/H565),"0")</f>
        <v>0.54807692307692313</v>
      </c>
    </row>
    <row r="566" spans="1:68" ht="27" hidden="1" customHeight="1" x14ac:dyDescent="0.25">
      <c r="A566" s="54" t="s">
        <v>892</v>
      </c>
      <c r="B566" s="54" t="s">
        <v>893</v>
      </c>
      <c r="C566" s="31">
        <v>4301031350</v>
      </c>
      <c r="D566" s="791">
        <v>4680115883093</v>
      </c>
      <c r="E566" s="792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3" t="s">
        <v>894</v>
      </c>
      <c r="Q566" s="795"/>
      <c r="R566" s="795"/>
      <c r="S566" s="795"/>
      <c r="T566" s="796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896</v>
      </c>
      <c r="C567" s="31">
        <v>4301031248</v>
      </c>
      <c r="D567" s="791">
        <v>4680115883093</v>
      </c>
      <c r="E567" s="792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95"/>
      <c r="R567" s="795"/>
      <c r="S567" s="795"/>
      <c r="T567" s="796"/>
      <c r="U567" s="34"/>
      <c r="V567" s="34"/>
      <c r="W567" s="35" t="s">
        <v>69</v>
      </c>
      <c r="X567" s="779">
        <v>300</v>
      </c>
      <c r="Y567" s="780">
        <f t="shared" si="109"/>
        <v>300.96000000000004</v>
      </c>
      <c r="Z567" s="36">
        <f>IFERROR(IF(Y567=0,"",ROUNDUP(Y567/H567,0)*0.01196),"")</f>
        <v>0.68171999999999999</v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320.45454545454544</v>
      </c>
      <c r="BN567" s="64">
        <f t="shared" si="111"/>
        <v>321.48</v>
      </c>
      <c r="BO567" s="64">
        <f t="shared" si="112"/>
        <v>0.54632867132867136</v>
      </c>
      <c r="BP567" s="64">
        <f t="shared" si="113"/>
        <v>0.54807692307692313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4301031353</v>
      </c>
      <c r="D568" s="791">
        <v>4680115883109</v>
      </c>
      <c r="E568" s="792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5" t="s">
        <v>900</v>
      </c>
      <c r="Q568" s="795"/>
      <c r="R568" s="795"/>
      <c r="S568" s="795"/>
      <c r="T568" s="796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4301031250</v>
      </c>
      <c r="D569" s="791">
        <v>4680115883109</v>
      </c>
      <c r="E569" s="792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0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95"/>
      <c r="R569" s="795"/>
      <c r="S569" s="795"/>
      <c r="T569" s="796"/>
      <c r="U569" s="34"/>
      <c r="V569" s="34"/>
      <c r="W569" s="35" t="s">
        <v>69</v>
      </c>
      <c r="X569" s="779">
        <v>300</v>
      </c>
      <c r="Y569" s="780">
        <f t="shared" si="109"/>
        <v>300.96000000000004</v>
      </c>
      <c r="Z569" s="36">
        <f>IFERROR(IF(Y569=0,"",ROUNDUP(Y569/H569,0)*0.01196),"")</f>
        <v>0.68171999999999999</v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320.45454545454544</v>
      </c>
      <c r="BN569" s="64">
        <f t="shared" si="111"/>
        <v>321.48</v>
      </c>
      <c r="BO569" s="64">
        <f t="shared" si="112"/>
        <v>0.54632867132867136</v>
      </c>
      <c r="BP569" s="64">
        <f t="shared" si="113"/>
        <v>0.54807692307692313</v>
      </c>
    </row>
    <row r="570" spans="1:68" ht="27" hidden="1" customHeight="1" x14ac:dyDescent="0.25">
      <c r="A570" s="54" t="s">
        <v>904</v>
      </c>
      <c r="B570" s="54" t="s">
        <v>905</v>
      </c>
      <c r="C570" s="31">
        <v>4301031351</v>
      </c>
      <c r="D570" s="791">
        <v>4680115882072</v>
      </c>
      <c r="E570" s="792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61" t="s">
        <v>906</v>
      </c>
      <c r="Q570" s="795"/>
      <c r="R570" s="795"/>
      <c r="S570" s="795"/>
      <c r="T570" s="796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904</v>
      </c>
      <c r="B571" s="54" t="s">
        <v>907</v>
      </c>
      <c r="C571" s="31">
        <v>4301031419</v>
      </c>
      <c r="D571" s="791">
        <v>4680115882072</v>
      </c>
      <c r="E571" s="792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1154" t="s">
        <v>908</v>
      </c>
      <c r="Q571" s="795"/>
      <c r="R571" s="795"/>
      <c r="S571" s="795"/>
      <c r="T571" s="796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904</v>
      </c>
      <c r="B572" s="54" t="s">
        <v>909</v>
      </c>
      <c r="C572" s="31">
        <v>4301031383</v>
      </c>
      <c r="D572" s="791">
        <v>4680115882072</v>
      </c>
      <c r="E572" s="792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95"/>
      <c r="R572" s="795"/>
      <c r="S572" s="795"/>
      <c r="T572" s="796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911</v>
      </c>
      <c r="B573" s="54" t="s">
        <v>912</v>
      </c>
      <c r="C573" s="31">
        <v>4301031251</v>
      </c>
      <c r="D573" s="791">
        <v>4680115882102</v>
      </c>
      <c r="E573" s="792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95"/>
      <c r="R573" s="795"/>
      <c r="S573" s="795"/>
      <c r="T573" s="796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911</v>
      </c>
      <c r="B574" s="54" t="s">
        <v>913</v>
      </c>
      <c r="C574" s="31">
        <v>4301031418</v>
      </c>
      <c r="D574" s="791">
        <v>4680115882102</v>
      </c>
      <c r="E574" s="792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48" t="s">
        <v>914</v>
      </c>
      <c r="Q574" s="795"/>
      <c r="R574" s="795"/>
      <c r="S574" s="795"/>
      <c r="T574" s="796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911</v>
      </c>
      <c r="B575" s="54" t="s">
        <v>915</v>
      </c>
      <c r="C575" s="31">
        <v>4301031385</v>
      </c>
      <c r="D575" s="791">
        <v>4680115882102</v>
      </c>
      <c r="E575" s="792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95"/>
      <c r="R575" s="795"/>
      <c r="S575" s="795"/>
      <c r="T575" s="796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916</v>
      </c>
      <c r="B576" s="54" t="s">
        <v>917</v>
      </c>
      <c r="C576" s="31">
        <v>4301031253</v>
      </c>
      <c r="D576" s="791">
        <v>4680115882096</v>
      </c>
      <c r="E576" s="792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1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95"/>
      <c r="R576" s="795"/>
      <c r="S576" s="795"/>
      <c r="T576" s="796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916</v>
      </c>
      <c r="B577" s="54" t="s">
        <v>918</v>
      </c>
      <c r="C577" s="31">
        <v>4301031417</v>
      </c>
      <c r="D577" s="791">
        <v>4680115882096</v>
      </c>
      <c r="E577" s="792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15" t="s">
        <v>919</v>
      </c>
      <c r="Q577" s="795"/>
      <c r="R577" s="795"/>
      <c r="S577" s="795"/>
      <c r="T577" s="796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916</v>
      </c>
      <c r="B578" s="54" t="s">
        <v>920</v>
      </c>
      <c r="C578" s="31">
        <v>4301031384</v>
      </c>
      <c r="D578" s="791">
        <v>4680115882096</v>
      </c>
      <c r="E578" s="792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7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95"/>
      <c r="R578" s="795"/>
      <c r="S578" s="795"/>
      <c r="T578" s="796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88"/>
      <c r="B579" s="789"/>
      <c r="C579" s="789"/>
      <c r="D579" s="789"/>
      <c r="E579" s="789"/>
      <c r="F579" s="789"/>
      <c r="G579" s="789"/>
      <c r="H579" s="789"/>
      <c r="I579" s="789"/>
      <c r="J579" s="789"/>
      <c r="K579" s="789"/>
      <c r="L579" s="789"/>
      <c r="M579" s="789"/>
      <c r="N579" s="789"/>
      <c r="O579" s="790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170.45454545454544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171.00000000000003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2.0451600000000001</v>
      </c>
      <c r="AA579" s="782"/>
      <c r="AB579" s="782"/>
      <c r="AC579" s="782"/>
    </row>
    <row r="580" spans="1:68" x14ac:dyDescent="0.2">
      <c r="A580" s="789"/>
      <c r="B580" s="789"/>
      <c r="C580" s="789"/>
      <c r="D580" s="789"/>
      <c r="E580" s="789"/>
      <c r="F580" s="789"/>
      <c r="G580" s="789"/>
      <c r="H580" s="789"/>
      <c r="I580" s="789"/>
      <c r="J580" s="789"/>
      <c r="K580" s="789"/>
      <c r="L580" s="789"/>
      <c r="M580" s="789"/>
      <c r="N580" s="789"/>
      <c r="O580" s="790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900</v>
      </c>
      <c r="Y580" s="781">
        <f>IFERROR(SUM(Y565:Y578),"0")</f>
        <v>902.88000000000011</v>
      </c>
      <c r="Z580" s="37"/>
      <c r="AA580" s="782"/>
      <c r="AB580" s="782"/>
      <c r="AC580" s="782"/>
    </row>
    <row r="581" spans="1:68" ht="14.25" hidden="1" customHeight="1" x14ac:dyDescent="0.25">
      <c r="A581" s="793" t="s">
        <v>73</v>
      </c>
      <c r="B581" s="789"/>
      <c r="C581" s="789"/>
      <c r="D581" s="789"/>
      <c r="E581" s="789"/>
      <c r="F581" s="789"/>
      <c r="G581" s="789"/>
      <c r="H581" s="789"/>
      <c r="I581" s="789"/>
      <c r="J581" s="789"/>
      <c r="K581" s="789"/>
      <c r="L581" s="789"/>
      <c r="M581" s="789"/>
      <c r="N581" s="789"/>
      <c r="O581" s="789"/>
      <c r="P581" s="789"/>
      <c r="Q581" s="789"/>
      <c r="R581" s="789"/>
      <c r="S581" s="789"/>
      <c r="T581" s="789"/>
      <c r="U581" s="789"/>
      <c r="V581" s="789"/>
      <c r="W581" s="789"/>
      <c r="X581" s="789"/>
      <c r="Y581" s="789"/>
      <c r="Z581" s="789"/>
      <c r="AA581" s="775"/>
      <c r="AB581" s="775"/>
      <c r="AC581" s="775"/>
    </row>
    <row r="582" spans="1:68" ht="27" hidden="1" customHeight="1" x14ac:dyDescent="0.25">
      <c r="A582" s="54" t="s">
        <v>921</v>
      </c>
      <c r="B582" s="54" t="s">
        <v>922</v>
      </c>
      <c r="C582" s="31">
        <v>4301051230</v>
      </c>
      <c r="D582" s="791">
        <v>4607091383409</v>
      </c>
      <c r="E582" s="792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95"/>
      <c r="R582" s="795"/>
      <c r="S582" s="795"/>
      <c r="T582" s="796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4301051231</v>
      </c>
      <c r="D583" s="791">
        <v>4607091383416</v>
      </c>
      <c r="E583" s="792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95"/>
      <c r="R583" s="795"/>
      <c r="S583" s="795"/>
      <c r="T583" s="796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hidden="1" customHeight="1" x14ac:dyDescent="0.25">
      <c r="A584" s="54" t="s">
        <v>927</v>
      </c>
      <c r="B584" s="54" t="s">
        <v>928</v>
      </c>
      <c r="C584" s="31">
        <v>4301051058</v>
      </c>
      <c r="D584" s="791">
        <v>4680115883536</v>
      </c>
      <c r="E584" s="792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95"/>
      <c r="R584" s="795"/>
      <c r="S584" s="795"/>
      <c r="T584" s="796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88"/>
      <c r="B585" s="789"/>
      <c r="C585" s="789"/>
      <c r="D585" s="789"/>
      <c r="E585" s="789"/>
      <c r="F585" s="789"/>
      <c r="G585" s="789"/>
      <c r="H585" s="789"/>
      <c r="I585" s="789"/>
      <c r="J585" s="789"/>
      <c r="K585" s="789"/>
      <c r="L585" s="789"/>
      <c r="M585" s="789"/>
      <c r="N585" s="789"/>
      <c r="O585" s="790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89"/>
      <c r="B586" s="789"/>
      <c r="C586" s="789"/>
      <c r="D586" s="789"/>
      <c r="E586" s="789"/>
      <c r="F586" s="789"/>
      <c r="G586" s="789"/>
      <c r="H586" s="789"/>
      <c r="I586" s="789"/>
      <c r="J586" s="789"/>
      <c r="K586" s="789"/>
      <c r="L586" s="789"/>
      <c r="M586" s="789"/>
      <c r="N586" s="789"/>
      <c r="O586" s="790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hidden="1" customHeight="1" x14ac:dyDescent="0.25">
      <c r="A587" s="793" t="s">
        <v>207</v>
      </c>
      <c r="B587" s="789"/>
      <c r="C587" s="789"/>
      <c r="D587" s="789"/>
      <c r="E587" s="789"/>
      <c r="F587" s="789"/>
      <c r="G587" s="789"/>
      <c r="H587" s="789"/>
      <c r="I587" s="789"/>
      <c r="J587" s="789"/>
      <c r="K587" s="789"/>
      <c r="L587" s="789"/>
      <c r="M587" s="789"/>
      <c r="N587" s="789"/>
      <c r="O587" s="789"/>
      <c r="P587" s="789"/>
      <c r="Q587" s="789"/>
      <c r="R587" s="789"/>
      <c r="S587" s="789"/>
      <c r="T587" s="789"/>
      <c r="U587" s="789"/>
      <c r="V587" s="789"/>
      <c r="W587" s="789"/>
      <c r="X587" s="789"/>
      <c r="Y587" s="789"/>
      <c r="Z587" s="789"/>
      <c r="AA587" s="775"/>
      <c r="AB587" s="775"/>
      <c r="AC587" s="775"/>
    </row>
    <row r="588" spans="1:68" ht="27" hidden="1" customHeight="1" x14ac:dyDescent="0.25">
      <c r="A588" s="54" t="s">
        <v>930</v>
      </c>
      <c r="B588" s="54" t="s">
        <v>931</v>
      </c>
      <c r="C588" s="31">
        <v>4301060363</v>
      </c>
      <c r="D588" s="791">
        <v>4680115885035</v>
      </c>
      <c r="E588" s="792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95"/>
      <c r="R588" s="795"/>
      <c r="S588" s="795"/>
      <c r="T588" s="796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933</v>
      </c>
      <c r="B589" s="54" t="s">
        <v>934</v>
      </c>
      <c r="C589" s="31">
        <v>4301060436</v>
      </c>
      <c r="D589" s="791">
        <v>4680115885936</v>
      </c>
      <c r="E589" s="792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8" t="s">
        <v>935</v>
      </c>
      <c r="Q589" s="795"/>
      <c r="R589" s="795"/>
      <c r="S589" s="795"/>
      <c r="T589" s="796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8"/>
      <c r="B590" s="789"/>
      <c r="C590" s="789"/>
      <c r="D590" s="789"/>
      <c r="E590" s="789"/>
      <c r="F590" s="789"/>
      <c r="G590" s="789"/>
      <c r="H590" s="789"/>
      <c r="I590" s="789"/>
      <c r="J590" s="789"/>
      <c r="K590" s="789"/>
      <c r="L590" s="789"/>
      <c r="M590" s="789"/>
      <c r="N590" s="789"/>
      <c r="O590" s="790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89"/>
      <c r="B591" s="789"/>
      <c r="C591" s="789"/>
      <c r="D591" s="789"/>
      <c r="E591" s="789"/>
      <c r="F591" s="789"/>
      <c r="G591" s="789"/>
      <c r="H591" s="789"/>
      <c r="I591" s="789"/>
      <c r="J591" s="789"/>
      <c r="K591" s="789"/>
      <c r="L591" s="789"/>
      <c r="M591" s="789"/>
      <c r="N591" s="789"/>
      <c r="O591" s="790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hidden="1" customHeight="1" x14ac:dyDescent="0.2">
      <c r="A592" s="976" t="s">
        <v>936</v>
      </c>
      <c r="B592" s="977"/>
      <c r="C592" s="977"/>
      <c r="D592" s="977"/>
      <c r="E592" s="977"/>
      <c r="F592" s="977"/>
      <c r="G592" s="977"/>
      <c r="H592" s="977"/>
      <c r="I592" s="977"/>
      <c r="J592" s="977"/>
      <c r="K592" s="977"/>
      <c r="L592" s="977"/>
      <c r="M592" s="977"/>
      <c r="N592" s="977"/>
      <c r="O592" s="977"/>
      <c r="P592" s="977"/>
      <c r="Q592" s="977"/>
      <c r="R592" s="977"/>
      <c r="S592" s="977"/>
      <c r="T592" s="977"/>
      <c r="U592" s="977"/>
      <c r="V592" s="977"/>
      <c r="W592" s="977"/>
      <c r="X592" s="977"/>
      <c r="Y592" s="977"/>
      <c r="Z592" s="977"/>
      <c r="AA592" s="48"/>
      <c r="AB592" s="48"/>
      <c r="AC592" s="48"/>
    </row>
    <row r="593" spans="1:68" ht="16.5" hidden="1" customHeight="1" x14ac:dyDescent="0.25">
      <c r="A593" s="799" t="s">
        <v>936</v>
      </c>
      <c r="B593" s="789"/>
      <c r="C593" s="789"/>
      <c r="D593" s="789"/>
      <c r="E593" s="789"/>
      <c r="F593" s="789"/>
      <c r="G593" s="789"/>
      <c r="H593" s="789"/>
      <c r="I593" s="789"/>
      <c r="J593" s="789"/>
      <c r="K593" s="789"/>
      <c r="L593" s="789"/>
      <c r="M593" s="789"/>
      <c r="N593" s="789"/>
      <c r="O593" s="789"/>
      <c r="P593" s="789"/>
      <c r="Q593" s="789"/>
      <c r="R593" s="789"/>
      <c r="S593" s="789"/>
      <c r="T593" s="789"/>
      <c r="U593" s="789"/>
      <c r="V593" s="789"/>
      <c r="W593" s="789"/>
      <c r="X593" s="789"/>
      <c r="Y593" s="789"/>
      <c r="Z593" s="789"/>
      <c r="AA593" s="774"/>
      <c r="AB593" s="774"/>
      <c r="AC593" s="774"/>
    </row>
    <row r="594" spans="1:68" ht="14.25" hidden="1" customHeight="1" x14ac:dyDescent="0.25">
      <c r="A594" s="793" t="s">
        <v>113</v>
      </c>
      <c r="B594" s="789"/>
      <c r="C594" s="789"/>
      <c r="D594" s="789"/>
      <c r="E594" s="789"/>
      <c r="F594" s="789"/>
      <c r="G594" s="789"/>
      <c r="H594" s="789"/>
      <c r="I594" s="789"/>
      <c r="J594" s="789"/>
      <c r="K594" s="789"/>
      <c r="L594" s="789"/>
      <c r="M594" s="789"/>
      <c r="N594" s="789"/>
      <c r="O594" s="789"/>
      <c r="P594" s="789"/>
      <c r="Q594" s="789"/>
      <c r="R594" s="789"/>
      <c r="S594" s="789"/>
      <c r="T594" s="789"/>
      <c r="U594" s="789"/>
      <c r="V594" s="789"/>
      <c r="W594" s="789"/>
      <c r="X594" s="789"/>
      <c r="Y594" s="789"/>
      <c r="Z594" s="789"/>
      <c r="AA594" s="775"/>
      <c r="AB594" s="775"/>
      <c r="AC594" s="775"/>
    </row>
    <row r="595" spans="1:68" ht="27" hidden="1" customHeight="1" x14ac:dyDescent="0.25">
      <c r="A595" s="54" t="s">
        <v>937</v>
      </c>
      <c r="B595" s="54" t="s">
        <v>938</v>
      </c>
      <c r="C595" s="31">
        <v>4301011862</v>
      </c>
      <c r="D595" s="791">
        <v>4680115885523</v>
      </c>
      <c r="E595" s="792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6" t="s">
        <v>939</v>
      </c>
      <c r="Q595" s="795"/>
      <c r="R595" s="795"/>
      <c r="S595" s="795"/>
      <c r="T595" s="796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8"/>
      <c r="B596" s="789"/>
      <c r="C596" s="789"/>
      <c r="D596" s="789"/>
      <c r="E596" s="789"/>
      <c r="F596" s="789"/>
      <c r="G596" s="789"/>
      <c r="H596" s="789"/>
      <c r="I596" s="789"/>
      <c r="J596" s="789"/>
      <c r="K596" s="789"/>
      <c r="L596" s="789"/>
      <c r="M596" s="789"/>
      <c r="N596" s="789"/>
      <c r="O596" s="790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89"/>
      <c r="B597" s="789"/>
      <c r="C597" s="789"/>
      <c r="D597" s="789"/>
      <c r="E597" s="789"/>
      <c r="F597" s="789"/>
      <c r="G597" s="789"/>
      <c r="H597" s="789"/>
      <c r="I597" s="789"/>
      <c r="J597" s="789"/>
      <c r="K597" s="789"/>
      <c r="L597" s="789"/>
      <c r="M597" s="789"/>
      <c r="N597" s="789"/>
      <c r="O597" s="790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hidden="1" customHeight="1" x14ac:dyDescent="0.25">
      <c r="A598" s="793" t="s">
        <v>64</v>
      </c>
      <c r="B598" s="789"/>
      <c r="C598" s="789"/>
      <c r="D598" s="789"/>
      <c r="E598" s="789"/>
      <c r="F598" s="789"/>
      <c r="G598" s="789"/>
      <c r="H598" s="789"/>
      <c r="I598" s="789"/>
      <c r="J598" s="789"/>
      <c r="K598" s="789"/>
      <c r="L598" s="789"/>
      <c r="M598" s="789"/>
      <c r="N598" s="789"/>
      <c r="O598" s="789"/>
      <c r="P598" s="789"/>
      <c r="Q598" s="789"/>
      <c r="R598" s="789"/>
      <c r="S598" s="789"/>
      <c r="T598" s="789"/>
      <c r="U598" s="789"/>
      <c r="V598" s="789"/>
      <c r="W598" s="789"/>
      <c r="X598" s="789"/>
      <c r="Y598" s="789"/>
      <c r="Z598" s="789"/>
      <c r="AA598" s="775"/>
      <c r="AB598" s="775"/>
      <c r="AC598" s="775"/>
    </row>
    <row r="599" spans="1:68" ht="27" hidden="1" customHeight="1" x14ac:dyDescent="0.25">
      <c r="A599" s="54" t="s">
        <v>940</v>
      </c>
      <c r="B599" s="54" t="s">
        <v>941</v>
      </c>
      <c r="C599" s="31">
        <v>4301031309</v>
      </c>
      <c r="D599" s="791">
        <v>4680115885530</v>
      </c>
      <c r="E599" s="792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95"/>
      <c r="R599" s="795"/>
      <c r="S599" s="795"/>
      <c r="T599" s="796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88"/>
      <c r="B600" s="789"/>
      <c r="C600" s="789"/>
      <c r="D600" s="789"/>
      <c r="E600" s="789"/>
      <c r="F600" s="789"/>
      <c r="G600" s="789"/>
      <c r="H600" s="789"/>
      <c r="I600" s="789"/>
      <c r="J600" s="789"/>
      <c r="K600" s="789"/>
      <c r="L600" s="789"/>
      <c r="M600" s="789"/>
      <c r="N600" s="789"/>
      <c r="O600" s="790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89"/>
      <c r="B601" s="789"/>
      <c r="C601" s="789"/>
      <c r="D601" s="789"/>
      <c r="E601" s="789"/>
      <c r="F601" s="789"/>
      <c r="G601" s="789"/>
      <c r="H601" s="789"/>
      <c r="I601" s="789"/>
      <c r="J601" s="789"/>
      <c r="K601" s="789"/>
      <c r="L601" s="789"/>
      <c r="M601" s="789"/>
      <c r="N601" s="789"/>
      <c r="O601" s="790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hidden="1" customHeight="1" x14ac:dyDescent="0.2">
      <c r="A602" s="976" t="s">
        <v>943</v>
      </c>
      <c r="B602" s="977"/>
      <c r="C602" s="977"/>
      <c r="D602" s="977"/>
      <c r="E602" s="977"/>
      <c r="F602" s="977"/>
      <c r="G602" s="977"/>
      <c r="H602" s="977"/>
      <c r="I602" s="977"/>
      <c r="J602" s="977"/>
      <c r="K602" s="977"/>
      <c r="L602" s="977"/>
      <c r="M602" s="977"/>
      <c r="N602" s="977"/>
      <c r="O602" s="977"/>
      <c r="P602" s="977"/>
      <c r="Q602" s="977"/>
      <c r="R602" s="977"/>
      <c r="S602" s="977"/>
      <c r="T602" s="977"/>
      <c r="U602" s="977"/>
      <c r="V602" s="977"/>
      <c r="W602" s="977"/>
      <c r="X602" s="977"/>
      <c r="Y602" s="977"/>
      <c r="Z602" s="977"/>
      <c r="AA602" s="48"/>
      <c r="AB602" s="48"/>
      <c r="AC602" s="48"/>
    </row>
    <row r="603" spans="1:68" ht="16.5" hidden="1" customHeight="1" x14ac:dyDescent="0.25">
      <c r="A603" s="799" t="s">
        <v>943</v>
      </c>
      <c r="B603" s="789"/>
      <c r="C603" s="789"/>
      <c r="D603" s="789"/>
      <c r="E603" s="789"/>
      <c r="F603" s="789"/>
      <c r="G603" s="789"/>
      <c r="H603" s="789"/>
      <c r="I603" s="789"/>
      <c r="J603" s="789"/>
      <c r="K603" s="789"/>
      <c r="L603" s="789"/>
      <c r="M603" s="789"/>
      <c r="N603" s="789"/>
      <c r="O603" s="789"/>
      <c r="P603" s="789"/>
      <c r="Q603" s="789"/>
      <c r="R603" s="789"/>
      <c r="S603" s="789"/>
      <c r="T603" s="789"/>
      <c r="U603" s="789"/>
      <c r="V603" s="789"/>
      <c r="W603" s="789"/>
      <c r="X603" s="789"/>
      <c r="Y603" s="789"/>
      <c r="Z603" s="789"/>
      <c r="AA603" s="774"/>
      <c r="AB603" s="774"/>
      <c r="AC603" s="774"/>
    </row>
    <row r="604" spans="1:68" ht="14.25" hidden="1" customHeight="1" x14ac:dyDescent="0.25">
      <c r="A604" s="793" t="s">
        <v>113</v>
      </c>
      <c r="B604" s="789"/>
      <c r="C604" s="789"/>
      <c r="D604" s="789"/>
      <c r="E604" s="789"/>
      <c r="F604" s="789"/>
      <c r="G604" s="789"/>
      <c r="H604" s="789"/>
      <c r="I604" s="789"/>
      <c r="J604" s="789"/>
      <c r="K604" s="789"/>
      <c r="L604" s="789"/>
      <c r="M604" s="789"/>
      <c r="N604" s="789"/>
      <c r="O604" s="789"/>
      <c r="P604" s="789"/>
      <c r="Q604" s="789"/>
      <c r="R604" s="789"/>
      <c r="S604" s="789"/>
      <c r="T604" s="789"/>
      <c r="U604" s="789"/>
      <c r="V604" s="789"/>
      <c r="W604" s="789"/>
      <c r="X604" s="789"/>
      <c r="Y604" s="789"/>
      <c r="Z604" s="789"/>
      <c r="AA604" s="775"/>
      <c r="AB604" s="775"/>
      <c r="AC604" s="775"/>
    </row>
    <row r="605" spans="1:68" ht="27" hidden="1" customHeight="1" x14ac:dyDescent="0.25">
      <c r="A605" s="54" t="s">
        <v>944</v>
      </c>
      <c r="B605" s="54" t="s">
        <v>945</v>
      </c>
      <c r="C605" s="31">
        <v>4301011763</v>
      </c>
      <c r="D605" s="791">
        <v>4640242181011</v>
      </c>
      <c r="E605" s="792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144" t="s">
        <v>946</v>
      </c>
      <c r="Q605" s="795"/>
      <c r="R605" s="795"/>
      <c r="S605" s="795"/>
      <c r="T605" s="796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hidden="1" customHeight="1" x14ac:dyDescent="0.25">
      <c r="A606" s="54" t="s">
        <v>948</v>
      </c>
      <c r="B606" s="54" t="s">
        <v>949</v>
      </c>
      <c r="C606" s="31">
        <v>4301011585</v>
      </c>
      <c r="D606" s="791">
        <v>4640242180441</v>
      </c>
      <c r="E606" s="792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32" t="s">
        <v>950</v>
      </c>
      <c r="Q606" s="795"/>
      <c r="R606" s="795"/>
      <c r="S606" s="795"/>
      <c r="T606" s="796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1">
        <v>4301011584</v>
      </c>
      <c r="D607" s="791">
        <v>4640242180564</v>
      </c>
      <c r="E607" s="792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72" t="s">
        <v>954</v>
      </c>
      <c r="Q607" s="795"/>
      <c r="R607" s="795"/>
      <c r="S607" s="795"/>
      <c r="T607" s="796"/>
      <c r="U607" s="34"/>
      <c r="V607" s="34"/>
      <c r="W607" s="35" t="s">
        <v>69</v>
      </c>
      <c r="X607" s="779">
        <v>300</v>
      </c>
      <c r="Y607" s="780">
        <f t="shared" si="114"/>
        <v>300</v>
      </c>
      <c r="Z607" s="36">
        <f>IFERROR(IF(Y607=0,"",ROUNDUP(Y607/H607,0)*0.01898),"")</f>
        <v>0.47450000000000003</v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310.875</v>
      </c>
      <c r="BN607" s="64">
        <f t="shared" si="116"/>
        <v>310.875</v>
      </c>
      <c r="BO607" s="64">
        <f t="shared" si="117"/>
        <v>0.390625</v>
      </c>
      <c r="BP607" s="64">
        <f t="shared" si="118"/>
        <v>0.390625</v>
      </c>
    </row>
    <row r="608" spans="1:68" ht="27" hidden="1" customHeight="1" x14ac:dyDescent="0.25">
      <c r="A608" s="54" t="s">
        <v>956</v>
      </c>
      <c r="B608" s="54" t="s">
        <v>957</v>
      </c>
      <c r="C608" s="31">
        <v>4301011762</v>
      </c>
      <c r="D608" s="791">
        <v>4640242180922</v>
      </c>
      <c r="E608" s="792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4" t="s">
        <v>958</v>
      </c>
      <c r="Q608" s="795"/>
      <c r="R608" s="795"/>
      <c r="S608" s="795"/>
      <c r="T608" s="796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960</v>
      </c>
      <c r="B609" s="54" t="s">
        <v>961</v>
      </c>
      <c r="C609" s="31">
        <v>4301011764</v>
      </c>
      <c r="D609" s="791">
        <v>4640242181189</v>
      </c>
      <c r="E609" s="792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19" t="s">
        <v>962</v>
      </c>
      <c r="Q609" s="795"/>
      <c r="R609" s="795"/>
      <c r="S609" s="795"/>
      <c r="T609" s="796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hidden="1" customHeight="1" x14ac:dyDescent="0.25">
      <c r="A610" s="54" t="s">
        <v>963</v>
      </c>
      <c r="B610" s="54" t="s">
        <v>964</v>
      </c>
      <c r="C610" s="31">
        <v>4301011551</v>
      </c>
      <c r="D610" s="791">
        <v>4640242180038</v>
      </c>
      <c r="E610" s="792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35" t="s">
        <v>965</v>
      </c>
      <c r="Q610" s="795"/>
      <c r="R610" s="795"/>
      <c r="S610" s="795"/>
      <c r="T610" s="796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4301011765</v>
      </c>
      <c r="D611" s="791">
        <v>4640242181172</v>
      </c>
      <c r="E611" s="792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31" t="s">
        <v>968</v>
      </c>
      <c r="Q611" s="795"/>
      <c r="R611" s="795"/>
      <c r="S611" s="795"/>
      <c r="T611" s="796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88"/>
      <c r="B612" s="789"/>
      <c r="C612" s="789"/>
      <c r="D612" s="789"/>
      <c r="E612" s="789"/>
      <c r="F612" s="789"/>
      <c r="G612" s="789"/>
      <c r="H612" s="789"/>
      <c r="I612" s="789"/>
      <c r="J612" s="789"/>
      <c r="K612" s="789"/>
      <c r="L612" s="789"/>
      <c r="M612" s="789"/>
      <c r="N612" s="789"/>
      <c r="O612" s="790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25</v>
      </c>
      <c r="Y612" s="781">
        <f>IFERROR(Y605/H605,"0")+IFERROR(Y606/H606,"0")+IFERROR(Y607/H607,"0")+IFERROR(Y608/H608,"0")+IFERROR(Y609/H609,"0")+IFERROR(Y610/H610,"0")+IFERROR(Y611/H611,"0")</f>
        <v>25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0.47450000000000003</v>
      </c>
      <c r="AA612" s="782"/>
      <c r="AB612" s="782"/>
      <c r="AC612" s="782"/>
    </row>
    <row r="613" spans="1:68" x14ac:dyDescent="0.2">
      <c r="A613" s="789"/>
      <c r="B613" s="789"/>
      <c r="C613" s="789"/>
      <c r="D613" s="789"/>
      <c r="E613" s="789"/>
      <c r="F613" s="789"/>
      <c r="G613" s="789"/>
      <c r="H613" s="789"/>
      <c r="I613" s="789"/>
      <c r="J613" s="789"/>
      <c r="K613" s="789"/>
      <c r="L613" s="789"/>
      <c r="M613" s="789"/>
      <c r="N613" s="789"/>
      <c r="O613" s="790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300</v>
      </c>
      <c r="Y613" s="781">
        <f>IFERROR(SUM(Y605:Y611),"0")</f>
        <v>300</v>
      </c>
      <c r="Z613" s="37"/>
      <c r="AA613" s="782"/>
      <c r="AB613" s="782"/>
      <c r="AC613" s="782"/>
    </row>
    <row r="614" spans="1:68" ht="14.25" hidden="1" customHeight="1" x14ac:dyDescent="0.25">
      <c r="A614" s="793" t="s">
        <v>165</v>
      </c>
      <c r="B614" s="789"/>
      <c r="C614" s="789"/>
      <c r="D614" s="789"/>
      <c r="E614" s="789"/>
      <c r="F614" s="789"/>
      <c r="G614" s="789"/>
      <c r="H614" s="789"/>
      <c r="I614" s="789"/>
      <c r="J614" s="789"/>
      <c r="K614" s="789"/>
      <c r="L614" s="789"/>
      <c r="M614" s="789"/>
      <c r="N614" s="789"/>
      <c r="O614" s="789"/>
      <c r="P614" s="789"/>
      <c r="Q614" s="789"/>
      <c r="R614" s="789"/>
      <c r="S614" s="789"/>
      <c r="T614" s="789"/>
      <c r="U614" s="789"/>
      <c r="V614" s="789"/>
      <c r="W614" s="789"/>
      <c r="X614" s="789"/>
      <c r="Y614" s="789"/>
      <c r="Z614" s="789"/>
      <c r="AA614" s="775"/>
      <c r="AB614" s="775"/>
      <c r="AC614" s="775"/>
    </row>
    <row r="615" spans="1:68" ht="16.5" hidden="1" customHeight="1" x14ac:dyDescent="0.25">
      <c r="A615" s="54" t="s">
        <v>969</v>
      </c>
      <c r="B615" s="54" t="s">
        <v>970</v>
      </c>
      <c r="C615" s="31">
        <v>4301020269</v>
      </c>
      <c r="D615" s="791">
        <v>4640242180519</v>
      </c>
      <c r="E615" s="792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24" t="s">
        <v>971</v>
      </c>
      <c r="Q615" s="795"/>
      <c r="R615" s="795"/>
      <c r="S615" s="795"/>
      <c r="T615" s="796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973</v>
      </c>
      <c r="B616" s="54" t="s">
        <v>974</v>
      </c>
      <c r="C616" s="31">
        <v>4301020260</v>
      </c>
      <c r="D616" s="791">
        <v>4640242180526</v>
      </c>
      <c r="E616" s="792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4" t="s">
        <v>975</v>
      </c>
      <c r="Q616" s="795"/>
      <c r="R616" s="795"/>
      <c r="S616" s="795"/>
      <c r="T616" s="796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976</v>
      </c>
      <c r="B617" s="54" t="s">
        <v>977</v>
      </c>
      <c r="C617" s="31">
        <v>4301020309</v>
      </c>
      <c r="D617" s="791">
        <v>4640242180090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51" t="s">
        <v>978</v>
      </c>
      <c r="Q617" s="795"/>
      <c r="R617" s="795"/>
      <c r="S617" s="795"/>
      <c r="T617" s="796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980</v>
      </c>
      <c r="B618" s="54" t="s">
        <v>981</v>
      </c>
      <c r="C618" s="31">
        <v>4301020295</v>
      </c>
      <c r="D618" s="791">
        <v>4640242181363</v>
      </c>
      <c r="E618" s="792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151" t="s">
        <v>982</v>
      </c>
      <c r="Q618" s="795"/>
      <c r="R618" s="795"/>
      <c r="S618" s="795"/>
      <c r="T618" s="796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88"/>
      <c r="B619" s="789"/>
      <c r="C619" s="789"/>
      <c r="D619" s="789"/>
      <c r="E619" s="789"/>
      <c r="F619" s="789"/>
      <c r="G619" s="789"/>
      <c r="H619" s="789"/>
      <c r="I619" s="789"/>
      <c r="J619" s="789"/>
      <c r="K619" s="789"/>
      <c r="L619" s="789"/>
      <c r="M619" s="789"/>
      <c r="N619" s="789"/>
      <c r="O619" s="790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89"/>
      <c r="B620" s="789"/>
      <c r="C620" s="789"/>
      <c r="D620" s="789"/>
      <c r="E620" s="789"/>
      <c r="F620" s="789"/>
      <c r="G620" s="789"/>
      <c r="H620" s="789"/>
      <c r="I620" s="789"/>
      <c r="J620" s="789"/>
      <c r="K620" s="789"/>
      <c r="L620" s="789"/>
      <c r="M620" s="789"/>
      <c r="N620" s="789"/>
      <c r="O620" s="790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hidden="1" customHeight="1" x14ac:dyDescent="0.25">
      <c r="A621" s="793" t="s">
        <v>64</v>
      </c>
      <c r="B621" s="789"/>
      <c r="C621" s="789"/>
      <c r="D621" s="789"/>
      <c r="E621" s="789"/>
      <c r="F621" s="789"/>
      <c r="G621" s="789"/>
      <c r="H621" s="789"/>
      <c r="I621" s="789"/>
      <c r="J621" s="789"/>
      <c r="K621" s="789"/>
      <c r="L621" s="789"/>
      <c r="M621" s="789"/>
      <c r="N621" s="789"/>
      <c r="O621" s="789"/>
      <c r="P621" s="789"/>
      <c r="Q621" s="789"/>
      <c r="R621" s="789"/>
      <c r="S621" s="789"/>
      <c r="T621" s="789"/>
      <c r="U621" s="789"/>
      <c r="V621" s="789"/>
      <c r="W621" s="789"/>
      <c r="X621" s="789"/>
      <c r="Y621" s="789"/>
      <c r="Z621" s="789"/>
      <c r="AA621" s="775"/>
      <c r="AB621" s="775"/>
      <c r="AC621" s="775"/>
    </row>
    <row r="622" spans="1:68" ht="27" hidden="1" customHeight="1" x14ac:dyDescent="0.25">
      <c r="A622" s="54" t="s">
        <v>983</v>
      </c>
      <c r="B622" s="54" t="s">
        <v>984</v>
      </c>
      <c r="C622" s="31">
        <v>4301031280</v>
      </c>
      <c r="D622" s="791">
        <v>4640242180816</v>
      </c>
      <c r="E622" s="792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18" t="s">
        <v>985</v>
      </c>
      <c r="Q622" s="795"/>
      <c r="R622" s="795"/>
      <c r="S622" s="795"/>
      <c r="T622" s="796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hidden="1" customHeight="1" x14ac:dyDescent="0.25">
      <c r="A623" s="54" t="s">
        <v>987</v>
      </c>
      <c r="B623" s="54" t="s">
        <v>988</v>
      </c>
      <c r="C623" s="31">
        <v>4301031244</v>
      </c>
      <c r="D623" s="791">
        <v>4640242180595</v>
      </c>
      <c r="E623" s="792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5" t="s">
        <v>989</v>
      </c>
      <c r="Q623" s="795"/>
      <c r="R623" s="795"/>
      <c r="S623" s="795"/>
      <c r="T623" s="796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991</v>
      </c>
      <c r="B624" s="54" t="s">
        <v>992</v>
      </c>
      <c r="C624" s="31">
        <v>4301031289</v>
      </c>
      <c r="D624" s="791">
        <v>4640242181615</v>
      </c>
      <c r="E624" s="792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54" t="s">
        <v>993</v>
      </c>
      <c r="Q624" s="795"/>
      <c r="R624" s="795"/>
      <c r="S624" s="795"/>
      <c r="T624" s="796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995</v>
      </c>
      <c r="B625" s="54" t="s">
        <v>996</v>
      </c>
      <c r="C625" s="31">
        <v>4301031285</v>
      </c>
      <c r="D625" s="791">
        <v>4640242181639</v>
      </c>
      <c r="E625" s="792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0" t="s">
        <v>997</v>
      </c>
      <c r="Q625" s="795"/>
      <c r="R625" s="795"/>
      <c r="S625" s="795"/>
      <c r="T625" s="796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999</v>
      </c>
      <c r="B626" s="54" t="s">
        <v>1000</v>
      </c>
      <c r="C626" s="31">
        <v>4301031287</v>
      </c>
      <c r="D626" s="791">
        <v>4640242181622</v>
      </c>
      <c r="E626" s="792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10" t="s">
        <v>1001</v>
      </c>
      <c r="Q626" s="795"/>
      <c r="R626" s="795"/>
      <c r="S626" s="795"/>
      <c r="T626" s="796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hidden="1" customHeight="1" x14ac:dyDescent="0.25">
      <c r="A627" s="54" t="s">
        <v>1003</v>
      </c>
      <c r="B627" s="54" t="s">
        <v>1004</v>
      </c>
      <c r="C627" s="31">
        <v>4301031203</v>
      </c>
      <c r="D627" s="791">
        <v>4640242180908</v>
      </c>
      <c r="E627" s="792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8" t="s">
        <v>1005</v>
      </c>
      <c r="Q627" s="795"/>
      <c r="R627" s="795"/>
      <c r="S627" s="795"/>
      <c r="T627" s="796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hidden="1" customHeight="1" x14ac:dyDescent="0.25">
      <c r="A628" s="54" t="s">
        <v>1006</v>
      </c>
      <c r="B628" s="54" t="s">
        <v>1007</v>
      </c>
      <c r="C628" s="31">
        <v>4301031200</v>
      </c>
      <c r="D628" s="791">
        <v>4640242180489</v>
      </c>
      <c r="E628" s="792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3" t="s">
        <v>1008</v>
      </c>
      <c r="Q628" s="795"/>
      <c r="R628" s="795"/>
      <c r="S628" s="795"/>
      <c r="T628" s="796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hidden="1" x14ac:dyDescent="0.2">
      <c r="A629" s="788"/>
      <c r="B629" s="789"/>
      <c r="C629" s="789"/>
      <c r="D629" s="789"/>
      <c r="E629" s="789"/>
      <c r="F629" s="789"/>
      <c r="G629" s="789"/>
      <c r="H629" s="789"/>
      <c r="I629" s="789"/>
      <c r="J629" s="789"/>
      <c r="K629" s="789"/>
      <c r="L629" s="789"/>
      <c r="M629" s="789"/>
      <c r="N629" s="789"/>
      <c r="O629" s="790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hidden="1" x14ac:dyDescent="0.2">
      <c r="A630" s="789"/>
      <c r="B630" s="789"/>
      <c r="C630" s="789"/>
      <c r="D630" s="789"/>
      <c r="E630" s="789"/>
      <c r="F630" s="789"/>
      <c r="G630" s="789"/>
      <c r="H630" s="789"/>
      <c r="I630" s="789"/>
      <c r="J630" s="789"/>
      <c r="K630" s="789"/>
      <c r="L630" s="789"/>
      <c r="M630" s="789"/>
      <c r="N630" s="789"/>
      <c r="O630" s="790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hidden="1" customHeight="1" x14ac:dyDescent="0.25">
      <c r="A631" s="793" t="s">
        <v>73</v>
      </c>
      <c r="B631" s="789"/>
      <c r="C631" s="789"/>
      <c r="D631" s="789"/>
      <c r="E631" s="789"/>
      <c r="F631" s="789"/>
      <c r="G631" s="789"/>
      <c r="H631" s="789"/>
      <c r="I631" s="789"/>
      <c r="J631" s="789"/>
      <c r="K631" s="789"/>
      <c r="L631" s="789"/>
      <c r="M631" s="789"/>
      <c r="N631" s="789"/>
      <c r="O631" s="789"/>
      <c r="P631" s="789"/>
      <c r="Q631" s="789"/>
      <c r="R631" s="789"/>
      <c r="S631" s="789"/>
      <c r="T631" s="789"/>
      <c r="U631" s="789"/>
      <c r="V631" s="789"/>
      <c r="W631" s="789"/>
      <c r="X631" s="789"/>
      <c r="Y631" s="789"/>
      <c r="Z631" s="789"/>
      <c r="AA631" s="775"/>
      <c r="AB631" s="775"/>
      <c r="AC631" s="775"/>
    </row>
    <row r="632" spans="1:68" ht="27" hidden="1" customHeight="1" x14ac:dyDescent="0.25">
      <c r="A632" s="54" t="s">
        <v>1009</v>
      </c>
      <c r="B632" s="54" t="s">
        <v>1010</v>
      </c>
      <c r="C632" s="31">
        <v>4301051746</v>
      </c>
      <c r="D632" s="791">
        <v>4640242180533</v>
      </c>
      <c r="E632" s="792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24" t="s">
        <v>1011</v>
      </c>
      <c r="Q632" s="795"/>
      <c r="R632" s="795"/>
      <c r="S632" s="795"/>
      <c r="T632" s="796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hidden="1" customHeight="1" x14ac:dyDescent="0.25">
      <c r="A633" s="54" t="s">
        <v>1009</v>
      </c>
      <c r="B633" s="54" t="s">
        <v>1013</v>
      </c>
      <c r="C633" s="31">
        <v>4301051887</v>
      </c>
      <c r="D633" s="791">
        <v>4640242180533</v>
      </c>
      <c r="E633" s="792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073" t="s">
        <v>1014</v>
      </c>
      <c r="Q633" s="795"/>
      <c r="R633" s="795"/>
      <c r="S633" s="795"/>
      <c r="T633" s="796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1015</v>
      </c>
      <c r="B634" s="54" t="s">
        <v>1016</v>
      </c>
      <c r="C634" s="31">
        <v>4301051510</v>
      </c>
      <c r="D634" s="791">
        <v>4640242180540</v>
      </c>
      <c r="E634" s="792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31" t="s">
        <v>1017</v>
      </c>
      <c r="Q634" s="795"/>
      <c r="R634" s="795"/>
      <c r="S634" s="795"/>
      <c r="T634" s="796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1015</v>
      </c>
      <c r="B635" s="54" t="s">
        <v>1019</v>
      </c>
      <c r="C635" s="31">
        <v>4301051933</v>
      </c>
      <c r="D635" s="791">
        <v>4640242180540</v>
      </c>
      <c r="E635" s="792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2" t="s">
        <v>1020</v>
      </c>
      <c r="Q635" s="795"/>
      <c r="R635" s="795"/>
      <c r="S635" s="795"/>
      <c r="T635" s="796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1021</v>
      </c>
      <c r="B636" s="54" t="s">
        <v>1022</v>
      </c>
      <c r="C636" s="31">
        <v>4301051390</v>
      </c>
      <c r="D636" s="791">
        <v>4640242181233</v>
      </c>
      <c r="E636" s="792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19" t="s">
        <v>1023</v>
      </c>
      <c r="Q636" s="795"/>
      <c r="R636" s="795"/>
      <c r="S636" s="795"/>
      <c r="T636" s="796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1021</v>
      </c>
      <c r="B637" s="54" t="s">
        <v>1024</v>
      </c>
      <c r="C637" s="31">
        <v>4301051920</v>
      </c>
      <c r="D637" s="791">
        <v>4640242181233</v>
      </c>
      <c r="E637" s="792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90" t="s">
        <v>1025</v>
      </c>
      <c r="Q637" s="795"/>
      <c r="R637" s="795"/>
      <c r="S637" s="795"/>
      <c r="T637" s="796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hidden="1" customHeight="1" x14ac:dyDescent="0.25">
      <c r="A638" s="54" t="s">
        <v>1026</v>
      </c>
      <c r="B638" s="54" t="s">
        <v>1027</v>
      </c>
      <c r="C638" s="31">
        <v>4301051448</v>
      </c>
      <c r="D638" s="791">
        <v>4640242181226</v>
      </c>
      <c r="E638" s="792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54" t="s">
        <v>1028</v>
      </c>
      <c r="Q638" s="795"/>
      <c r="R638" s="795"/>
      <c r="S638" s="795"/>
      <c r="T638" s="796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hidden="1" customHeight="1" x14ac:dyDescent="0.25">
      <c r="A639" s="54" t="s">
        <v>1026</v>
      </c>
      <c r="B639" s="54" t="s">
        <v>1029</v>
      </c>
      <c r="C639" s="31">
        <v>4301051921</v>
      </c>
      <c r="D639" s="791">
        <v>4640242181226</v>
      </c>
      <c r="E639" s="792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14" t="s">
        <v>1030</v>
      </c>
      <c r="Q639" s="795"/>
      <c r="R639" s="795"/>
      <c r="S639" s="795"/>
      <c r="T639" s="796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idden="1" x14ac:dyDescent="0.2">
      <c r="A640" s="788"/>
      <c r="B640" s="789"/>
      <c r="C640" s="789"/>
      <c r="D640" s="789"/>
      <c r="E640" s="789"/>
      <c r="F640" s="789"/>
      <c r="G640" s="789"/>
      <c r="H640" s="789"/>
      <c r="I640" s="789"/>
      <c r="J640" s="789"/>
      <c r="K640" s="789"/>
      <c r="L640" s="789"/>
      <c r="M640" s="789"/>
      <c r="N640" s="789"/>
      <c r="O640" s="790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hidden="1" x14ac:dyDescent="0.2">
      <c r="A641" s="789"/>
      <c r="B641" s="789"/>
      <c r="C641" s="789"/>
      <c r="D641" s="789"/>
      <c r="E641" s="789"/>
      <c r="F641" s="789"/>
      <c r="G641" s="789"/>
      <c r="H641" s="789"/>
      <c r="I641" s="789"/>
      <c r="J641" s="789"/>
      <c r="K641" s="789"/>
      <c r="L641" s="789"/>
      <c r="M641" s="789"/>
      <c r="N641" s="789"/>
      <c r="O641" s="790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hidden="1" customHeight="1" x14ac:dyDescent="0.25">
      <c r="A642" s="793" t="s">
        <v>207</v>
      </c>
      <c r="B642" s="789"/>
      <c r="C642" s="789"/>
      <c r="D642" s="789"/>
      <c r="E642" s="789"/>
      <c r="F642" s="789"/>
      <c r="G642" s="789"/>
      <c r="H642" s="789"/>
      <c r="I642" s="789"/>
      <c r="J642" s="789"/>
      <c r="K642" s="789"/>
      <c r="L642" s="789"/>
      <c r="M642" s="789"/>
      <c r="N642" s="789"/>
      <c r="O642" s="789"/>
      <c r="P642" s="789"/>
      <c r="Q642" s="789"/>
      <c r="R642" s="789"/>
      <c r="S642" s="789"/>
      <c r="T642" s="789"/>
      <c r="U642" s="789"/>
      <c r="V642" s="789"/>
      <c r="W642" s="789"/>
      <c r="X642" s="789"/>
      <c r="Y642" s="789"/>
      <c r="Z642" s="789"/>
      <c r="AA642" s="775"/>
      <c r="AB642" s="775"/>
      <c r="AC642" s="775"/>
    </row>
    <row r="643" spans="1:68" ht="27" hidden="1" customHeight="1" x14ac:dyDescent="0.25">
      <c r="A643" s="54" t="s">
        <v>1031</v>
      </c>
      <c r="B643" s="54" t="s">
        <v>1032</v>
      </c>
      <c r="C643" s="31">
        <v>4301060408</v>
      </c>
      <c r="D643" s="791">
        <v>4640242180120</v>
      </c>
      <c r="E643" s="792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36" t="s">
        <v>1033</v>
      </c>
      <c r="Q643" s="795"/>
      <c r="R643" s="795"/>
      <c r="S643" s="795"/>
      <c r="T643" s="796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1031</v>
      </c>
      <c r="B644" s="54" t="s">
        <v>1035</v>
      </c>
      <c r="C644" s="31">
        <v>4301060354</v>
      </c>
      <c r="D644" s="791">
        <v>4640242180120</v>
      </c>
      <c r="E644" s="792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95"/>
      <c r="R644" s="795"/>
      <c r="S644" s="795"/>
      <c r="T644" s="796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1037</v>
      </c>
      <c r="B645" s="54" t="s">
        <v>1038</v>
      </c>
      <c r="C645" s="31">
        <v>4301060407</v>
      </c>
      <c r="D645" s="791">
        <v>4640242180137</v>
      </c>
      <c r="E645" s="792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49" t="s">
        <v>1039</v>
      </c>
      <c r="Q645" s="795"/>
      <c r="R645" s="795"/>
      <c r="S645" s="795"/>
      <c r="T645" s="796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1037</v>
      </c>
      <c r="B646" s="54" t="s">
        <v>1041</v>
      </c>
      <c r="C646" s="31">
        <v>4301060355</v>
      </c>
      <c r="D646" s="791">
        <v>4640242180137</v>
      </c>
      <c r="E646" s="792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04" t="s">
        <v>1042</v>
      </c>
      <c r="Q646" s="795"/>
      <c r="R646" s="795"/>
      <c r="S646" s="795"/>
      <c r="T646" s="796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8"/>
      <c r="B647" s="789"/>
      <c r="C647" s="789"/>
      <c r="D647" s="789"/>
      <c r="E647" s="789"/>
      <c r="F647" s="789"/>
      <c r="G647" s="789"/>
      <c r="H647" s="789"/>
      <c r="I647" s="789"/>
      <c r="J647" s="789"/>
      <c r="K647" s="789"/>
      <c r="L647" s="789"/>
      <c r="M647" s="789"/>
      <c r="N647" s="789"/>
      <c r="O647" s="790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89"/>
      <c r="B648" s="789"/>
      <c r="C648" s="789"/>
      <c r="D648" s="789"/>
      <c r="E648" s="789"/>
      <c r="F648" s="789"/>
      <c r="G648" s="789"/>
      <c r="H648" s="789"/>
      <c r="I648" s="789"/>
      <c r="J648" s="789"/>
      <c r="K648" s="789"/>
      <c r="L648" s="789"/>
      <c r="M648" s="789"/>
      <c r="N648" s="789"/>
      <c r="O648" s="790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hidden="1" customHeight="1" x14ac:dyDescent="0.25">
      <c r="A649" s="799" t="s">
        <v>1043</v>
      </c>
      <c r="B649" s="789"/>
      <c r="C649" s="789"/>
      <c r="D649" s="789"/>
      <c r="E649" s="789"/>
      <c r="F649" s="789"/>
      <c r="G649" s="789"/>
      <c r="H649" s="789"/>
      <c r="I649" s="789"/>
      <c r="J649" s="789"/>
      <c r="K649" s="789"/>
      <c r="L649" s="789"/>
      <c r="M649" s="789"/>
      <c r="N649" s="789"/>
      <c r="O649" s="789"/>
      <c r="P649" s="789"/>
      <c r="Q649" s="789"/>
      <c r="R649" s="789"/>
      <c r="S649" s="789"/>
      <c r="T649" s="789"/>
      <c r="U649" s="789"/>
      <c r="V649" s="789"/>
      <c r="W649" s="789"/>
      <c r="X649" s="789"/>
      <c r="Y649" s="789"/>
      <c r="Z649" s="789"/>
      <c r="AA649" s="774"/>
      <c r="AB649" s="774"/>
      <c r="AC649" s="774"/>
    </row>
    <row r="650" spans="1:68" ht="14.25" hidden="1" customHeight="1" x14ac:dyDescent="0.25">
      <c r="A650" s="793" t="s">
        <v>113</v>
      </c>
      <c r="B650" s="789"/>
      <c r="C650" s="789"/>
      <c r="D650" s="789"/>
      <c r="E650" s="789"/>
      <c r="F650" s="789"/>
      <c r="G650" s="789"/>
      <c r="H650" s="789"/>
      <c r="I650" s="789"/>
      <c r="J650" s="789"/>
      <c r="K650" s="789"/>
      <c r="L650" s="789"/>
      <c r="M650" s="789"/>
      <c r="N650" s="789"/>
      <c r="O650" s="789"/>
      <c r="P650" s="789"/>
      <c r="Q650" s="789"/>
      <c r="R650" s="789"/>
      <c r="S650" s="789"/>
      <c r="T650" s="789"/>
      <c r="U650" s="789"/>
      <c r="V650" s="789"/>
      <c r="W650" s="789"/>
      <c r="X650" s="789"/>
      <c r="Y650" s="789"/>
      <c r="Z650" s="789"/>
      <c r="AA650" s="775"/>
      <c r="AB650" s="775"/>
      <c r="AC650" s="775"/>
    </row>
    <row r="651" spans="1:68" ht="27" hidden="1" customHeight="1" x14ac:dyDescent="0.25">
      <c r="A651" s="54" t="s">
        <v>1044</v>
      </c>
      <c r="B651" s="54" t="s">
        <v>1045</v>
      </c>
      <c r="C651" s="31">
        <v>4301011951</v>
      </c>
      <c r="D651" s="791">
        <v>4640242180045</v>
      </c>
      <c r="E651" s="792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00" t="s">
        <v>1046</v>
      </c>
      <c r="Q651" s="795"/>
      <c r="R651" s="795"/>
      <c r="S651" s="795"/>
      <c r="T651" s="796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1048</v>
      </c>
      <c r="B652" s="54" t="s">
        <v>1049</v>
      </c>
      <c r="C652" s="31">
        <v>4301011950</v>
      </c>
      <c r="D652" s="791">
        <v>4640242180601</v>
      </c>
      <c r="E652" s="792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5" t="s">
        <v>1050</v>
      </c>
      <c r="Q652" s="795"/>
      <c r="R652" s="795"/>
      <c r="S652" s="795"/>
      <c r="T652" s="796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8"/>
      <c r="B653" s="789"/>
      <c r="C653" s="789"/>
      <c r="D653" s="789"/>
      <c r="E653" s="789"/>
      <c r="F653" s="789"/>
      <c r="G653" s="789"/>
      <c r="H653" s="789"/>
      <c r="I653" s="789"/>
      <c r="J653" s="789"/>
      <c r="K653" s="789"/>
      <c r="L653" s="789"/>
      <c r="M653" s="789"/>
      <c r="N653" s="789"/>
      <c r="O653" s="790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89"/>
      <c r="B654" s="789"/>
      <c r="C654" s="789"/>
      <c r="D654" s="789"/>
      <c r="E654" s="789"/>
      <c r="F654" s="789"/>
      <c r="G654" s="789"/>
      <c r="H654" s="789"/>
      <c r="I654" s="789"/>
      <c r="J654" s="789"/>
      <c r="K654" s="789"/>
      <c r="L654" s="789"/>
      <c r="M654" s="789"/>
      <c r="N654" s="789"/>
      <c r="O654" s="790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hidden="1" customHeight="1" x14ac:dyDescent="0.25">
      <c r="A655" s="793" t="s">
        <v>165</v>
      </c>
      <c r="B655" s="789"/>
      <c r="C655" s="789"/>
      <c r="D655" s="789"/>
      <c r="E655" s="789"/>
      <c r="F655" s="789"/>
      <c r="G655" s="789"/>
      <c r="H655" s="789"/>
      <c r="I655" s="789"/>
      <c r="J655" s="789"/>
      <c r="K655" s="789"/>
      <c r="L655" s="789"/>
      <c r="M655" s="789"/>
      <c r="N655" s="789"/>
      <c r="O655" s="789"/>
      <c r="P655" s="789"/>
      <c r="Q655" s="789"/>
      <c r="R655" s="789"/>
      <c r="S655" s="789"/>
      <c r="T655" s="789"/>
      <c r="U655" s="789"/>
      <c r="V655" s="789"/>
      <c r="W655" s="789"/>
      <c r="X655" s="789"/>
      <c r="Y655" s="789"/>
      <c r="Z655" s="789"/>
      <c r="AA655" s="775"/>
      <c r="AB655" s="775"/>
      <c r="AC655" s="775"/>
    </row>
    <row r="656" spans="1:68" ht="27" hidden="1" customHeight="1" x14ac:dyDescent="0.25">
      <c r="A656" s="54" t="s">
        <v>1052</v>
      </c>
      <c r="B656" s="54" t="s">
        <v>1053</v>
      </c>
      <c r="C656" s="31">
        <v>4301020314</v>
      </c>
      <c r="D656" s="791">
        <v>4640242180090</v>
      </c>
      <c r="E656" s="792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64" t="s">
        <v>1054</v>
      </c>
      <c r="Q656" s="795"/>
      <c r="R656" s="795"/>
      <c r="S656" s="795"/>
      <c r="T656" s="796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8"/>
      <c r="B657" s="789"/>
      <c r="C657" s="789"/>
      <c r="D657" s="789"/>
      <c r="E657" s="789"/>
      <c r="F657" s="789"/>
      <c r="G657" s="789"/>
      <c r="H657" s="789"/>
      <c r="I657" s="789"/>
      <c r="J657" s="789"/>
      <c r="K657" s="789"/>
      <c r="L657" s="789"/>
      <c r="M657" s="789"/>
      <c r="N657" s="789"/>
      <c r="O657" s="790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89"/>
      <c r="B658" s="789"/>
      <c r="C658" s="789"/>
      <c r="D658" s="789"/>
      <c r="E658" s="789"/>
      <c r="F658" s="789"/>
      <c r="G658" s="789"/>
      <c r="H658" s="789"/>
      <c r="I658" s="789"/>
      <c r="J658" s="789"/>
      <c r="K658" s="789"/>
      <c r="L658" s="789"/>
      <c r="M658" s="789"/>
      <c r="N658" s="789"/>
      <c r="O658" s="790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hidden="1" customHeight="1" x14ac:dyDescent="0.25">
      <c r="A659" s="793" t="s">
        <v>64</v>
      </c>
      <c r="B659" s="789"/>
      <c r="C659" s="789"/>
      <c r="D659" s="789"/>
      <c r="E659" s="789"/>
      <c r="F659" s="789"/>
      <c r="G659" s="789"/>
      <c r="H659" s="789"/>
      <c r="I659" s="789"/>
      <c r="J659" s="789"/>
      <c r="K659" s="789"/>
      <c r="L659" s="789"/>
      <c r="M659" s="789"/>
      <c r="N659" s="789"/>
      <c r="O659" s="789"/>
      <c r="P659" s="789"/>
      <c r="Q659" s="789"/>
      <c r="R659" s="789"/>
      <c r="S659" s="789"/>
      <c r="T659" s="789"/>
      <c r="U659" s="789"/>
      <c r="V659" s="789"/>
      <c r="W659" s="789"/>
      <c r="X659" s="789"/>
      <c r="Y659" s="789"/>
      <c r="Z659" s="789"/>
      <c r="AA659" s="775"/>
      <c r="AB659" s="775"/>
      <c r="AC659" s="775"/>
    </row>
    <row r="660" spans="1:68" ht="27" hidden="1" customHeight="1" x14ac:dyDescent="0.25">
      <c r="A660" s="54" t="s">
        <v>1056</v>
      </c>
      <c r="B660" s="54" t="s">
        <v>1057</v>
      </c>
      <c r="C660" s="31">
        <v>4301031321</v>
      </c>
      <c r="D660" s="791">
        <v>4640242180076</v>
      </c>
      <c r="E660" s="792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80" t="s">
        <v>1058</v>
      </c>
      <c r="Q660" s="795"/>
      <c r="R660" s="795"/>
      <c r="S660" s="795"/>
      <c r="T660" s="796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8"/>
      <c r="B661" s="789"/>
      <c r="C661" s="789"/>
      <c r="D661" s="789"/>
      <c r="E661" s="789"/>
      <c r="F661" s="789"/>
      <c r="G661" s="789"/>
      <c r="H661" s="789"/>
      <c r="I661" s="789"/>
      <c r="J661" s="789"/>
      <c r="K661" s="789"/>
      <c r="L661" s="789"/>
      <c r="M661" s="789"/>
      <c r="N661" s="789"/>
      <c r="O661" s="790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89"/>
      <c r="B662" s="789"/>
      <c r="C662" s="789"/>
      <c r="D662" s="789"/>
      <c r="E662" s="789"/>
      <c r="F662" s="789"/>
      <c r="G662" s="789"/>
      <c r="H662" s="789"/>
      <c r="I662" s="789"/>
      <c r="J662" s="789"/>
      <c r="K662" s="789"/>
      <c r="L662" s="789"/>
      <c r="M662" s="789"/>
      <c r="N662" s="789"/>
      <c r="O662" s="790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hidden="1" customHeight="1" x14ac:dyDescent="0.25">
      <c r="A663" s="793" t="s">
        <v>73</v>
      </c>
      <c r="B663" s="789"/>
      <c r="C663" s="789"/>
      <c r="D663" s="789"/>
      <c r="E663" s="789"/>
      <c r="F663" s="789"/>
      <c r="G663" s="789"/>
      <c r="H663" s="789"/>
      <c r="I663" s="789"/>
      <c r="J663" s="789"/>
      <c r="K663" s="789"/>
      <c r="L663" s="789"/>
      <c r="M663" s="789"/>
      <c r="N663" s="789"/>
      <c r="O663" s="789"/>
      <c r="P663" s="789"/>
      <c r="Q663" s="789"/>
      <c r="R663" s="789"/>
      <c r="S663" s="789"/>
      <c r="T663" s="789"/>
      <c r="U663" s="789"/>
      <c r="V663" s="789"/>
      <c r="W663" s="789"/>
      <c r="X663" s="789"/>
      <c r="Y663" s="789"/>
      <c r="Z663" s="789"/>
      <c r="AA663" s="775"/>
      <c r="AB663" s="775"/>
      <c r="AC663" s="775"/>
    </row>
    <row r="664" spans="1:68" ht="27" hidden="1" customHeight="1" x14ac:dyDescent="0.25">
      <c r="A664" s="54" t="s">
        <v>1060</v>
      </c>
      <c r="B664" s="54" t="s">
        <v>1061</v>
      </c>
      <c r="C664" s="31">
        <v>4301051780</v>
      </c>
      <c r="D664" s="791">
        <v>4640242180106</v>
      </c>
      <c r="E664" s="792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26" t="s">
        <v>1062</v>
      </c>
      <c r="Q664" s="795"/>
      <c r="R664" s="795"/>
      <c r="S664" s="795"/>
      <c r="T664" s="796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8"/>
      <c r="B665" s="789"/>
      <c r="C665" s="789"/>
      <c r="D665" s="789"/>
      <c r="E665" s="789"/>
      <c r="F665" s="789"/>
      <c r="G665" s="789"/>
      <c r="H665" s="789"/>
      <c r="I665" s="789"/>
      <c r="J665" s="789"/>
      <c r="K665" s="789"/>
      <c r="L665" s="789"/>
      <c r="M665" s="789"/>
      <c r="N665" s="789"/>
      <c r="O665" s="790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89"/>
      <c r="B666" s="789"/>
      <c r="C666" s="789"/>
      <c r="D666" s="789"/>
      <c r="E666" s="789"/>
      <c r="F666" s="789"/>
      <c r="G666" s="789"/>
      <c r="H666" s="789"/>
      <c r="I666" s="789"/>
      <c r="J666" s="789"/>
      <c r="K666" s="789"/>
      <c r="L666" s="789"/>
      <c r="M666" s="789"/>
      <c r="N666" s="789"/>
      <c r="O666" s="790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60"/>
      <c r="B667" s="789"/>
      <c r="C667" s="789"/>
      <c r="D667" s="789"/>
      <c r="E667" s="789"/>
      <c r="F667" s="789"/>
      <c r="G667" s="789"/>
      <c r="H667" s="789"/>
      <c r="I667" s="789"/>
      <c r="J667" s="789"/>
      <c r="K667" s="789"/>
      <c r="L667" s="789"/>
      <c r="M667" s="789"/>
      <c r="N667" s="789"/>
      <c r="O667" s="990"/>
      <c r="P667" s="957" t="s">
        <v>1064</v>
      </c>
      <c r="Q667" s="945"/>
      <c r="R667" s="945"/>
      <c r="S667" s="945"/>
      <c r="T667" s="945"/>
      <c r="U667" s="945"/>
      <c r="V667" s="946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15623.2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15689.580000000002</v>
      </c>
      <c r="Z667" s="37"/>
      <c r="AA667" s="782"/>
      <c r="AB667" s="782"/>
      <c r="AC667" s="782"/>
    </row>
    <row r="668" spans="1:68" x14ac:dyDescent="0.2">
      <c r="A668" s="789"/>
      <c r="B668" s="789"/>
      <c r="C668" s="789"/>
      <c r="D668" s="789"/>
      <c r="E668" s="789"/>
      <c r="F668" s="789"/>
      <c r="G668" s="789"/>
      <c r="H668" s="789"/>
      <c r="I668" s="789"/>
      <c r="J668" s="789"/>
      <c r="K668" s="789"/>
      <c r="L668" s="789"/>
      <c r="M668" s="789"/>
      <c r="N668" s="789"/>
      <c r="O668" s="990"/>
      <c r="P668" s="957" t="s">
        <v>1065</v>
      </c>
      <c r="Q668" s="945"/>
      <c r="R668" s="945"/>
      <c r="S668" s="945"/>
      <c r="T668" s="945"/>
      <c r="U668" s="945"/>
      <c r="V668" s="946"/>
      <c r="W668" s="37" t="s">
        <v>69</v>
      </c>
      <c r="X668" s="781">
        <f>IFERROR(SUM(BM22:BM664),"0")</f>
        <v>16475.671382284385</v>
      </c>
      <c r="Y668" s="781">
        <f>IFERROR(SUM(BN22:BN664),"0")</f>
        <v>16545.686999999998</v>
      </c>
      <c r="Z668" s="37"/>
      <c r="AA668" s="782"/>
      <c r="AB668" s="782"/>
      <c r="AC668" s="782"/>
    </row>
    <row r="669" spans="1:68" x14ac:dyDescent="0.2">
      <c r="A669" s="789"/>
      <c r="B669" s="789"/>
      <c r="C669" s="789"/>
      <c r="D669" s="789"/>
      <c r="E669" s="789"/>
      <c r="F669" s="789"/>
      <c r="G669" s="789"/>
      <c r="H669" s="789"/>
      <c r="I669" s="789"/>
      <c r="J669" s="789"/>
      <c r="K669" s="789"/>
      <c r="L669" s="789"/>
      <c r="M669" s="789"/>
      <c r="N669" s="789"/>
      <c r="O669" s="990"/>
      <c r="P669" s="957" t="s">
        <v>1066</v>
      </c>
      <c r="Q669" s="945"/>
      <c r="R669" s="945"/>
      <c r="S669" s="945"/>
      <c r="T669" s="945"/>
      <c r="U669" s="945"/>
      <c r="V669" s="946"/>
      <c r="W669" s="37" t="s">
        <v>1067</v>
      </c>
      <c r="X669" s="38">
        <f>ROUNDUP(SUM(BO22:BO664),0)</f>
        <v>27</v>
      </c>
      <c r="Y669" s="38">
        <f>ROUNDUP(SUM(BP22:BP664),0)</f>
        <v>27</v>
      </c>
      <c r="Z669" s="37"/>
      <c r="AA669" s="782"/>
      <c r="AB669" s="782"/>
      <c r="AC669" s="782"/>
    </row>
    <row r="670" spans="1:68" x14ac:dyDescent="0.2">
      <c r="A670" s="789"/>
      <c r="B670" s="789"/>
      <c r="C670" s="789"/>
      <c r="D670" s="789"/>
      <c r="E670" s="789"/>
      <c r="F670" s="789"/>
      <c r="G670" s="789"/>
      <c r="H670" s="789"/>
      <c r="I670" s="789"/>
      <c r="J670" s="789"/>
      <c r="K670" s="789"/>
      <c r="L670" s="789"/>
      <c r="M670" s="789"/>
      <c r="N670" s="789"/>
      <c r="O670" s="990"/>
      <c r="P670" s="957" t="s">
        <v>1068</v>
      </c>
      <c r="Q670" s="945"/>
      <c r="R670" s="945"/>
      <c r="S670" s="945"/>
      <c r="T670" s="945"/>
      <c r="U670" s="945"/>
      <c r="V670" s="946"/>
      <c r="W670" s="37" t="s">
        <v>69</v>
      </c>
      <c r="X670" s="781">
        <f>GrossWeightTotal+PalletQtyTotal*25</f>
        <v>17150.671382284385</v>
      </c>
      <c r="Y670" s="781">
        <f>GrossWeightTotalR+PalletQtyTotalR*25</f>
        <v>17220.686999999998</v>
      </c>
      <c r="Z670" s="37"/>
      <c r="AA670" s="782"/>
      <c r="AB670" s="782"/>
      <c r="AC670" s="782"/>
    </row>
    <row r="671" spans="1:68" x14ac:dyDescent="0.2">
      <c r="A671" s="789"/>
      <c r="B671" s="789"/>
      <c r="C671" s="789"/>
      <c r="D671" s="789"/>
      <c r="E671" s="789"/>
      <c r="F671" s="789"/>
      <c r="G671" s="789"/>
      <c r="H671" s="789"/>
      <c r="I671" s="789"/>
      <c r="J671" s="789"/>
      <c r="K671" s="789"/>
      <c r="L671" s="789"/>
      <c r="M671" s="789"/>
      <c r="N671" s="789"/>
      <c r="O671" s="990"/>
      <c r="P671" s="957" t="s">
        <v>1069</v>
      </c>
      <c r="Q671" s="945"/>
      <c r="R671" s="945"/>
      <c r="S671" s="945"/>
      <c r="T671" s="945"/>
      <c r="U671" s="945"/>
      <c r="V671" s="946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2119.7747561080892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2128</v>
      </c>
      <c r="Z671" s="37"/>
      <c r="AA671" s="782"/>
      <c r="AB671" s="782"/>
      <c r="AC671" s="782"/>
    </row>
    <row r="672" spans="1:68" ht="14.25" hidden="1" customHeight="1" x14ac:dyDescent="0.2">
      <c r="A672" s="789"/>
      <c r="B672" s="789"/>
      <c r="C672" s="789"/>
      <c r="D672" s="789"/>
      <c r="E672" s="789"/>
      <c r="F672" s="789"/>
      <c r="G672" s="789"/>
      <c r="H672" s="789"/>
      <c r="I672" s="789"/>
      <c r="J672" s="789"/>
      <c r="K672" s="789"/>
      <c r="L672" s="789"/>
      <c r="M672" s="789"/>
      <c r="N672" s="789"/>
      <c r="O672" s="990"/>
      <c r="P672" s="957" t="s">
        <v>1070</v>
      </c>
      <c r="Q672" s="945"/>
      <c r="R672" s="945"/>
      <c r="S672" s="945"/>
      <c r="T672" s="945"/>
      <c r="U672" s="945"/>
      <c r="V672" s="946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31.188650000000003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3" t="s">
        <v>111</v>
      </c>
      <c r="D674" s="804"/>
      <c r="E674" s="804"/>
      <c r="F674" s="804"/>
      <c r="G674" s="804"/>
      <c r="H674" s="805"/>
      <c r="I674" s="803" t="s">
        <v>322</v>
      </c>
      <c r="J674" s="804"/>
      <c r="K674" s="804"/>
      <c r="L674" s="804"/>
      <c r="M674" s="804"/>
      <c r="N674" s="804"/>
      <c r="O674" s="804"/>
      <c r="P674" s="804"/>
      <c r="Q674" s="804"/>
      <c r="R674" s="804"/>
      <c r="S674" s="804"/>
      <c r="T674" s="804"/>
      <c r="U674" s="804"/>
      <c r="V674" s="804"/>
      <c r="W674" s="805"/>
      <c r="X674" s="803" t="s">
        <v>661</v>
      </c>
      <c r="Y674" s="805"/>
      <c r="Z674" s="803" t="s">
        <v>747</v>
      </c>
      <c r="AA674" s="804"/>
      <c r="AB674" s="804"/>
      <c r="AC674" s="805"/>
      <c r="AD674" s="776" t="s">
        <v>840</v>
      </c>
      <c r="AE674" s="776" t="s">
        <v>936</v>
      </c>
      <c r="AF674" s="803" t="s">
        <v>943</v>
      </c>
      <c r="AG674" s="805"/>
    </row>
    <row r="675" spans="1:33" ht="14.25" customHeight="1" thickTop="1" x14ac:dyDescent="0.2">
      <c r="A675" s="1033" t="s">
        <v>1073</v>
      </c>
      <c r="B675" s="803" t="s">
        <v>63</v>
      </c>
      <c r="C675" s="803" t="s">
        <v>112</v>
      </c>
      <c r="D675" s="803" t="s">
        <v>139</v>
      </c>
      <c r="E675" s="803" t="s">
        <v>215</v>
      </c>
      <c r="F675" s="803" t="s">
        <v>237</v>
      </c>
      <c r="G675" s="803" t="s">
        <v>281</v>
      </c>
      <c r="H675" s="803" t="s">
        <v>111</v>
      </c>
      <c r="I675" s="803" t="s">
        <v>323</v>
      </c>
      <c r="J675" s="803" t="s">
        <v>347</v>
      </c>
      <c r="K675" s="803" t="s">
        <v>425</v>
      </c>
      <c r="L675" s="803" t="s">
        <v>444</v>
      </c>
      <c r="M675" s="803" t="s">
        <v>468</v>
      </c>
      <c r="N675" s="777"/>
      <c r="O675" s="803" t="s">
        <v>495</v>
      </c>
      <c r="P675" s="803" t="s">
        <v>498</v>
      </c>
      <c r="Q675" s="803" t="s">
        <v>507</v>
      </c>
      <c r="R675" s="803" t="s">
        <v>523</v>
      </c>
      <c r="S675" s="803" t="s">
        <v>533</v>
      </c>
      <c r="T675" s="803" t="s">
        <v>546</v>
      </c>
      <c r="U675" s="803" t="s">
        <v>559</v>
      </c>
      <c r="V675" s="803" t="s">
        <v>563</v>
      </c>
      <c r="W675" s="803" t="s">
        <v>648</v>
      </c>
      <c r="X675" s="803" t="s">
        <v>662</v>
      </c>
      <c r="Y675" s="803" t="s">
        <v>703</v>
      </c>
      <c r="Z675" s="803" t="s">
        <v>748</v>
      </c>
      <c r="AA675" s="803" t="s">
        <v>803</v>
      </c>
      <c r="AB675" s="803" t="s">
        <v>821</v>
      </c>
      <c r="AC675" s="803" t="s">
        <v>836</v>
      </c>
      <c r="AD675" s="803" t="s">
        <v>840</v>
      </c>
      <c r="AE675" s="803" t="s">
        <v>936</v>
      </c>
      <c r="AF675" s="803" t="s">
        <v>943</v>
      </c>
      <c r="AG675" s="803" t="s">
        <v>1043</v>
      </c>
    </row>
    <row r="676" spans="1:33" ht="13.5" customHeight="1" thickBot="1" x14ac:dyDescent="0.25">
      <c r="A676" s="1034"/>
      <c r="B676" s="815"/>
      <c r="C676" s="815"/>
      <c r="D676" s="815"/>
      <c r="E676" s="815"/>
      <c r="F676" s="815"/>
      <c r="G676" s="815"/>
      <c r="H676" s="815"/>
      <c r="I676" s="815"/>
      <c r="J676" s="815"/>
      <c r="K676" s="815"/>
      <c r="L676" s="815"/>
      <c r="M676" s="815"/>
      <c r="N676" s="777"/>
      <c r="O676" s="815"/>
      <c r="P676" s="815"/>
      <c r="Q676" s="815"/>
      <c r="R676" s="815"/>
      <c r="S676" s="815"/>
      <c r="T676" s="815"/>
      <c r="U676" s="815"/>
      <c r="V676" s="815"/>
      <c r="W676" s="815"/>
      <c r="X676" s="815"/>
      <c r="Y676" s="815"/>
      <c r="Z676" s="815"/>
      <c r="AA676" s="815"/>
      <c r="AB676" s="815"/>
      <c r="AC676" s="815"/>
      <c r="AD676" s="815"/>
      <c r="AE676" s="815"/>
      <c r="AF676" s="815"/>
      <c r="AG676" s="815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555.6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626.40000000000009</v>
      </c>
      <c r="E677" s="46">
        <f>IFERROR(Y105*1,"0")+IFERROR(Y106*1,"0")+IFERROR(Y107*1,"0")+IFERROR(Y111*1,"0")+IFERROR(Y112*1,"0")+IFERROR(Y113*1,"0")+IFERROR(Y114*1,"0")+IFERROR(Y115*1,"0")+IFERROR(Y116*1,"0")</f>
        <v>729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407.70000000000005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0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405.59999999999997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4242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3006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5417.2800000000007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300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440,00"/>
        <filter val="1 500,00"/>
        <filter val="100,00"/>
        <filter val="12,82"/>
        <filter val="15 623,20"/>
        <filter val="16 475,67"/>
        <filter val="169,33"/>
        <filter val="17 150,67"/>
        <filter val="170,45"/>
        <filter val="18,52"/>
        <filter val="189,39"/>
        <filter val="193,04"/>
        <filter val="2 119,77"/>
        <filter val="2 540,00"/>
        <filter val="200,00"/>
        <filter val="24,69"/>
        <filter val="25,00"/>
        <filter val="250,00"/>
        <filter val="27"/>
        <filter val="27,78"/>
        <filter val="3 000,00"/>
        <filter val="3 500,00"/>
        <filter val="300,00"/>
        <filter val="324,00"/>
        <filter val="333,33"/>
        <filter val="38,46"/>
        <filter val="421,20"/>
        <filter val="48,00"/>
        <filter val="500,00"/>
        <filter val="548,00"/>
        <filter val="58,30"/>
        <filter val="600,00"/>
        <filter val="624,00"/>
        <filter val="662,88"/>
        <filter val="721,20"/>
        <filter val="900,00"/>
        <filter val="96,00"/>
        <filter val="99,78"/>
      </filters>
    </filterColumn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M17:M18"/>
    <mergeCell ref="A602:Z602"/>
    <mergeCell ref="P336:T336"/>
    <mergeCell ref="O17:O18"/>
    <mergeCell ref="P258:V258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P618:T618"/>
    <mergeCell ref="D31:E31"/>
    <mergeCell ref="A416:O417"/>
    <mergeCell ref="P286:T286"/>
    <mergeCell ref="D158:E158"/>
    <mergeCell ref="P479:T479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9:C9"/>
    <mergeCell ref="P125:T125"/>
    <mergeCell ref="D373:E373"/>
    <mergeCell ref="D500:E500"/>
    <mergeCell ref="A302:Z302"/>
    <mergeCell ref="P112:T112"/>
    <mergeCell ref="V6:W9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178:T178"/>
    <mergeCell ref="P105:T105"/>
    <mergeCell ref="D257:E257"/>
    <mergeCell ref="P270:T270"/>
    <mergeCell ref="D384:E384"/>
    <mergeCell ref="P341:T341"/>
    <mergeCell ref="P84:T84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D199:E199"/>
    <mergeCell ref="P554:T554"/>
    <mergeCell ref="D497:E497"/>
    <mergeCell ref="D364:E364"/>
    <mergeCell ref="I675:I676"/>
    <mergeCell ref="A155:O156"/>
    <mergeCell ref="D435:E435"/>
    <mergeCell ref="P639:T639"/>
    <mergeCell ref="P577:T577"/>
    <mergeCell ref="D449:E449"/>
    <mergeCell ref="P49:T49"/>
    <mergeCell ref="D607:E607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P646:T646"/>
    <mergeCell ref="D231:E231"/>
    <mergeCell ref="P39:V39"/>
    <mergeCell ref="D529:E529"/>
    <mergeCell ref="P537:V537"/>
    <mergeCell ref="A166:O167"/>
    <mergeCell ref="P107:T107"/>
    <mergeCell ref="P576:T576"/>
    <mergeCell ref="P636:T636"/>
    <mergeCell ref="P519:T519"/>
    <mergeCell ref="D391:E391"/>
    <mergeCell ref="P370:V370"/>
    <mergeCell ref="D220:E220"/>
    <mergeCell ref="A369:O370"/>
    <mergeCell ref="P122:T122"/>
    <mergeCell ref="D606:E606"/>
    <mergeCell ref="P475:V475"/>
    <mergeCell ref="D527:E527"/>
    <mergeCell ref="D356:E356"/>
    <mergeCell ref="P542:T542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P465:T465"/>
    <mergeCell ref="D215:E215"/>
    <mergeCell ref="D513:E513"/>
    <mergeCell ref="A317:Z317"/>
    <mergeCell ref="P415:T415"/>
    <mergeCell ref="P83:T83"/>
    <mergeCell ref="P582:T582"/>
    <mergeCell ref="P575:T575"/>
    <mergeCell ref="D605:E605"/>
    <mergeCell ref="P547:T547"/>
    <mergeCell ref="D65:E65"/>
    <mergeCell ref="P22:T22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D100:E100"/>
    <mergeCell ref="D634:E634"/>
    <mergeCell ref="P323:V323"/>
    <mergeCell ref="P129:T129"/>
    <mergeCell ref="P194:T194"/>
    <mergeCell ref="P250:T250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R1:T1"/>
    <mergeCell ref="P28:T28"/>
    <mergeCell ref="D1:F1"/>
    <mergeCell ref="J17:J18"/>
    <mergeCell ref="D82:E82"/>
    <mergeCell ref="L17:L18"/>
    <mergeCell ref="P17:T18"/>
    <mergeCell ref="P63:T63"/>
    <mergeCell ref="A53:O54"/>
    <mergeCell ref="P423:T423"/>
    <mergeCell ref="P52:T52"/>
    <mergeCell ref="P494:T494"/>
    <mergeCell ref="A480:O481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D381:E381"/>
    <mergeCell ref="A345:Z345"/>
    <mergeCell ref="D210:E210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A190:O191"/>
    <mergeCell ref="P231:T231"/>
    <mergeCell ref="D423:E423"/>
    <mergeCell ref="D174:E174"/>
    <mergeCell ref="P87:V87"/>
    <mergeCell ref="D584:E584"/>
    <mergeCell ref="A108:O109"/>
    <mergeCell ref="D236:E236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P580:V580"/>
    <mergeCell ref="P546:T546"/>
    <mergeCell ref="A168:Z168"/>
    <mergeCell ref="P201:V201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15:E615"/>
    <mergeCell ref="A509:O510"/>
    <mergeCell ref="P550:T550"/>
    <mergeCell ref="D366:E366"/>
    <mergeCell ref="P108:V108"/>
    <mergeCell ref="P544:T544"/>
    <mergeCell ref="P427:T427"/>
    <mergeCell ref="P283:T283"/>
    <mergeCell ref="D264:E264"/>
    <mergeCell ref="D93:E93"/>
    <mergeCell ref="A133:O134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P586:V586"/>
    <mergeCell ref="P221:T221"/>
    <mergeCell ref="D307:E307"/>
    <mergeCell ref="D574:E574"/>
    <mergeCell ref="P616:T616"/>
    <mergeCell ref="P96:V96"/>
    <mergeCell ref="A562:O563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D675:D676"/>
    <mergeCell ref="P615:T615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P628:T628"/>
    <mergeCell ref="P215:T215"/>
    <mergeCell ref="P366:T366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  <mergeCell ref="B17:B18"/>
    <mergeCell ref="A392:O393"/>
    <mergeCell ref="D479:E479"/>
    <mergeCell ref="W17:W18"/>
    <mergeCell ref="P532:V532"/>
    <mergeCell ref="P332:V332"/>
    <mergeCell ref="P161:V161"/>
    <mergeCell ref="P630:V630"/>
    <mergeCell ref="A151:Z151"/>
    <mergeCell ref="A376:O377"/>
    <mergeCell ref="P234:T23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2025-01-24T10:49:17Z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