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заказа'!$X$685:$X$685</definedName>
    <definedName function="false" hidden="false" name="GrossWeightTotalR" vbProcedure="false">'Бланк заказа'!$Y$685:$Y$685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заказа'!$X$686:$X$686</definedName>
    <definedName function="false" hidden="false" name="PalletQtyTotalR" vbProcedure="false">'Бланк заказа'!$Y$686:$Y$686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заказа'!$B$37:$B$37</definedName>
    <definedName function="false" hidden="false" name="ProductId100" vbProcedure="false">'Бланк заказа'!$B$206:$B$206</definedName>
    <definedName function="false" hidden="false" name="ProductId101" vbProcedure="false">'Бланк заказа'!$B$210:$B$210</definedName>
    <definedName function="false" hidden="false" name="ProductId102" vbProcedure="false">'Бланк заказа'!$B$211:$B$211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заказа'!$B$41:$B$41</definedName>
    <definedName function="false" hidden="false" name="ProductId110" vbProcedure="false">'Бланк заказа'!$B$222:$B$222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заказа'!$B$47:$B$47</definedName>
    <definedName function="false" hidden="false" name="ProductId120" vbProcedure="false">'Бланк заказа'!$B$235:$B$235</definedName>
    <definedName function="false" hidden="false" name="ProductId121" vbProcedure="false">'Бланк заказа'!$B$236:$B$236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заказа'!$B$243:$B$243</definedName>
    <definedName function="false" hidden="false" name="ProductId126" vbProcedure="false">'Бланк заказа'!$B$244:$B$244</definedName>
    <definedName function="false" hidden="false" name="ProductId127" vbProcedure="false">'Бланк заказа'!$B$245:$B$245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заказа'!$B$255:$B$255</definedName>
    <definedName function="false" hidden="false" name="ProductId134" vbProcedure="false">'Бланк заказа'!$B$256:$B$256</definedName>
    <definedName function="false" hidden="false" name="ProductId135" vbProcedure="false">'Бланк заказа'!$B$257:$B$257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заказа'!$B$267:$B$267</definedName>
    <definedName function="false" hidden="false" name="ProductId142" vbProcedure="false">'Бланк заказа'!$B$268:$B$268</definedName>
    <definedName function="false" hidden="false" name="ProductId143" vbProcedure="false">'Бланк заказа'!$B$269:$B$269</definedName>
    <definedName function="false" hidden="false" name="ProductId144" vbProcedure="false">'Бланк заказа'!$B$270:$B$270</definedName>
    <definedName function="false" hidden="false" name="ProductId145" vbProcedure="false">'Бланк заказа'!$B$274:$B$274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заказа'!$B$281:$B$281</definedName>
    <definedName function="false" hidden="false" name="ProductId149" vbProcedure="false">'Бланк заказа'!$B$282:$B$282</definedName>
    <definedName function="false" hidden="false" name="ProductId15" vbProcedure="false">'Бланк заказа'!$B$50:$B$50</definedName>
    <definedName function="false" hidden="false" name="ProductId150" vbProcedure="false">'Бланк заказа'!$B$283:$B$283</definedName>
    <definedName function="false" hidden="false" name="ProductId151" vbProcedure="false">'Бланк заказа'!$B$284:$B$284</definedName>
    <definedName function="false" hidden="false" name="ProductId152" vbProcedure="false">'Бланк заказа'!$B$285:$B$285</definedName>
    <definedName function="false" hidden="false" name="ProductId153" vbProcedure="false">'Бланк заказа'!$B$286:$B$286</definedName>
    <definedName function="false" hidden="false" name="ProductId154" vbProcedure="false">'Бланк заказа'!$B$287:$B$287</definedName>
    <definedName function="false" hidden="false" name="ProductId155" vbProcedure="false">'Бланк заказа'!$B$288:$B$288</definedName>
    <definedName function="false" hidden="false" name="ProductId156" vbProcedure="false">'Бланк заказа'!$B$293:$B$293</definedName>
    <definedName function="false" hidden="false" name="ProductId157" vbProcedure="false">'Бланк заказа'!$B$298:$B$298</definedName>
    <definedName function="false" hidden="false" name="ProductId158" vbProcedure="false">'Бланк заказа'!$B$299:$B$299</definedName>
    <definedName function="false" hidden="false" name="ProductId159" vbProcedure="false">'Бланк заказа'!$B$300:$B$300</definedName>
    <definedName function="false" hidden="false" name="ProductId16" vbProcedure="false">'Бланк заказа'!$B$51:$B$51</definedName>
    <definedName function="false" hidden="false" name="ProductId160" vbProcedure="false">'Бланк заказа'!$B$305:$B$305</definedName>
    <definedName function="false" hidden="false" name="ProductId161" vbProcedure="false">'Бланк заказа'!$B$306:$B$306</definedName>
    <definedName function="false" hidden="false" name="ProductId162" vbProcedure="false">'Бланк заказа'!$B$307:$B$307</definedName>
    <definedName function="false" hidden="false" name="ProductId163" vbProcedure="false">'Бланк заказа'!$B$308:$B$308</definedName>
    <definedName function="false" hidden="false" name="ProductId164" vbProcedure="false">'Бланк заказа'!$B$309:$B$309</definedName>
    <definedName function="false" hidden="false" name="ProductId165" vbProcedure="false">'Бланк заказа'!$B$310:$B$310</definedName>
    <definedName function="false" hidden="false" name="ProductId166" vbProcedure="false">'Бланк заказа'!$B$315:$B$315</definedName>
    <definedName function="false" hidden="false" name="ProductId167" vbProcedure="false">'Бланк заказа'!$B$319:$B$319</definedName>
    <definedName function="false" hidden="false" name="ProductId168" vbProcedure="false">'Бланк заказа'!$B$323:$B$323</definedName>
    <definedName function="false" hidden="false" name="ProductId169" vbProcedure="false">'Бланк заказа'!$B$328:$B$328</definedName>
    <definedName function="false" hidden="false" name="ProductId17" vbProcedure="false">'Бланк заказа'!$B$52:$B$52</definedName>
    <definedName function="false" hidden="false" name="ProductId170" vbProcedure="false">'Бланк заказа'!$B$332:$B$332</definedName>
    <definedName function="false" hidden="false" name="ProductId171" vbProcedure="false">'Бланк заказа'!$B$336:$B$336</definedName>
    <definedName function="false" hidden="false" name="ProductId172" vbProcedure="false">'Бланк заказа'!$B$337:$B$337</definedName>
    <definedName function="false" hidden="false" name="ProductId173" vbProcedure="false">'Бланк заказа'!$B$342:$B$342</definedName>
    <definedName function="false" hidden="false" name="ProductId174" vbProcedure="false">'Бланк заказа'!$B$346:$B$346</definedName>
    <definedName function="false" hidden="false" name="ProductId175" vbProcedure="false">'Бланк заказа'!$B$347:$B$347</definedName>
    <definedName function="false" hidden="false" name="ProductId176" vbProcedure="false">'Бланк заказа'!$B$351:$B$351</definedName>
    <definedName function="false" hidden="false" name="ProductId177" vbProcedure="false">'Бланк заказа'!$B$356:$B$356</definedName>
    <definedName function="false" hidden="false" name="ProductId178" vbProcedure="false">'Бланк заказа'!$B$357:$B$357</definedName>
    <definedName function="false" hidden="false" name="ProductId179" vbProcedure="false">'Бланк заказа'!$B$358:$B$358</definedName>
    <definedName function="false" hidden="false" name="ProductId18" vbProcedure="false">'Бланк заказа'!$B$56:$B$56</definedName>
    <definedName function="false" hidden="false" name="ProductId180" vbProcedure="false">'Бланк заказа'!$B$359:$B$359</definedName>
    <definedName function="false" hidden="false" name="ProductId181" vbProcedure="false">'Бланк заказа'!$B$360:$B$360</definedName>
    <definedName function="false" hidden="false" name="ProductId182" vbProcedure="false">'Бланк заказа'!$B$361:$B$361</definedName>
    <definedName function="false" hidden="false" name="ProductId183" vbProcedure="false">'Бланк заказа'!$B$362:$B$362</definedName>
    <definedName function="false" hidden="false" name="ProductId184" vbProcedure="false">'Бланк заказа'!$B$363:$B$363</definedName>
    <definedName function="false" hidden="false" name="ProductId185" vbProcedure="false">'Бланк заказа'!$B$367:$B$367</definedName>
    <definedName function="false" hidden="false" name="ProductId186" vbProcedure="false">'Бланк заказа'!$B$368:$B$368</definedName>
    <definedName function="false" hidden="false" name="ProductId187" vbProcedure="false">'Бланк заказа'!$B$369:$B$369</definedName>
    <definedName function="false" hidden="false" name="ProductId188" vbProcedure="false">'Бланк заказа'!$B$370:$B$370</definedName>
    <definedName function="false" hidden="false" name="ProductId189" vbProcedure="false">'Бланк заказа'!$B$374:$B$374</definedName>
    <definedName function="false" hidden="false" name="ProductId19" vbProcedure="false">'Бланк заказа'!$B$57:$B$57</definedName>
    <definedName function="false" hidden="false" name="ProductId190" vbProcedure="false">'Бланк заказа'!$B$375:$B$375</definedName>
    <definedName function="false" hidden="false" name="ProductId191" vbProcedure="false">'Бланк заказа'!$B$376:$B$376</definedName>
    <definedName function="false" hidden="false" name="ProductId192" vbProcedure="false">'Бланк заказа'!$B$377:$B$377</definedName>
    <definedName function="false" hidden="false" name="ProductId193" vbProcedure="false">'Бланк заказа'!$B$378:$B$378</definedName>
    <definedName function="false" hidden="false" name="ProductId194" vbProcedure="false">'Бланк заказа'!$B$379:$B$379</definedName>
    <definedName function="false" hidden="false" name="ProductId195" vbProcedure="false">'Бланк заказа'!$B$383:$B$383</definedName>
    <definedName function="false" hidden="false" name="ProductId196" vbProcedure="false">'Бланк заказа'!$B$384:$B$384</definedName>
    <definedName function="false" hidden="false" name="ProductId197" vbProcedure="false">'Бланк заказа'!$B$385:$B$385</definedName>
    <definedName function="false" hidden="false" name="ProductId198" vbProcedure="false">'Бланк заказа'!$B$386:$B$386</definedName>
    <definedName function="false" hidden="false" name="ProductId199" vbProcedure="false">'Бланк заказа'!$B$390:$B$390</definedName>
    <definedName function="false" hidden="false" name="ProductId2" vbProcedure="false">'Бланк заказа'!$B$26:$B$26</definedName>
    <definedName function="false" hidden="false" name="ProductId20" vbProcedure="false">'Бланк заказа'!$B$62:$B$62</definedName>
    <definedName function="false" hidden="false" name="ProductId200" vbProcedure="false">'Бланк заказа'!$B$391:$B$391</definedName>
    <definedName function="false" hidden="false" name="ProductId201" vbProcedure="false">'Бланк заказа'!$B$392:$B$392</definedName>
    <definedName function="false" hidden="false" name="ProductId202" vbProcedure="false">'Бланк заказа'!$B$393:$B$393</definedName>
    <definedName function="false" hidden="false" name="ProductId203" vbProcedure="false">'Бланк заказа'!$B$397:$B$397</definedName>
    <definedName function="false" hidden="false" name="ProductId204" vbProcedure="false">'Бланк заказа'!$B$398:$B$398</definedName>
    <definedName function="false" hidden="false" name="ProductId205" vbProcedure="false">'Бланк заказа'!$B$399:$B$399</definedName>
    <definedName function="false" hidden="false" name="ProductId206" vbProcedure="false">'Бланк заказа'!$B$404:$B$404</definedName>
    <definedName function="false" hidden="false" name="ProductId207" vbProcedure="false">'Бланк заказа'!$B$408:$B$408</definedName>
    <definedName function="false" hidden="false" name="ProductId208" vbProcedure="false">'Бланк заказа'!$B$409:$B$409</definedName>
    <definedName function="false" hidden="false" name="ProductId209" vbProcedure="false">'Бланк заказа'!$B$410:$B$410</definedName>
    <definedName function="false" hidden="false" name="ProductId21" vbProcedure="false">'Бланк заказа'!$B$63:$B$63</definedName>
    <definedName function="false" hidden="false" name="ProductId210" vbProcedure="false">'Бланк заказа'!$B$416:$B$416</definedName>
    <definedName function="false" hidden="false" name="ProductId211" vbProcedure="false">'Бланк заказа'!$B$417:$B$417</definedName>
    <definedName function="false" hidden="false" name="ProductId212" vbProcedure="false">'Бланк заказа'!$B$418:$B$418</definedName>
    <definedName function="false" hidden="false" name="ProductId213" vbProcedure="false">'Бланк заказа'!$B$419:$B$419</definedName>
    <definedName function="false" hidden="false" name="ProductId214" vbProcedure="false">'Бланк заказа'!$B$420:$B$420</definedName>
    <definedName function="false" hidden="false" name="ProductId215" vbProcedure="false">'Бланк заказа'!$B$421:$B$421</definedName>
    <definedName function="false" hidden="false" name="ProductId216" vbProcedure="false">'Бланк заказа'!$B$422:$B$422</definedName>
    <definedName function="false" hidden="false" name="ProductId217" vbProcedure="false">'Бланк заказа'!$B$423:$B$423</definedName>
    <definedName function="false" hidden="false" name="ProductId218" vbProcedure="false">'Бланк заказа'!$B$424:$B$424</definedName>
    <definedName function="false" hidden="false" name="ProductId219" vbProcedure="false">'Бланк заказа'!$B$425:$B$425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заказа'!$B$430:$B$430</definedName>
    <definedName function="false" hidden="false" name="ProductId222" vbProcedure="false">'Бланк заказа'!$B$431:$B$431</definedName>
    <definedName function="false" hidden="false" name="ProductId223" vbProcedure="false">'Бланк заказа'!$B$435:$B$435</definedName>
    <definedName function="false" hidden="false" name="ProductId224" vbProcedure="false">'Бланк заказа'!$B$436:$B$436</definedName>
    <definedName function="false" hidden="false" name="ProductId225" vbProcedure="false">'Бланк заказа'!$B$440:$B$440</definedName>
    <definedName function="false" hidden="false" name="ProductId226" vbProcedure="false">'Бланк заказа'!$B$445:$B$445</definedName>
    <definedName function="false" hidden="false" name="ProductId227" vbProcedure="false">'Бланк заказа'!$B$446:$B$446</definedName>
    <definedName function="false" hidden="false" name="ProductId228" vbProcedure="false">'Бланк заказа'!$B$447:$B$447</definedName>
    <definedName function="false" hidden="false" name="ProductId229" vbProcedure="false">'Бланк заказа'!$B$448:$B$448</definedName>
    <definedName function="false" hidden="false" name="ProductId23" vbProcedure="false">'Бланк заказа'!$B$65:$B$65</definedName>
    <definedName function="false" hidden="false" name="ProductId230" vbProcedure="false">'Бланк заказа'!$B$449:$B$449</definedName>
    <definedName function="false" hidden="false" name="ProductId231" vbProcedure="false">'Бланк заказа'!$B$450:$B$450</definedName>
    <definedName function="false" hidden="false" name="ProductId232" vbProcedure="false">'Бланк заказа'!$B$451:$B$451</definedName>
    <definedName function="false" hidden="false" name="ProductId233" vbProcedure="false">'Бланк заказа'!$B$452:$B$452</definedName>
    <definedName function="false" hidden="false" name="ProductId234" vbProcedure="false">'Бланк заказа'!$B$456:$B$456</definedName>
    <definedName function="false" hidden="false" name="ProductId235" vbProcedure="false">'Бланк заказа'!$B$457:$B$457</definedName>
    <definedName function="false" hidden="false" name="ProductId236" vbProcedure="false">'Бланк заказа'!$B$461:$B$461</definedName>
    <definedName function="false" hidden="false" name="ProductId237" vbProcedure="false">'Бланк заказа'!$B$462:$B$462</definedName>
    <definedName function="false" hidden="false" name="ProductId238" vbProcedure="false">'Бланк заказа'!$B$463:$B$463</definedName>
    <definedName function="false" hidden="false" name="ProductId239" vbProcedure="false">'Бланк заказа'!$B$464:$B$464</definedName>
    <definedName function="false" hidden="false" name="ProductId24" vbProcedure="false">'Бланк заказа'!$B$66:$B$66</definedName>
    <definedName function="false" hidden="false" name="ProductId240" vbProcedure="false">'Бланк заказа'!$B$465:$B$465</definedName>
    <definedName function="false" hidden="false" name="ProductId241" vbProcedure="false">'Бланк заказа'!$B$469:$B$469</definedName>
    <definedName function="false" hidden="false" name="ProductId242" vbProcedure="false">'Бланк заказа'!$B$475:$B$475</definedName>
    <definedName function="false" hidden="false" name="ProductId243" vbProcedure="false">'Бланк заказа'!$B$479:$B$479</definedName>
    <definedName function="false" hidden="false" name="ProductId244" vbProcedure="false">'Бланк заказа'!$B$480:$B$480</definedName>
    <definedName function="false" hidden="false" name="ProductId245" vbProcedure="false">'Бланк заказа'!$B$481:$B$481</definedName>
    <definedName function="false" hidden="false" name="ProductId246" vbProcedure="false">'Бланк заказа'!$B$482:$B$482</definedName>
    <definedName function="false" hidden="false" name="ProductId247" vbProcedure="false">'Бланк заказа'!$B$483:$B$483</definedName>
    <definedName function="false" hidden="false" name="ProductId248" vbProcedure="false">'Бланк заказа'!$B$484:$B$484</definedName>
    <definedName function="false" hidden="false" name="ProductId249" vbProcedure="false">'Бланк заказа'!$B$485:$B$485</definedName>
    <definedName function="false" hidden="false" name="ProductId25" vbProcedure="false">'Бланк заказа'!$B$67:$B$67</definedName>
    <definedName function="false" hidden="false" name="ProductId250" vbProcedure="false">'Бланк заказа'!$B$486:$B$486</definedName>
    <definedName function="false" hidden="false" name="ProductId251" vbProcedure="false">'Бланк заказа'!$B$487:$B$487</definedName>
    <definedName function="false" hidden="false" name="ProductId252" vbProcedure="false">'Бланк заказа'!$B$488:$B$488</definedName>
    <definedName function="false" hidden="false" name="ProductId253" vbProcedure="false">'Бланк заказа'!$B$489:$B$489</definedName>
    <definedName function="false" hidden="false" name="ProductId254" vbProcedure="false">'Бланк заказа'!$B$490:$B$490</definedName>
    <definedName function="false" hidden="false" name="ProductId255" vbProcedure="false">'Бланк заказа'!$B$491:$B$491</definedName>
    <definedName function="false" hidden="false" name="ProductId256" vbProcedure="false">'Бланк заказа'!$B$492:$B$492</definedName>
    <definedName function="false" hidden="false" name="ProductId257" vbProcedure="false">'Бланк заказа'!$B$493:$B$493</definedName>
    <definedName function="false" hidden="false" name="ProductId258" vbProcedure="false">'Бланк заказа'!$B$494:$B$494</definedName>
    <definedName function="false" hidden="false" name="ProductId259" vbProcedure="false">'Бланк заказа'!$B$495:$B$495</definedName>
    <definedName function="false" hidden="false" name="ProductId26" vbProcedure="false">'Бланк заказа'!$B$68:$B$68</definedName>
    <definedName function="false" hidden="false" name="ProductId260" vbProcedure="false">'Бланк заказа'!$B$496:$B$496</definedName>
    <definedName function="false" hidden="false" name="ProductId261" vbProcedure="false">'Бланк заказа'!$B$497:$B$497</definedName>
    <definedName function="false" hidden="false" name="ProductId262" vbProcedure="false">'Бланк заказа'!$B$498:$B$498</definedName>
    <definedName function="false" hidden="false" name="ProductId263" vbProcedure="false">'Бланк заказа'!$B$499:$B$499</definedName>
    <definedName function="false" hidden="false" name="ProductId264" vbProcedure="false">'Бланк заказа'!$B$503:$B$503</definedName>
    <definedName function="false" hidden="false" name="ProductId265" vbProcedure="false">'Бланк заказа'!$B$504:$B$504</definedName>
    <definedName function="false" hidden="false" name="ProductId266" vbProcedure="false">'Бланк заказа'!$B$508:$B$508</definedName>
    <definedName function="false" hidden="false" name="ProductId267" vbProcedure="false">'Бланк заказа'!$B$509:$B$509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заказа'!$B$520:$B$520</definedName>
    <definedName function="false" hidden="false" name="ProductId272" vbProcedure="false">'Бланк заказа'!$B$521:$B$521</definedName>
    <definedName function="false" hidden="false" name="ProductId273" vbProcedure="false">'Бланк заказа'!$B$522:$B$522</definedName>
    <definedName function="false" hidden="false" name="ProductId274" vbProcedure="false">'Бланк заказа'!$B$526:$B$526</definedName>
    <definedName function="false" hidden="false" name="ProductId275" vbProcedure="false">'Бланк заказа'!$B$530:$B$530</definedName>
    <definedName function="false" hidden="false" name="ProductId276" vbProcedure="false">'Бланк заказа'!$B$535:$B$535</definedName>
    <definedName function="false" hidden="false" name="ProductId277" vbProcedure="false">'Бланк заказа'!$B$536:$B$536</definedName>
    <definedName function="false" hidden="false" name="ProductId278" vbProcedure="false">'Бланк заказа'!$B$537:$B$537</definedName>
    <definedName function="false" hidden="false" name="ProductId279" vbProcedure="false">'Бланк заказа'!$B$538:$B$538</definedName>
    <definedName function="false" hidden="false" name="ProductId28" vbProcedure="false">'Бланк заказа'!$B$73:$B$73</definedName>
    <definedName function="false" hidden="false" name="ProductId280" vbProcedure="false">'Бланк заказа'!$B$539:$B$539</definedName>
    <definedName function="false" hidden="false" name="ProductId281" vbProcedure="false">'Бланк заказа'!$B$540:$B$540</definedName>
    <definedName function="false" hidden="false" name="ProductId282" vbProcedure="false">'Бланк заказа'!$B$545:$B$545</definedName>
    <definedName function="false" hidden="false" name="ProductId283" vbProcedure="false">'Бланк заказа'!$B$551:$B$551</definedName>
    <definedName function="false" hidden="false" name="ProductId284" vbProcedure="false">'Бланк заказа'!$B$552:$B$552</definedName>
    <definedName function="false" hidden="false" name="ProductId285" vbProcedure="false">'Бланк заказа'!$B$553:$B$553</definedName>
    <definedName function="false" hidden="false" name="ProductId286" vbProcedure="false">'Бланк заказа'!$B$554:$B$554</definedName>
    <definedName function="false" hidden="false" name="ProductId287" vbProcedure="false">'Бланк заказа'!$B$555:$B$555</definedName>
    <definedName function="false" hidden="false" name="ProductId288" vbProcedure="false">'Бланк заказа'!$B$556:$B$556</definedName>
    <definedName function="false" hidden="false" name="ProductId289" vbProcedure="false">'Бланк заказа'!$B$557:$B$557</definedName>
    <definedName function="false" hidden="false" name="ProductId29" vbProcedure="false">'Бланк заказа'!$B$74:$B$74</definedName>
    <definedName function="false" hidden="false" name="ProductId290" vbProcedure="false">'Бланк заказа'!$B$558:$B$558</definedName>
    <definedName function="false" hidden="false" name="ProductId291" vbProcedure="false">'Бланк заказа'!$B$559:$B$559</definedName>
    <definedName function="false" hidden="false" name="ProductId292" vbProcedure="false">'Бланк заказа'!$B$560:$B$560</definedName>
    <definedName function="false" hidden="false" name="ProductId293" vbProcedure="false">'Бланк заказа'!$B$561:$B$561</definedName>
    <definedName function="false" hidden="false" name="ProductId294" vbProcedure="false">'Бланк заказа'!$B$562:$B$562</definedName>
    <definedName function="false" hidden="false" name="ProductId295" vbProcedure="false">'Бланк заказа'!$B$563:$B$563</definedName>
    <definedName function="false" hidden="false" name="ProductId296" vbProcedure="false">'Бланк заказа'!$B$564:$B$564</definedName>
    <definedName function="false" hidden="false" name="ProductId297" vbProcedure="false">'Бланк заказа'!$B$565:$B$565</definedName>
    <definedName function="false" hidden="false" name="ProductId298" vbProcedure="false">'Бланк заказа'!$B$569:$B$569</definedName>
    <definedName function="false" hidden="false" name="ProductId299" vbProcedure="false">'Бланк заказа'!$B$570:$B$570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заказа'!$B$571:$B$571</definedName>
    <definedName function="false" hidden="false" name="ProductId301" vbProcedure="false">'Бланк заказа'!$B$572:$B$572</definedName>
    <definedName function="false" hidden="false" name="ProductId302" vbProcedure="false">'Бланк заказа'!$B$573:$B$573</definedName>
    <definedName function="false" hidden="false" name="ProductId303" vbProcedure="false">'Бланк заказа'!$B$577:$B$577</definedName>
    <definedName function="false" hidden="false" name="ProductId304" vbProcedure="false">'Бланк заказа'!$B$578:$B$578</definedName>
    <definedName function="false" hidden="false" name="ProductId305" vbProcedure="false">'Бланк заказа'!$B$579:$B$579</definedName>
    <definedName function="false" hidden="false" name="ProductId306" vbProcedure="false">'Бланк заказа'!$B$580:$B$580</definedName>
    <definedName function="false" hidden="false" name="ProductId307" vbProcedure="false">'Бланк заказа'!$B$581:$B$581</definedName>
    <definedName function="false" hidden="false" name="ProductId308" vbProcedure="false">'Бланк заказа'!$B$582:$B$582</definedName>
    <definedName function="false" hidden="false" name="ProductId309" vbProcedure="false">'Бланк заказа'!$B$583:$B$583</definedName>
    <definedName function="false" hidden="false" name="ProductId31" vbProcedure="false">'Бланк заказа'!$B$76:$B$76</definedName>
    <definedName function="false" hidden="false" name="ProductId310" vbProcedure="false">'Бланк заказа'!$B$584:$B$584</definedName>
    <definedName function="false" hidden="false" name="ProductId311" vbProcedure="false">'Бланк заказа'!$B$585:$B$585</definedName>
    <definedName function="false" hidden="false" name="ProductId312" vbProcedure="false">'Бланк заказа'!$B$586:$B$586</definedName>
    <definedName function="false" hidden="false" name="ProductId313" vbProcedure="false">'Бланк заказа'!$B$587:$B$587</definedName>
    <definedName function="false" hidden="false" name="ProductId314" vbProcedure="false">'Бланк заказа'!$B$588:$B$588</definedName>
    <definedName function="false" hidden="false" name="ProductId315" vbProcedure="false">'Бланк заказа'!$B$589:$B$589</definedName>
    <definedName function="false" hidden="false" name="ProductId316" vbProcedure="false">'Бланк заказа'!$B$590:$B$590</definedName>
    <definedName function="false" hidden="false" name="ProductId317" vbProcedure="false">'Бланк заказа'!$B$591:$B$591</definedName>
    <definedName function="false" hidden="false" name="ProductId318" vbProcedure="false">'Бланк заказа'!$B$595:$B$595</definedName>
    <definedName function="false" hidden="false" name="ProductId319" vbProcedure="false">'Бланк заказа'!$B$596:$B$596</definedName>
    <definedName function="false" hidden="false" name="ProductId32" vbProcedure="false">'Бланк заказа'!$B$80:$B$80</definedName>
    <definedName function="false" hidden="false" name="ProductId320" vbProcedure="false">'Бланк заказа'!$B$597:$B$597</definedName>
    <definedName function="false" hidden="false" name="ProductId321" vbProcedure="false">'Бланк заказа'!$B$601:$B$601</definedName>
    <definedName function="false" hidden="false" name="ProductId322" vbProcedure="false">'Бланк заказа'!$B$602:$B$602</definedName>
    <definedName function="false" hidden="false" name="ProductId323" vbProcedure="false">'Бланк заказа'!$B$608:$B$608</definedName>
    <definedName function="false" hidden="false" name="ProductId324" vbProcedure="false">'Бланк заказа'!$B$612:$B$612</definedName>
    <definedName function="false" hidden="false" name="ProductId325" vbProcedure="false">'Бланк заказа'!$B$616:$B$616</definedName>
    <definedName function="false" hidden="false" name="ProductId326" vbProcedure="false">'Бланк заказа'!$B$622:$B$622</definedName>
    <definedName function="false" hidden="false" name="ProductId327" vbProcedure="false">'Бланк заказа'!$B$623:$B$623</definedName>
    <definedName function="false" hidden="false" name="ProductId328" vbProcedure="false">'Бланк заказа'!$B$624:$B$624</definedName>
    <definedName function="false" hidden="false" name="ProductId329" vbProcedure="false">'Бланк заказа'!$B$625:$B$625</definedName>
    <definedName function="false" hidden="false" name="ProductId33" vbProcedure="false">'Бланк заказа'!$B$81:$B$81</definedName>
    <definedName function="false" hidden="false" name="ProductId330" vbProcedure="false">'Бланк заказа'!$B$626:$B$626</definedName>
    <definedName function="false" hidden="false" name="ProductId331" vbProcedure="false">'Бланк заказа'!$B$627:$B$627</definedName>
    <definedName function="false" hidden="false" name="ProductId332" vbProcedure="false">'Бланк заказа'!$B$628:$B$628</definedName>
    <definedName function="false" hidden="false" name="ProductId333" vbProcedure="false">'Бланк заказа'!$B$632:$B$632</definedName>
    <definedName function="false" hidden="false" name="ProductId334" vbProcedure="false">'Бланк заказа'!$B$633:$B$633</definedName>
    <definedName function="false" hidden="false" name="ProductId335" vbProcedure="false">'Бланк заказа'!$B$634:$B$634</definedName>
    <definedName function="false" hidden="false" name="ProductId336" vbProcedure="false">'Бланк заказа'!$B$635:$B$635</definedName>
    <definedName function="false" hidden="false" name="ProductId337" vbProcedure="false">'Бланк заказа'!$B$639:$B$639</definedName>
    <definedName function="false" hidden="false" name="ProductId338" vbProcedure="false">'Бланк заказа'!$B$640:$B$640</definedName>
    <definedName function="false" hidden="false" name="ProductId339" vbProcedure="false">'Бланк заказа'!$B$641:$B$641</definedName>
    <definedName function="false" hidden="false" name="ProductId34" vbProcedure="false">'Бланк заказа'!$B$82:$B$82</definedName>
    <definedName function="false" hidden="false" name="ProductId340" vbProcedure="false">'Бланк заказа'!$B$642:$B$642</definedName>
    <definedName function="false" hidden="false" name="ProductId341" vbProcedure="false">'Бланк заказа'!$B$643:$B$643</definedName>
    <definedName function="false" hidden="false" name="ProductId342" vbProcedure="false">'Бланк заказа'!$B$644:$B$644</definedName>
    <definedName function="false" hidden="false" name="ProductId343" vbProcedure="false">'Бланк заказа'!$B$645:$B$645</definedName>
    <definedName function="false" hidden="false" name="ProductId344" vbProcedure="false">'Бланк заказа'!$B$649:$B$649</definedName>
    <definedName function="false" hidden="false" name="ProductId345" vbProcedure="false">'Бланк заказа'!$B$650:$B$650</definedName>
    <definedName function="false" hidden="false" name="ProductId346" vbProcedure="false">'Бланк заказа'!$B$651:$B$651</definedName>
    <definedName function="false" hidden="false" name="ProductId347" vbProcedure="false">'Бланк заказа'!$B$652:$B$652</definedName>
    <definedName function="false" hidden="false" name="ProductId348" vbProcedure="false">'Бланк заказа'!$B$653:$B$653</definedName>
    <definedName function="false" hidden="false" name="ProductId349" vbProcedure="false">'Бланк заказа'!$B$654:$B$654</definedName>
    <definedName function="false" hidden="false" name="ProductId35" vbProcedure="false">'Бланк заказа'!$B$83:$B$83</definedName>
    <definedName function="false" hidden="false" name="ProductId350" vbProcedure="false">'Бланк заказа'!$B$655:$B$655</definedName>
    <definedName function="false" hidden="false" name="ProductId351" vbProcedure="false">'Бланк заказа'!$B$656:$B$656</definedName>
    <definedName function="false" hidden="false" name="ProductId352" vbProcedure="false">'Бланк заказа'!$B$660:$B$660</definedName>
    <definedName function="false" hidden="false" name="ProductId353" vbProcedure="false">'Бланк заказа'!$B$661:$B$661</definedName>
    <definedName function="false" hidden="false" name="ProductId354" vbProcedure="false">'Бланк заказа'!$B$662:$B$662</definedName>
    <definedName function="false" hidden="false" name="ProductId355" vbProcedure="false">'Бланк заказа'!$B$663:$B$663</definedName>
    <definedName function="false" hidden="false" name="ProductId356" vbProcedure="false">'Бланк заказа'!$B$668:$B$668</definedName>
    <definedName function="false" hidden="false" name="ProductId357" vbProcedure="false">'Бланк заказа'!$B$669:$B$669</definedName>
    <definedName function="false" hidden="false" name="ProductId358" vbProcedure="false">'Бланк заказа'!$B$673:$B$673</definedName>
    <definedName function="false" hidden="false" name="ProductId359" vbProcedure="false">'Бланк заказа'!$B$677:$B$677</definedName>
    <definedName function="false" hidden="false" name="ProductId36" vbProcedure="false">'Бланк заказа'!$B$84:$B$84</definedName>
    <definedName function="false" hidden="false" name="ProductId360" vbProcedure="false">'Бланк заказа'!$B$681:$B$681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заказа'!$B$94:$B$94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заказа'!$B$100:$B$100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заказа'!$B$107:$B$107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заказа'!$B$115:$B$115</definedName>
    <definedName function="false" hidden="false" name="ProductId55" vbProcedure="false">'Бланк заказа'!$B$116:$B$116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заказа'!$B$124:$B$124</definedName>
    <definedName function="false" hidden="false" name="ProductId6" vbProcedure="false">'Бланк заказа'!$B$30:$B$30</definedName>
    <definedName function="false" hidden="false" name="ProductId60" vbProcedure="false">'Бланк заказа'!$B$125:$B$125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заказа'!$B$131:$B$131</definedName>
    <definedName function="false" hidden="false" name="ProductId64" vbProcedure="false">'Бланк заказа'!$B$132:$B$132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заказа'!$B$146:$B$146</definedName>
    <definedName function="false" hidden="false" name="ProductId73" vbProcedure="false">'Бланк заказа'!$B$147:$B$147</definedName>
    <definedName function="false" hidden="false" name="ProductId74" vbProcedure="false">'Бланк заказа'!$B$152:$B$152</definedName>
    <definedName function="false" hidden="false" name="ProductId75" vbProcedure="false">'Бланк заказа'!$B$153:$B$153</definedName>
    <definedName function="false" hidden="false" name="ProductId76" vbProcedure="false">'Бланк заказа'!$B$154:$B$154</definedName>
    <definedName function="false" hidden="false" name="ProductId77" vbProcedure="false">'Бланк заказа'!$B$158:$B$158</definedName>
    <definedName function="false" hidden="false" name="ProductId78" vbProcedure="false">'Бланк заказа'!$B$159:$B$159</definedName>
    <definedName function="false" hidden="false" name="ProductId79" vbProcedure="false">'Бланк заказа'!$B$163:$B$163</definedName>
    <definedName function="false" hidden="false" name="ProductId8" vbProcedure="false">'Бланк заказа'!$B$32:$B$32</definedName>
    <definedName function="false" hidden="false" name="ProductId80" vbProcedure="false">'Бланк заказа'!$B$164:$B$164</definedName>
    <definedName function="false" hidden="false" name="ProductId81" vbProcedure="false">'Бланк заказа'!$B$165:$B$165</definedName>
    <definedName function="false" hidden="false" name="ProductId82" vbProcedure="false">'Бланк заказа'!$B$170:$B$170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заказа'!$B$177:$B$177</definedName>
    <definedName function="false" hidden="false" name="ProductId87" vbProcedure="false">'Бланк заказа'!$B$178:$B$178</definedName>
    <definedName function="false" hidden="false" name="ProductId88" vbProcedure="false">'Бланк заказа'!$B$182:$B$182</definedName>
    <definedName function="false" hidden="false" name="ProductId89" vbProcedure="false">'Бланк заказа'!$B$183:$B$183</definedName>
    <definedName function="false" hidden="false" name="ProductId9" vbProcedure="false">'Бланк заказа'!$B$33:$B$33</definedName>
    <definedName function="false" hidden="false" name="ProductId90" vbProcedure="false">'Бланк заказа'!$B$189:$B$189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заказа'!$B$200:$B$200</definedName>
    <definedName function="false" hidden="false" name="ProductId99" vbProcedure="false">'Бланк заказа'!$B$205:$B$205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заказа'!$X$37:$X$37</definedName>
    <definedName function="false" hidden="false" name="SalesQty100" vbProcedure="false">'Бланк заказа'!$X$206:$X$206</definedName>
    <definedName function="false" hidden="false" name="SalesQty101" vbProcedure="false">'Бланк заказа'!$X$210:$X$210</definedName>
    <definedName function="false" hidden="false" name="SalesQty102" vbProcedure="false">'Бланк заказа'!$X$211:$X$211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заказа'!$X$41:$X$41</definedName>
    <definedName function="false" hidden="false" name="SalesQty110" vbProcedure="false">'Бланк заказа'!$X$222:$X$222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заказа'!$X$47:$X$47</definedName>
    <definedName function="false" hidden="false" name="SalesQty120" vbProcedure="false">'Бланк заказа'!$X$235:$X$235</definedName>
    <definedName function="false" hidden="false" name="SalesQty121" vbProcedure="false">'Бланк заказа'!$X$236:$X$236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заказа'!$X$243:$X$243</definedName>
    <definedName function="false" hidden="false" name="SalesQty126" vbProcedure="false">'Бланк заказа'!$X$244:$X$244</definedName>
    <definedName function="false" hidden="false" name="SalesQty127" vbProcedure="false">'Бланк заказа'!$X$245:$X$245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заказа'!$X$255:$X$255</definedName>
    <definedName function="false" hidden="false" name="SalesQty134" vbProcedure="false">'Бланк заказа'!$X$256:$X$256</definedName>
    <definedName function="false" hidden="false" name="SalesQty135" vbProcedure="false">'Бланк заказа'!$X$257:$X$257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заказа'!$X$267:$X$267</definedName>
    <definedName function="false" hidden="false" name="SalesQty142" vbProcedure="false">'Бланк заказа'!$X$268:$X$268</definedName>
    <definedName function="false" hidden="false" name="SalesQty143" vbProcedure="false">'Бланк заказа'!$X$269:$X$269</definedName>
    <definedName function="false" hidden="false" name="SalesQty144" vbProcedure="false">'Бланк заказа'!$X$270:$X$270</definedName>
    <definedName function="false" hidden="false" name="SalesQty145" vbProcedure="false">'Бланк заказа'!$X$274:$X$274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заказа'!$X$281:$X$281</definedName>
    <definedName function="false" hidden="false" name="SalesQty149" vbProcedure="false">'Бланк заказа'!$X$282:$X$282</definedName>
    <definedName function="false" hidden="false" name="SalesQty15" vbProcedure="false">'Бланк заказа'!$X$50:$X$50</definedName>
    <definedName function="false" hidden="false" name="SalesQty150" vbProcedure="false">'Бланк заказа'!$X$283:$X$283</definedName>
    <definedName function="false" hidden="false" name="SalesQty151" vbProcedure="false">'Бланк заказа'!$X$284:$X$284</definedName>
    <definedName function="false" hidden="false" name="SalesQty152" vbProcedure="false">'Бланк заказа'!$X$285:$X$285</definedName>
    <definedName function="false" hidden="false" name="SalesQty153" vbProcedure="false">'Бланк заказа'!$X$286:$X$286</definedName>
    <definedName function="false" hidden="false" name="SalesQty154" vbProcedure="false">'Бланк заказа'!$X$287:$X$287</definedName>
    <definedName function="false" hidden="false" name="SalesQty155" vbProcedure="false">'Бланк заказа'!$X$288:$X$288</definedName>
    <definedName function="false" hidden="false" name="SalesQty156" vbProcedure="false">'Бланк заказа'!$X$293:$X$293</definedName>
    <definedName function="false" hidden="false" name="SalesQty157" vbProcedure="false">'Бланк заказа'!$X$298:$X$298</definedName>
    <definedName function="false" hidden="false" name="SalesQty158" vbProcedure="false">'Бланк заказа'!$X$299:$X$299</definedName>
    <definedName function="false" hidden="false" name="SalesQty159" vbProcedure="false">'Бланк заказа'!$X$300:$X$300</definedName>
    <definedName function="false" hidden="false" name="SalesQty16" vbProcedure="false">'Бланк заказа'!$X$51:$X$51</definedName>
    <definedName function="false" hidden="false" name="SalesQty160" vbProcedure="false">'Бланк заказа'!$X$305:$X$305</definedName>
    <definedName function="false" hidden="false" name="SalesQty161" vbProcedure="false">'Бланк заказа'!$X$306:$X$306</definedName>
    <definedName function="false" hidden="false" name="SalesQty162" vbProcedure="false">'Бланк заказа'!$X$307:$X$307</definedName>
    <definedName function="false" hidden="false" name="SalesQty163" vbProcedure="false">'Бланк заказа'!$X$308:$X$308</definedName>
    <definedName function="false" hidden="false" name="SalesQty164" vbProcedure="false">'Бланк заказа'!$X$309:$X$309</definedName>
    <definedName function="false" hidden="false" name="SalesQty165" vbProcedure="false">'Бланк заказа'!$X$310:$X$310</definedName>
    <definedName function="false" hidden="false" name="SalesQty166" vbProcedure="false">'Бланк заказа'!$X$315:$X$315</definedName>
    <definedName function="false" hidden="false" name="SalesQty167" vbProcedure="false">'Бланк заказа'!$X$319:$X$319</definedName>
    <definedName function="false" hidden="false" name="SalesQty168" vbProcedure="false">'Бланк заказа'!$X$323:$X$323</definedName>
    <definedName function="false" hidden="false" name="SalesQty169" vbProcedure="false">'Бланк заказа'!$X$328:$X$328</definedName>
    <definedName function="false" hidden="false" name="SalesQty17" vbProcedure="false">'Бланк заказа'!$X$52:$X$52</definedName>
    <definedName function="false" hidden="false" name="SalesQty170" vbProcedure="false">'Бланк заказа'!$X$332:$X$332</definedName>
    <definedName function="false" hidden="false" name="SalesQty171" vbProcedure="false">'Бланк заказа'!$X$336:$X$336</definedName>
    <definedName function="false" hidden="false" name="SalesQty172" vbProcedure="false">'Бланк заказа'!$X$337:$X$337</definedName>
    <definedName function="false" hidden="false" name="SalesQty173" vbProcedure="false">'Бланк заказа'!$X$342:$X$342</definedName>
    <definedName function="false" hidden="false" name="SalesQty174" vbProcedure="false">'Бланк заказа'!$X$346:$X$346</definedName>
    <definedName function="false" hidden="false" name="SalesQty175" vbProcedure="false">'Бланк заказа'!$X$347:$X$347</definedName>
    <definedName function="false" hidden="false" name="SalesQty176" vbProcedure="false">'Бланк заказа'!$X$351:$X$351</definedName>
    <definedName function="false" hidden="false" name="SalesQty177" vbProcedure="false">'Бланк заказа'!$X$356:$X$356</definedName>
    <definedName function="false" hidden="false" name="SalesQty178" vbProcedure="false">'Бланк заказа'!$X$357:$X$357</definedName>
    <definedName function="false" hidden="false" name="SalesQty179" vbProcedure="false">'Бланк заказа'!$X$358:$X$358</definedName>
    <definedName function="false" hidden="false" name="SalesQty18" vbProcedure="false">'Бланк заказа'!$X$56:$X$56</definedName>
    <definedName function="false" hidden="false" name="SalesQty180" vbProcedure="false">'Бланк заказа'!$X$359:$X$359</definedName>
    <definedName function="false" hidden="false" name="SalesQty181" vbProcedure="false">'Бланк заказа'!$X$360:$X$360</definedName>
    <definedName function="false" hidden="false" name="SalesQty182" vbProcedure="false">'Бланк заказа'!$X$361:$X$361</definedName>
    <definedName function="false" hidden="false" name="SalesQty183" vbProcedure="false">'Бланк заказа'!$X$362:$X$362</definedName>
    <definedName function="false" hidden="false" name="SalesQty184" vbProcedure="false">'Бланк заказа'!$X$363:$X$363</definedName>
    <definedName function="false" hidden="false" name="SalesQty185" vbProcedure="false">'Бланк заказа'!$X$367:$X$367</definedName>
    <definedName function="false" hidden="false" name="SalesQty186" vbProcedure="false">'Бланк заказа'!$X$368:$X$368</definedName>
    <definedName function="false" hidden="false" name="SalesQty187" vbProcedure="false">'Бланк заказа'!$X$369:$X$369</definedName>
    <definedName function="false" hidden="false" name="SalesQty188" vbProcedure="false">'Бланк заказа'!$X$370:$X$370</definedName>
    <definedName function="false" hidden="false" name="SalesQty189" vbProcedure="false">'Бланк заказа'!$X$374:$X$374</definedName>
    <definedName function="false" hidden="false" name="SalesQty19" vbProcedure="false">'Бланк заказа'!$X$57:$X$57</definedName>
    <definedName function="false" hidden="false" name="SalesQty190" vbProcedure="false">'Бланк заказа'!$X$375:$X$375</definedName>
    <definedName function="false" hidden="false" name="SalesQty191" vbProcedure="false">'Бланк заказа'!$X$376:$X$376</definedName>
    <definedName function="false" hidden="false" name="SalesQty192" vbProcedure="false">'Бланк заказа'!$X$377:$X$377</definedName>
    <definedName function="false" hidden="false" name="SalesQty193" vbProcedure="false">'Бланк заказа'!$X$378:$X$378</definedName>
    <definedName function="false" hidden="false" name="SalesQty194" vbProcedure="false">'Бланк заказа'!$X$379:$X$379</definedName>
    <definedName function="false" hidden="false" name="SalesQty195" vbProcedure="false">'Бланк заказа'!$X$383:$X$383</definedName>
    <definedName function="false" hidden="false" name="SalesQty196" vbProcedure="false">'Бланк заказа'!$X$384:$X$384</definedName>
    <definedName function="false" hidden="false" name="SalesQty197" vbProcedure="false">'Бланк заказа'!$X$385:$X$385</definedName>
    <definedName function="false" hidden="false" name="SalesQty198" vbProcedure="false">'Бланк заказа'!$X$386:$X$386</definedName>
    <definedName function="false" hidden="false" name="SalesQty199" vbProcedure="false">'Бланк заказа'!$X$390:$X$390</definedName>
    <definedName function="false" hidden="false" name="SalesQty2" vbProcedure="false">'Бланк заказа'!$X$26:$X$26</definedName>
    <definedName function="false" hidden="false" name="SalesQty20" vbProcedure="false">'Бланк заказа'!$X$62:$X$62</definedName>
    <definedName function="false" hidden="false" name="SalesQty200" vbProcedure="false">'Бланк заказа'!$X$391:$X$391</definedName>
    <definedName function="false" hidden="false" name="SalesQty201" vbProcedure="false">'Бланк заказа'!$X$392:$X$392</definedName>
    <definedName function="false" hidden="false" name="SalesQty202" vbProcedure="false">'Бланк заказа'!$X$393:$X$393</definedName>
    <definedName function="false" hidden="false" name="SalesQty203" vbProcedure="false">'Бланк заказа'!$X$397:$X$397</definedName>
    <definedName function="false" hidden="false" name="SalesQty204" vbProcedure="false">'Бланк заказа'!$X$398:$X$398</definedName>
    <definedName function="false" hidden="false" name="SalesQty205" vbProcedure="false">'Бланк заказа'!$X$399:$X$399</definedName>
    <definedName function="false" hidden="false" name="SalesQty206" vbProcedure="false">'Бланк заказа'!$X$404:$X$404</definedName>
    <definedName function="false" hidden="false" name="SalesQty207" vbProcedure="false">'Бланк заказа'!$X$408:$X$408</definedName>
    <definedName function="false" hidden="false" name="SalesQty208" vbProcedure="false">'Бланк заказа'!$X$409:$X$409</definedName>
    <definedName function="false" hidden="false" name="SalesQty209" vbProcedure="false">'Бланк заказа'!$X$410:$X$410</definedName>
    <definedName function="false" hidden="false" name="SalesQty21" vbProcedure="false">'Бланк заказа'!$X$63:$X$63</definedName>
    <definedName function="false" hidden="false" name="SalesQty210" vbProcedure="false">'Бланк заказа'!$X$416:$X$416</definedName>
    <definedName function="false" hidden="false" name="SalesQty211" vbProcedure="false">'Бланк заказа'!$X$417:$X$417</definedName>
    <definedName function="false" hidden="false" name="SalesQty212" vbProcedure="false">'Бланк заказа'!$X$418:$X$418</definedName>
    <definedName function="false" hidden="false" name="SalesQty213" vbProcedure="false">'Бланк заказа'!$X$419:$X$419</definedName>
    <definedName function="false" hidden="false" name="SalesQty214" vbProcedure="false">'Бланк заказа'!$X$420:$X$420</definedName>
    <definedName function="false" hidden="false" name="SalesQty215" vbProcedure="false">'Бланк заказа'!$X$421:$X$421</definedName>
    <definedName function="false" hidden="false" name="SalesQty216" vbProcedure="false">'Бланк заказа'!$X$422:$X$422</definedName>
    <definedName function="false" hidden="false" name="SalesQty217" vbProcedure="false">'Бланк заказа'!$X$423:$X$423</definedName>
    <definedName function="false" hidden="false" name="SalesQty218" vbProcedure="false">'Бланк заказа'!$X$424:$X$424</definedName>
    <definedName function="false" hidden="false" name="SalesQty219" vbProcedure="false">'Бланк заказа'!$X$425:$X$425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заказа'!$X$430:$X$430</definedName>
    <definedName function="false" hidden="false" name="SalesQty222" vbProcedure="false">'Бланк заказа'!$X$431:$X$431</definedName>
    <definedName function="false" hidden="false" name="SalesQty223" vbProcedure="false">'Бланк заказа'!$X$435:$X$435</definedName>
    <definedName function="false" hidden="false" name="SalesQty224" vbProcedure="false">'Бланк заказа'!$X$436:$X$436</definedName>
    <definedName function="false" hidden="false" name="SalesQty225" vbProcedure="false">'Бланк заказа'!$X$440:$X$440</definedName>
    <definedName function="false" hidden="false" name="SalesQty226" vbProcedure="false">'Бланк заказа'!$X$445:$X$445</definedName>
    <definedName function="false" hidden="false" name="SalesQty227" vbProcedure="false">'Бланк заказа'!$X$446:$X$446</definedName>
    <definedName function="false" hidden="false" name="SalesQty228" vbProcedure="false">'Бланк заказа'!$X$447:$X$447</definedName>
    <definedName function="false" hidden="false" name="SalesQty229" vbProcedure="false">'Бланк заказа'!$X$448:$X$448</definedName>
    <definedName function="false" hidden="false" name="SalesQty23" vbProcedure="false">'Бланк заказа'!$X$65:$X$65</definedName>
    <definedName function="false" hidden="false" name="SalesQty230" vbProcedure="false">'Бланк заказа'!$X$449:$X$449</definedName>
    <definedName function="false" hidden="false" name="SalesQty231" vbProcedure="false">'Бланк заказа'!$X$450:$X$450</definedName>
    <definedName function="false" hidden="false" name="SalesQty232" vbProcedure="false">'Бланк заказа'!$X$451:$X$451</definedName>
    <definedName function="false" hidden="false" name="SalesQty233" vbProcedure="false">'Бланк заказа'!$X$452:$X$452</definedName>
    <definedName function="false" hidden="false" name="SalesQty234" vbProcedure="false">'Бланк заказа'!$X$456:$X$456</definedName>
    <definedName function="false" hidden="false" name="SalesQty235" vbProcedure="false">'Бланк заказа'!$X$457:$X$457</definedName>
    <definedName function="false" hidden="false" name="SalesQty236" vbProcedure="false">'Бланк заказа'!$X$461:$X$461</definedName>
    <definedName function="false" hidden="false" name="SalesQty237" vbProcedure="false">'Бланк заказа'!$X$462:$X$462</definedName>
    <definedName function="false" hidden="false" name="SalesQty238" vbProcedure="false">'Бланк заказа'!$X$463:$X$463</definedName>
    <definedName function="false" hidden="false" name="SalesQty239" vbProcedure="false">'Бланк заказа'!$X$464:$X$464</definedName>
    <definedName function="false" hidden="false" name="SalesQty24" vbProcedure="false">'Бланк заказа'!$X$66:$X$66</definedName>
    <definedName function="false" hidden="false" name="SalesQty240" vbProcedure="false">'Бланк заказа'!$X$465:$X$465</definedName>
    <definedName function="false" hidden="false" name="SalesQty241" vbProcedure="false">'Бланк заказа'!$X$469:$X$469</definedName>
    <definedName function="false" hidden="false" name="SalesQty242" vbProcedure="false">'Бланк заказа'!$X$475:$X$475</definedName>
    <definedName function="false" hidden="false" name="SalesQty243" vbProcedure="false">'Бланк заказа'!$X$479:$X$479</definedName>
    <definedName function="false" hidden="false" name="SalesQty244" vbProcedure="false">'Бланк заказа'!$X$480:$X$480</definedName>
    <definedName function="false" hidden="false" name="SalesQty245" vbProcedure="false">'Бланк заказа'!$X$481:$X$481</definedName>
    <definedName function="false" hidden="false" name="SalesQty246" vbProcedure="false">'Бланк заказа'!$X$482:$X$482</definedName>
    <definedName function="false" hidden="false" name="SalesQty247" vbProcedure="false">'Бланк заказа'!$X$483:$X$483</definedName>
    <definedName function="false" hidden="false" name="SalesQty248" vbProcedure="false">'Бланк заказа'!$X$484:$X$484</definedName>
    <definedName function="false" hidden="false" name="SalesQty249" vbProcedure="false">'Бланк заказа'!$X$485:$X$485</definedName>
    <definedName function="false" hidden="false" name="SalesQty25" vbProcedure="false">'Бланк заказа'!$X$67:$X$67</definedName>
    <definedName function="false" hidden="false" name="SalesQty250" vbProcedure="false">'Бланк заказа'!$X$486:$X$486</definedName>
    <definedName function="false" hidden="false" name="SalesQty251" vbProcedure="false">'Бланк заказа'!$X$487:$X$487</definedName>
    <definedName function="false" hidden="false" name="SalesQty252" vbProcedure="false">'Бланк заказа'!$X$488:$X$488</definedName>
    <definedName function="false" hidden="false" name="SalesQty253" vbProcedure="false">'Бланк заказа'!$X$489:$X$489</definedName>
    <definedName function="false" hidden="false" name="SalesQty254" vbProcedure="false">'Бланк заказа'!$X$490:$X$490</definedName>
    <definedName function="false" hidden="false" name="SalesQty255" vbProcedure="false">'Бланк заказа'!$X$491:$X$491</definedName>
    <definedName function="false" hidden="false" name="SalesQty256" vbProcedure="false">'Бланк заказа'!$X$492:$X$492</definedName>
    <definedName function="false" hidden="false" name="SalesQty257" vbProcedure="false">'Бланк заказа'!$X$493:$X$493</definedName>
    <definedName function="false" hidden="false" name="SalesQty258" vbProcedure="false">'Бланк заказа'!$X$494:$X$494</definedName>
    <definedName function="false" hidden="false" name="SalesQty259" vbProcedure="false">'Бланк заказа'!$X$495:$X$495</definedName>
    <definedName function="false" hidden="false" name="SalesQty26" vbProcedure="false">'Бланк заказа'!$X$68:$X$68</definedName>
    <definedName function="false" hidden="false" name="SalesQty260" vbProcedure="false">'Бланк заказа'!$X$496:$X$496</definedName>
    <definedName function="false" hidden="false" name="SalesQty261" vbProcedure="false">'Бланк заказа'!$X$497:$X$497</definedName>
    <definedName function="false" hidden="false" name="SalesQty262" vbProcedure="false">'Бланк заказа'!$X$498:$X$498</definedName>
    <definedName function="false" hidden="false" name="SalesQty263" vbProcedure="false">'Бланк заказа'!$X$499:$X$499</definedName>
    <definedName function="false" hidden="false" name="SalesQty264" vbProcedure="false">'Бланк заказа'!$X$503:$X$503</definedName>
    <definedName function="false" hidden="false" name="SalesQty265" vbProcedure="false">'Бланк заказа'!$X$504:$X$504</definedName>
    <definedName function="false" hidden="false" name="SalesQty266" vbProcedure="false">'Бланк заказа'!$X$508:$X$508</definedName>
    <definedName function="false" hidden="false" name="SalesQty267" vbProcedure="false">'Бланк заказа'!$X$509:$X$509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заказа'!$X$520:$X$520</definedName>
    <definedName function="false" hidden="false" name="SalesQty272" vbProcedure="false">'Бланк заказа'!$X$521:$X$521</definedName>
    <definedName function="false" hidden="false" name="SalesQty273" vbProcedure="false">'Бланк заказа'!$X$522:$X$522</definedName>
    <definedName function="false" hidden="false" name="SalesQty274" vbProcedure="false">'Бланк заказа'!$X$526:$X$526</definedName>
    <definedName function="false" hidden="false" name="SalesQty275" vbProcedure="false">'Бланк заказа'!$X$530:$X$530</definedName>
    <definedName function="false" hidden="false" name="SalesQty276" vbProcedure="false">'Бланк заказа'!$X$535:$X$535</definedName>
    <definedName function="false" hidden="false" name="SalesQty277" vbProcedure="false">'Бланк заказа'!$X$536:$X$536</definedName>
    <definedName function="false" hidden="false" name="SalesQty278" vbProcedure="false">'Бланк заказа'!$X$537:$X$537</definedName>
    <definedName function="false" hidden="false" name="SalesQty279" vbProcedure="false">'Бланк заказа'!$X$538:$X$538</definedName>
    <definedName function="false" hidden="false" name="SalesQty28" vbProcedure="false">'Бланк заказа'!$X$73:$X$73</definedName>
    <definedName function="false" hidden="false" name="SalesQty280" vbProcedure="false">'Бланк заказа'!$X$539:$X$539</definedName>
    <definedName function="false" hidden="false" name="SalesQty281" vbProcedure="false">'Бланк заказа'!$X$540:$X$540</definedName>
    <definedName function="false" hidden="false" name="SalesQty282" vbProcedure="false">'Бланк заказа'!$X$545:$X$545</definedName>
    <definedName function="false" hidden="false" name="SalesQty283" vbProcedure="false">'Бланк заказа'!$X$551:$X$551</definedName>
    <definedName function="false" hidden="false" name="SalesQty284" vbProcedure="false">'Бланк заказа'!$X$552:$X$552</definedName>
    <definedName function="false" hidden="false" name="SalesQty285" vbProcedure="false">'Бланк заказа'!$X$553:$X$553</definedName>
    <definedName function="false" hidden="false" name="SalesQty286" vbProcedure="false">'Бланк заказа'!$X$554:$X$554</definedName>
    <definedName function="false" hidden="false" name="SalesQty287" vbProcedure="false">'Бланк заказа'!$X$555:$X$555</definedName>
    <definedName function="false" hidden="false" name="SalesQty288" vbProcedure="false">'Бланк заказа'!$X$556:$X$556</definedName>
    <definedName function="false" hidden="false" name="SalesQty289" vbProcedure="false">'Бланк заказа'!$X$557:$X$557</definedName>
    <definedName function="false" hidden="false" name="SalesQty29" vbProcedure="false">'Бланк заказа'!$X$74:$X$74</definedName>
    <definedName function="false" hidden="false" name="SalesQty290" vbProcedure="false">'Бланк заказа'!$X$558:$X$558</definedName>
    <definedName function="false" hidden="false" name="SalesQty291" vbProcedure="false">'Бланк заказа'!$X$559:$X$559</definedName>
    <definedName function="false" hidden="false" name="SalesQty292" vbProcedure="false">'Бланк заказа'!$X$560:$X$560</definedName>
    <definedName function="false" hidden="false" name="SalesQty293" vbProcedure="false">'Бланк заказа'!$X$561:$X$561</definedName>
    <definedName function="false" hidden="false" name="SalesQty294" vbProcedure="false">'Бланк заказа'!$X$562:$X$562</definedName>
    <definedName function="false" hidden="false" name="SalesQty295" vbProcedure="false">'Бланк заказа'!$X$563:$X$563</definedName>
    <definedName function="false" hidden="false" name="SalesQty296" vbProcedure="false">'Бланк заказа'!$X$564:$X$564</definedName>
    <definedName function="false" hidden="false" name="SalesQty297" vbProcedure="false">'Бланк заказа'!$X$565:$X$565</definedName>
    <definedName function="false" hidden="false" name="SalesQty298" vbProcedure="false">'Бланк заказа'!$X$569:$X$569</definedName>
    <definedName function="false" hidden="false" name="SalesQty299" vbProcedure="false">'Бланк заказа'!$X$570:$X$570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заказа'!$X$571:$X$571</definedName>
    <definedName function="false" hidden="false" name="SalesQty301" vbProcedure="false">'Бланк заказа'!$X$572:$X$572</definedName>
    <definedName function="false" hidden="false" name="SalesQty302" vbProcedure="false">'Бланк заказа'!$X$573:$X$573</definedName>
    <definedName function="false" hidden="false" name="SalesQty303" vbProcedure="false">'Бланк заказа'!$X$577:$X$577</definedName>
    <definedName function="false" hidden="false" name="SalesQty304" vbProcedure="false">'Бланк заказа'!$X$578:$X$578</definedName>
    <definedName function="false" hidden="false" name="SalesQty305" vbProcedure="false">'Бланк заказа'!$X$579:$X$579</definedName>
    <definedName function="false" hidden="false" name="SalesQty306" vbProcedure="false">'Бланк заказа'!$X$580:$X$580</definedName>
    <definedName function="false" hidden="false" name="SalesQty307" vbProcedure="false">'Бланк заказа'!$X$581:$X$581</definedName>
    <definedName function="false" hidden="false" name="SalesQty308" vbProcedure="false">'Бланк заказа'!$X$582:$X$582</definedName>
    <definedName function="false" hidden="false" name="SalesQty309" vbProcedure="false">'Бланк заказа'!$X$583:$X$583</definedName>
    <definedName function="false" hidden="false" name="SalesQty31" vbProcedure="false">'Бланк заказа'!$X$76:$X$76</definedName>
    <definedName function="false" hidden="false" name="SalesQty310" vbProcedure="false">'Бланк заказа'!$X$584:$X$584</definedName>
    <definedName function="false" hidden="false" name="SalesQty311" vbProcedure="false">'Бланк заказа'!$X$585:$X$585</definedName>
    <definedName function="false" hidden="false" name="SalesQty312" vbProcedure="false">'Бланк заказа'!$X$586:$X$586</definedName>
    <definedName function="false" hidden="false" name="SalesQty313" vbProcedure="false">'Бланк заказа'!$X$587:$X$587</definedName>
    <definedName function="false" hidden="false" name="SalesQty314" vbProcedure="false">'Бланк заказа'!$X$588:$X$588</definedName>
    <definedName function="false" hidden="false" name="SalesQty315" vbProcedure="false">'Бланк заказа'!$X$589:$X$589</definedName>
    <definedName function="false" hidden="false" name="SalesQty316" vbProcedure="false">'Бланк заказа'!$X$590:$X$590</definedName>
    <definedName function="false" hidden="false" name="SalesQty317" vbProcedure="false">'Бланк заказа'!$X$591:$X$591</definedName>
    <definedName function="false" hidden="false" name="SalesQty318" vbProcedure="false">'Бланк заказа'!$X$595:$X$595</definedName>
    <definedName function="false" hidden="false" name="SalesQty319" vbProcedure="false">'Бланк заказа'!$X$596:$X$596</definedName>
    <definedName function="false" hidden="false" name="SalesQty32" vbProcedure="false">'Бланк заказа'!$X$80:$X$80</definedName>
    <definedName function="false" hidden="false" name="SalesQty320" vbProcedure="false">'Бланк заказа'!$X$597:$X$597</definedName>
    <definedName function="false" hidden="false" name="SalesQty321" vbProcedure="false">'Бланк заказа'!$X$601:$X$601</definedName>
    <definedName function="false" hidden="false" name="SalesQty322" vbProcedure="false">'Бланк заказа'!$X$602:$X$602</definedName>
    <definedName function="false" hidden="false" name="SalesQty323" vbProcedure="false">'Бланк заказа'!$X$608:$X$608</definedName>
    <definedName function="false" hidden="false" name="SalesQty324" vbProcedure="false">'Бланк заказа'!$X$612:$X$612</definedName>
    <definedName function="false" hidden="false" name="SalesQty325" vbProcedure="false">'Бланк заказа'!$X$616:$X$616</definedName>
    <definedName function="false" hidden="false" name="SalesQty326" vbProcedure="false">'Бланк заказа'!$X$622:$X$622</definedName>
    <definedName function="false" hidden="false" name="SalesQty327" vbProcedure="false">'Бланк заказа'!$X$623:$X$623</definedName>
    <definedName function="false" hidden="false" name="SalesQty328" vbProcedure="false">'Бланк заказа'!$X$624:$X$624</definedName>
    <definedName function="false" hidden="false" name="SalesQty329" vbProcedure="false">'Бланк заказа'!$X$625:$X$625</definedName>
    <definedName function="false" hidden="false" name="SalesQty33" vbProcedure="false">'Бланк заказа'!$X$81:$X$81</definedName>
    <definedName function="false" hidden="false" name="SalesQty330" vbProcedure="false">'Бланк заказа'!$X$626:$X$626</definedName>
    <definedName function="false" hidden="false" name="SalesQty331" vbProcedure="false">'Бланк заказа'!$X$627:$X$627</definedName>
    <definedName function="false" hidden="false" name="SalesQty332" vbProcedure="false">'Бланк заказа'!$X$628:$X$628</definedName>
    <definedName function="false" hidden="false" name="SalesQty333" vbProcedure="false">'Бланк заказа'!$X$632:$X$632</definedName>
    <definedName function="false" hidden="false" name="SalesQty334" vbProcedure="false">'Бланк заказа'!$X$633:$X$633</definedName>
    <definedName function="false" hidden="false" name="SalesQty335" vbProcedure="false">'Бланк заказа'!$X$634:$X$634</definedName>
    <definedName function="false" hidden="false" name="SalesQty336" vbProcedure="false">'Бланк заказа'!$X$635:$X$635</definedName>
    <definedName function="false" hidden="false" name="SalesQty337" vbProcedure="false">'Бланк заказа'!$X$639:$X$639</definedName>
    <definedName function="false" hidden="false" name="SalesQty338" vbProcedure="false">'Бланк заказа'!$X$640:$X$640</definedName>
    <definedName function="false" hidden="false" name="SalesQty339" vbProcedure="false">'Бланк заказа'!$X$641:$X$641</definedName>
    <definedName function="false" hidden="false" name="SalesQty34" vbProcedure="false">'Бланк заказа'!$X$82:$X$82</definedName>
    <definedName function="false" hidden="false" name="SalesQty340" vbProcedure="false">'Бланк заказа'!$X$642:$X$642</definedName>
    <definedName function="false" hidden="false" name="SalesQty341" vbProcedure="false">'Бланк заказа'!$X$643:$X$643</definedName>
    <definedName function="false" hidden="false" name="SalesQty342" vbProcedure="false">'Бланк заказа'!$X$644:$X$644</definedName>
    <definedName function="false" hidden="false" name="SalesQty343" vbProcedure="false">'Бланк заказа'!$X$645:$X$645</definedName>
    <definedName function="false" hidden="false" name="SalesQty344" vbProcedure="false">'Бланк заказа'!$X$649:$X$649</definedName>
    <definedName function="false" hidden="false" name="SalesQty345" vbProcedure="false">'Бланк заказа'!$X$650:$X$650</definedName>
    <definedName function="false" hidden="false" name="SalesQty346" vbProcedure="false">'Бланк заказа'!$X$651:$X$651</definedName>
    <definedName function="false" hidden="false" name="SalesQty347" vbProcedure="false">'Бланк заказа'!$X$652:$X$652</definedName>
    <definedName function="false" hidden="false" name="SalesQty348" vbProcedure="false">'Бланк заказа'!$X$653:$X$653</definedName>
    <definedName function="false" hidden="false" name="SalesQty349" vbProcedure="false">'Бланк заказа'!$X$654:$X$654</definedName>
    <definedName function="false" hidden="false" name="SalesQty35" vbProcedure="false">'Бланк заказа'!$X$83:$X$83</definedName>
    <definedName function="false" hidden="false" name="SalesQty350" vbProcedure="false">'Бланк заказа'!$X$655:$X$655</definedName>
    <definedName function="false" hidden="false" name="SalesQty351" vbProcedure="false">'Бланк заказа'!$X$656:$X$656</definedName>
    <definedName function="false" hidden="false" name="SalesQty352" vbProcedure="false">'Бланк заказа'!$X$660:$X$660</definedName>
    <definedName function="false" hidden="false" name="SalesQty353" vbProcedure="false">'Бланк заказа'!$X$661:$X$661</definedName>
    <definedName function="false" hidden="false" name="SalesQty354" vbProcedure="false">'Бланк заказа'!$X$662:$X$662</definedName>
    <definedName function="false" hidden="false" name="SalesQty355" vbProcedure="false">'Бланк заказа'!$X$663:$X$663</definedName>
    <definedName function="false" hidden="false" name="SalesQty356" vbProcedure="false">'Бланк заказа'!$X$668:$X$668</definedName>
    <definedName function="false" hidden="false" name="SalesQty357" vbProcedure="false">'Бланк заказа'!$X$669:$X$669</definedName>
    <definedName function="false" hidden="false" name="SalesQty358" vbProcedure="false">'Бланк заказа'!$X$673:$X$673</definedName>
    <definedName function="false" hidden="false" name="SalesQty359" vbProcedure="false">'Бланк заказа'!$X$677:$X$677</definedName>
    <definedName function="false" hidden="false" name="SalesQty36" vbProcedure="false">'Бланк заказа'!$X$84:$X$84</definedName>
    <definedName function="false" hidden="false" name="SalesQty360" vbProcedure="false">'Бланк заказа'!$X$681:$X$681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заказа'!$X$94:$X$94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заказа'!$X$100:$X$100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заказа'!$X$107:$X$107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заказа'!$X$115:$X$115</definedName>
    <definedName function="false" hidden="false" name="SalesQty55" vbProcedure="false">'Бланк заказа'!$X$116:$X$116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заказа'!$X$124:$X$124</definedName>
    <definedName function="false" hidden="false" name="SalesQty6" vbProcedure="false">'Бланк заказа'!$X$30:$X$30</definedName>
    <definedName function="false" hidden="false" name="SalesQty60" vbProcedure="false">'Бланк заказа'!$X$125:$X$125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заказа'!$X$131:$X$131</definedName>
    <definedName function="false" hidden="false" name="SalesQty64" vbProcedure="false">'Бланк заказа'!$X$132:$X$132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заказа'!$X$141:$X$141</definedName>
    <definedName function="false" hidden="false" name="SalesQty71" vbProcedure="false">'Бланк заказа'!$X$142:$X$142</definedName>
    <definedName function="false" hidden="false" name="SalesQty72" vbProcedure="false">'Бланк заказа'!$X$146:$X$146</definedName>
    <definedName function="false" hidden="false" name="SalesQty73" vbProcedure="false">'Бланк заказа'!$X$147:$X$147</definedName>
    <definedName function="false" hidden="false" name="SalesQty74" vbProcedure="false">'Бланк заказа'!$X$152:$X$152</definedName>
    <definedName function="false" hidden="false" name="SalesQty75" vbProcedure="false">'Бланк заказа'!$X$153:$X$153</definedName>
    <definedName function="false" hidden="false" name="SalesQty76" vbProcedure="false">'Бланк заказа'!$X$154:$X$154</definedName>
    <definedName function="false" hidden="false" name="SalesQty77" vbProcedure="false">'Бланк заказа'!$X$158:$X$158</definedName>
    <definedName function="false" hidden="false" name="SalesQty78" vbProcedure="false">'Бланк заказа'!$X$159:$X$159</definedName>
    <definedName function="false" hidden="false" name="SalesQty79" vbProcedure="false">'Бланк заказа'!$X$163:$X$163</definedName>
    <definedName function="false" hidden="false" name="SalesQty8" vbProcedure="false">'Бланк заказа'!$X$32:$X$32</definedName>
    <definedName function="false" hidden="false" name="SalesQty80" vbProcedure="false">'Бланк заказа'!$X$164:$X$164</definedName>
    <definedName function="false" hidden="false" name="SalesQty81" vbProcedure="false">'Бланк заказа'!$X$165:$X$165</definedName>
    <definedName function="false" hidden="false" name="SalesQty82" vbProcedure="false">'Бланк заказа'!$X$170:$X$170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заказа'!$X$177:$X$177</definedName>
    <definedName function="false" hidden="false" name="SalesQty87" vbProcedure="false">'Бланк заказа'!$X$178:$X$178</definedName>
    <definedName function="false" hidden="false" name="SalesQty88" vbProcedure="false">'Бланк заказа'!$X$182:$X$182</definedName>
    <definedName function="false" hidden="false" name="SalesQty89" vbProcedure="false">'Бланк заказа'!$X$183:$X$183</definedName>
    <definedName function="false" hidden="false" name="SalesQty9" vbProcedure="false">'Бланк заказа'!$X$33:$X$33</definedName>
    <definedName function="false" hidden="false" name="SalesQty90" vbProcedure="false">'Бланк заказа'!$X$189:$X$189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заказа'!$X$200:$X$200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заказа'!$Y$37:$Y$37</definedName>
    <definedName function="false" hidden="false" name="SalesRoundBox100" vbProcedure="false">'Бланк заказа'!$Y$206:$Y$206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заказа'!$Y$211:$Y$211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заказа'!$Y$41:$Y$41</definedName>
    <definedName function="false" hidden="false" name="SalesRoundBox110" vbProcedure="false">'Бланк заказа'!$Y$222:$Y$222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заказа'!$Y$47:$Y$47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заказа'!$Y$236:$Y$236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заказа'!$Y$243:$Y$243</definedName>
    <definedName function="false" hidden="false" name="SalesRoundBox126" vbProcedure="false">'Бланк заказа'!$Y$244:$Y$244</definedName>
    <definedName function="false" hidden="false" name="SalesRoundBox127" vbProcedure="false">'Бланк заказа'!$Y$245:$Y$245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заказа'!$Y$255:$Y$255</definedName>
    <definedName function="false" hidden="false" name="SalesRoundBox134" vbProcedure="false">'Бланк заказа'!$Y$256:$Y$256</definedName>
    <definedName function="false" hidden="false" name="SalesRoundBox135" vbProcedure="false">'Бланк заказа'!$Y$257:$Y$257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заказа'!$Y$267:$Y$267</definedName>
    <definedName function="false" hidden="false" name="SalesRoundBox142" vbProcedure="false">'Бланк заказа'!$Y$268:$Y$268</definedName>
    <definedName function="false" hidden="false" name="SalesRoundBox143" vbProcedure="false">'Бланк заказа'!$Y$269:$Y$269</definedName>
    <definedName function="false" hidden="false" name="SalesRoundBox144" vbProcedure="false">'Бланк заказа'!$Y$270:$Y$270</definedName>
    <definedName function="false" hidden="false" name="SalesRoundBox145" vbProcedure="false">'Бланк заказа'!$Y$274:$Y$274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заказа'!$Y$281:$Y$281</definedName>
    <definedName function="false" hidden="false" name="SalesRoundBox149" vbProcedure="false">'Бланк заказа'!$Y$282:$Y$282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заказа'!$Y$283:$Y$283</definedName>
    <definedName function="false" hidden="false" name="SalesRoundBox151" vbProcedure="false">'Бланк заказа'!$Y$284:$Y$284</definedName>
    <definedName function="false" hidden="false" name="SalesRoundBox152" vbProcedure="false">'Бланк заказа'!$Y$285:$Y$285</definedName>
    <definedName function="false" hidden="false" name="SalesRoundBox153" vbProcedure="false">'Бланк заказа'!$Y$286:$Y$286</definedName>
    <definedName function="false" hidden="false" name="SalesRoundBox154" vbProcedure="false">'Бланк заказа'!$Y$287:$Y$287</definedName>
    <definedName function="false" hidden="false" name="SalesRoundBox155" vbProcedure="false">'Бланк заказа'!$Y$288:$Y$288</definedName>
    <definedName function="false" hidden="false" name="SalesRoundBox156" vbProcedure="false">'Бланк заказа'!$Y$293:$Y$293</definedName>
    <definedName function="false" hidden="false" name="SalesRoundBox157" vbProcedure="false">'Бланк заказа'!$Y$298:$Y$298</definedName>
    <definedName function="false" hidden="false" name="SalesRoundBox158" vbProcedure="false">'Бланк заказа'!$Y$299:$Y$299</definedName>
    <definedName function="false" hidden="false" name="SalesRoundBox159" vbProcedure="false">'Бланк заказа'!$Y$300:$Y$300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заказа'!$Y$305:$Y$305</definedName>
    <definedName function="false" hidden="false" name="SalesRoundBox161" vbProcedure="false">'Бланк заказа'!$Y$306:$Y$306</definedName>
    <definedName function="false" hidden="false" name="SalesRoundBox162" vbProcedure="false">'Бланк заказа'!$Y$307:$Y$307</definedName>
    <definedName function="false" hidden="false" name="SalesRoundBox163" vbProcedure="false">'Бланк заказа'!$Y$308:$Y$308</definedName>
    <definedName function="false" hidden="false" name="SalesRoundBox164" vbProcedure="false">'Бланк заказа'!$Y$309:$Y$309</definedName>
    <definedName function="false" hidden="false" name="SalesRoundBox165" vbProcedure="false">'Бланк заказа'!$Y$310:$Y$310</definedName>
    <definedName function="false" hidden="false" name="SalesRoundBox166" vbProcedure="false">'Бланк заказа'!$Y$315:$Y$315</definedName>
    <definedName function="false" hidden="false" name="SalesRoundBox167" vbProcedure="false">'Бланк заказа'!$Y$319:$Y$319</definedName>
    <definedName function="false" hidden="false" name="SalesRoundBox168" vbProcedure="false">'Бланк заказа'!$Y$323:$Y$323</definedName>
    <definedName function="false" hidden="false" name="SalesRoundBox169" vbProcedure="false">'Бланк заказа'!$Y$328:$Y$328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заказа'!$Y$332:$Y$332</definedName>
    <definedName function="false" hidden="false" name="SalesRoundBox171" vbProcedure="false">'Бланк заказа'!$Y$336:$Y$336</definedName>
    <definedName function="false" hidden="false" name="SalesRoundBox172" vbProcedure="false">'Бланк заказа'!$Y$337:$Y$337</definedName>
    <definedName function="false" hidden="false" name="SalesRoundBox173" vbProcedure="false">'Бланк заказа'!$Y$342:$Y$342</definedName>
    <definedName function="false" hidden="false" name="SalesRoundBox174" vbProcedure="false">'Бланк заказа'!$Y$346:$Y$346</definedName>
    <definedName function="false" hidden="false" name="SalesRoundBox175" vbProcedure="false">'Бланк заказа'!$Y$347:$Y$347</definedName>
    <definedName function="false" hidden="false" name="SalesRoundBox176" vbProcedure="false">'Бланк заказа'!$Y$351:$Y$351</definedName>
    <definedName function="false" hidden="false" name="SalesRoundBox177" vbProcedure="false">'Бланк заказа'!$Y$356:$Y$356</definedName>
    <definedName function="false" hidden="false" name="SalesRoundBox178" vbProcedure="false">'Бланк заказа'!$Y$357:$Y$357</definedName>
    <definedName function="false" hidden="false" name="SalesRoundBox179" vbProcedure="false">'Бланк заказа'!$Y$358:$Y$358</definedName>
    <definedName function="false" hidden="false" name="SalesRoundBox18" vbProcedure="false">'Бланк заказа'!$Y$56:$Y$56</definedName>
    <definedName function="false" hidden="false" name="SalesRoundBox180" vbProcedure="false">'Бланк заказа'!$Y$359:$Y$359</definedName>
    <definedName function="false" hidden="false" name="SalesRoundBox181" vbProcedure="false">'Бланк заказа'!$Y$360:$Y$360</definedName>
    <definedName function="false" hidden="false" name="SalesRoundBox182" vbProcedure="false">'Бланк заказа'!$Y$361:$Y$361</definedName>
    <definedName function="false" hidden="false" name="SalesRoundBox183" vbProcedure="false">'Бланк заказа'!$Y$362:$Y$362</definedName>
    <definedName function="false" hidden="false" name="SalesRoundBox184" vbProcedure="false">'Бланк заказа'!$Y$363:$Y$363</definedName>
    <definedName function="false" hidden="false" name="SalesRoundBox185" vbProcedure="false">'Бланк заказа'!$Y$367:$Y$367</definedName>
    <definedName function="false" hidden="false" name="SalesRoundBox186" vbProcedure="false">'Бланк заказа'!$Y$368:$Y$368</definedName>
    <definedName function="false" hidden="false" name="SalesRoundBox187" vbProcedure="false">'Бланк заказа'!$Y$369:$Y$369</definedName>
    <definedName function="false" hidden="false" name="SalesRoundBox188" vbProcedure="false">'Бланк заказа'!$Y$370:$Y$370</definedName>
    <definedName function="false" hidden="false" name="SalesRoundBox189" vbProcedure="false">'Бланк заказа'!$Y$374:$Y$374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заказа'!$Y$375:$Y$375</definedName>
    <definedName function="false" hidden="false" name="SalesRoundBox191" vbProcedure="false">'Бланк заказа'!$Y$376:$Y$376</definedName>
    <definedName function="false" hidden="false" name="SalesRoundBox192" vbProcedure="false">'Бланк заказа'!$Y$377:$Y$377</definedName>
    <definedName function="false" hidden="false" name="SalesRoundBox193" vbProcedure="false">'Бланк заказа'!$Y$378:$Y$378</definedName>
    <definedName function="false" hidden="false" name="SalesRoundBox194" vbProcedure="false">'Бланк заказа'!$Y$379:$Y$379</definedName>
    <definedName function="false" hidden="false" name="SalesRoundBox195" vbProcedure="false">'Бланк заказа'!$Y$383:$Y$383</definedName>
    <definedName function="false" hidden="false" name="SalesRoundBox196" vbProcedure="false">'Бланк заказа'!$Y$384:$Y$384</definedName>
    <definedName function="false" hidden="false" name="SalesRoundBox197" vbProcedure="false">'Бланк заказа'!$Y$385:$Y$385</definedName>
    <definedName function="false" hidden="false" name="SalesRoundBox198" vbProcedure="false">'Бланк заказа'!$Y$386:$Y$386</definedName>
    <definedName function="false" hidden="false" name="SalesRoundBox199" vbProcedure="false">'Бланк заказа'!$Y$390:$Y$390</definedName>
    <definedName function="false" hidden="false" name="SalesRoundBox2" vbProcedure="false">'Бланк заказа'!$Y$26:$Y$26</definedName>
    <definedName function="false" hidden="false" name="SalesRoundBox20" vbProcedure="false">'Бланк заказа'!$Y$62:$Y$62</definedName>
    <definedName function="false" hidden="false" name="SalesRoundBox200" vbProcedure="false">'Бланк заказа'!$Y$391:$Y$391</definedName>
    <definedName function="false" hidden="false" name="SalesRoundBox201" vbProcedure="false">'Бланк заказа'!$Y$392:$Y$392</definedName>
    <definedName function="false" hidden="false" name="SalesRoundBox202" vbProcedure="false">'Бланк заказа'!$Y$393:$Y$393</definedName>
    <definedName function="false" hidden="false" name="SalesRoundBox203" vbProcedure="false">'Бланк заказа'!$Y$397:$Y$397</definedName>
    <definedName function="false" hidden="false" name="SalesRoundBox204" vbProcedure="false">'Бланк заказа'!$Y$398:$Y$398</definedName>
    <definedName function="false" hidden="false" name="SalesRoundBox205" vbProcedure="false">'Бланк заказа'!$Y$399:$Y$399</definedName>
    <definedName function="false" hidden="false" name="SalesRoundBox206" vbProcedure="false">'Бланк заказа'!$Y$404:$Y$404</definedName>
    <definedName function="false" hidden="false" name="SalesRoundBox207" vbProcedure="false">'Бланк заказа'!$Y$408:$Y$408</definedName>
    <definedName function="false" hidden="false" name="SalesRoundBox208" vbProcedure="false">'Бланк заказа'!$Y$409:$Y$409</definedName>
    <definedName function="false" hidden="false" name="SalesRoundBox209" vbProcedure="false">'Бланк заказа'!$Y$410:$Y$410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заказа'!$Y$416:$Y$416</definedName>
    <definedName function="false" hidden="false" name="SalesRoundBox211" vbProcedure="false">'Бланк заказа'!$Y$417:$Y$417</definedName>
    <definedName function="false" hidden="false" name="SalesRoundBox212" vbProcedure="false">'Бланк заказа'!$Y$418:$Y$418</definedName>
    <definedName function="false" hidden="false" name="SalesRoundBox213" vbProcedure="false">'Бланк заказа'!$Y$419:$Y$419</definedName>
    <definedName function="false" hidden="false" name="SalesRoundBox214" vbProcedure="false">'Бланк заказа'!$Y$420:$Y$420</definedName>
    <definedName function="false" hidden="false" name="SalesRoundBox215" vbProcedure="false">'Бланк заказа'!$Y$421:$Y$421</definedName>
    <definedName function="false" hidden="false" name="SalesRoundBox216" vbProcedure="false">'Бланк заказа'!$Y$422:$Y$422</definedName>
    <definedName function="false" hidden="false" name="SalesRoundBox217" vbProcedure="false">'Бланк заказа'!$Y$423:$Y$423</definedName>
    <definedName function="false" hidden="false" name="SalesRoundBox218" vbProcedure="false">'Бланк заказа'!$Y$424:$Y$424</definedName>
    <definedName function="false" hidden="false" name="SalesRoundBox219" vbProcedure="false">'Бланк заказа'!$Y$425:$Y$425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заказа'!$Y$430:$Y$430</definedName>
    <definedName function="false" hidden="false" name="SalesRoundBox222" vbProcedure="false">'Бланк заказа'!$Y$431:$Y$431</definedName>
    <definedName function="false" hidden="false" name="SalesRoundBox223" vbProcedure="false">'Бланк заказа'!$Y$435:$Y$435</definedName>
    <definedName function="false" hidden="false" name="SalesRoundBox224" vbProcedure="false">'Бланк заказа'!$Y$436:$Y$436</definedName>
    <definedName function="false" hidden="false" name="SalesRoundBox225" vbProcedure="false">'Бланк заказа'!$Y$440:$Y$440</definedName>
    <definedName function="false" hidden="false" name="SalesRoundBox226" vbProcedure="false">'Бланк заказа'!$Y$445:$Y$445</definedName>
    <definedName function="false" hidden="false" name="SalesRoundBox227" vbProcedure="false">'Бланк заказа'!$Y$446:$Y$446</definedName>
    <definedName function="false" hidden="false" name="SalesRoundBox228" vbProcedure="false">'Бланк заказа'!$Y$447:$Y$447</definedName>
    <definedName function="false" hidden="false" name="SalesRoundBox229" vbProcedure="false">'Бланк заказа'!$Y$448:$Y$448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заказа'!$Y$449:$Y$449</definedName>
    <definedName function="false" hidden="false" name="SalesRoundBox231" vbProcedure="false">'Бланк заказа'!$Y$450:$Y$450</definedName>
    <definedName function="false" hidden="false" name="SalesRoundBox232" vbProcedure="false">'Бланк заказа'!$Y$451:$Y$451</definedName>
    <definedName function="false" hidden="false" name="SalesRoundBox233" vbProcedure="false">'Бланк заказа'!$Y$452:$Y$452</definedName>
    <definedName function="false" hidden="false" name="SalesRoundBox234" vbProcedure="false">'Бланк заказа'!$Y$456:$Y$456</definedName>
    <definedName function="false" hidden="false" name="SalesRoundBox235" vbProcedure="false">'Бланк заказа'!$Y$457:$Y$457</definedName>
    <definedName function="false" hidden="false" name="SalesRoundBox236" vbProcedure="false">'Бланк заказа'!$Y$461:$Y$461</definedName>
    <definedName function="false" hidden="false" name="SalesRoundBox237" vbProcedure="false">'Бланк заказа'!$Y$462:$Y$462</definedName>
    <definedName function="false" hidden="false" name="SalesRoundBox238" vbProcedure="false">'Бланк заказа'!$Y$463:$Y$463</definedName>
    <definedName function="false" hidden="false" name="SalesRoundBox239" vbProcedure="false">'Бланк заказа'!$Y$464:$Y$464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заказа'!$Y$465:$Y$465</definedName>
    <definedName function="false" hidden="false" name="SalesRoundBox241" vbProcedure="false">'Бланк заказа'!$Y$469:$Y$469</definedName>
    <definedName function="false" hidden="false" name="SalesRoundBox242" vbProcedure="false">'Бланк заказа'!$Y$475:$Y$475</definedName>
    <definedName function="false" hidden="false" name="SalesRoundBox243" vbProcedure="false">'Бланк заказа'!$Y$479:$Y$479</definedName>
    <definedName function="false" hidden="false" name="SalesRoundBox244" vbProcedure="false">'Бланк заказа'!$Y$480:$Y$480</definedName>
    <definedName function="false" hidden="false" name="SalesRoundBox245" vbProcedure="false">'Бланк заказа'!$Y$481:$Y$481</definedName>
    <definedName function="false" hidden="false" name="SalesRoundBox246" vbProcedure="false">'Бланк заказа'!$Y$482:$Y$482</definedName>
    <definedName function="false" hidden="false" name="SalesRoundBox247" vbProcedure="false">'Бланк заказа'!$Y$483:$Y$483</definedName>
    <definedName function="false" hidden="false" name="SalesRoundBox248" vbProcedure="false">'Бланк заказа'!$Y$484:$Y$484</definedName>
    <definedName function="false" hidden="false" name="SalesRoundBox249" vbProcedure="false">'Бланк заказа'!$Y$485:$Y$485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заказа'!$Y$486:$Y$486</definedName>
    <definedName function="false" hidden="false" name="SalesRoundBox251" vbProcedure="false">'Бланк заказа'!$Y$487:$Y$487</definedName>
    <definedName function="false" hidden="false" name="SalesRoundBox252" vbProcedure="false">'Бланк заказа'!$Y$488:$Y$488</definedName>
    <definedName function="false" hidden="false" name="SalesRoundBox253" vbProcedure="false">'Бланк заказа'!$Y$489:$Y$489</definedName>
    <definedName function="false" hidden="false" name="SalesRoundBox254" vbProcedure="false">'Бланк заказа'!$Y$490:$Y$490</definedName>
    <definedName function="false" hidden="false" name="SalesRoundBox255" vbProcedure="false">'Бланк заказа'!$Y$491:$Y$491</definedName>
    <definedName function="false" hidden="false" name="SalesRoundBox256" vbProcedure="false">'Бланк заказа'!$Y$492:$Y$492</definedName>
    <definedName function="false" hidden="false" name="SalesRoundBox257" vbProcedure="false">'Бланк заказа'!$Y$493:$Y$493</definedName>
    <definedName function="false" hidden="false" name="SalesRoundBox258" vbProcedure="false">'Бланк заказа'!$Y$494:$Y$494</definedName>
    <definedName function="false" hidden="false" name="SalesRoundBox259" vbProcedure="false">'Бланк заказа'!$Y$495:$Y$495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заказа'!$Y$496:$Y$496</definedName>
    <definedName function="false" hidden="false" name="SalesRoundBox261" vbProcedure="false">'Бланк заказа'!$Y$497:$Y$497</definedName>
    <definedName function="false" hidden="false" name="SalesRoundBox262" vbProcedure="false">'Бланк заказа'!$Y$498:$Y$498</definedName>
    <definedName function="false" hidden="false" name="SalesRoundBox263" vbProcedure="false">'Бланк заказа'!$Y$499:$Y$499</definedName>
    <definedName function="false" hidden="false" name="SalesRoundBox264" vbProcedure="false">'Бланк заказа'!$Y$503:$Y$503</definedName>
    <definedName function="false" hidden="false" name="SalesRoundBox265" vbProcedure="false">'Бланк заказа'!$Y$504:$Y$504</definedName>
    <definedName function="false" hidden="false" name="SalesRoundBox266" vbProcedure="false">'Бланк заказа'!$Y$508:$Y$508</definedName>
    <definedName function="false" hidden="false" name="SalesRoundBox267" vbProcedure="false">'Бланк заказа'!$Y$509:$Y$509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заказа'!$Y$520:$Y$520</definedName>
    <definedName function="false" hidden="false" name="SalesRoundBox272" vbProcedure="false">'Бланк заказа'!$Y$521:$Y$521</definedName>
    <definedName function="false" hidden="false" name="SalesRoundBox273" vbProcedure="false">'Бланк заказа'!$Y$522:$Y$522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заказа'!$Y$530:$Y$530</definedName>
    <definedName function="false" hidden="false" name="SalesRoundBox276" vbProcedure="false">'Бланк заказа'!$Y$535:$Y$535</definedName>
    <definedName function="false" hidden="false" name="SalesRoundBox277" vbProcedure="false">'Бланк заказа'!$Y$536:$Y$536</definedName>
    <definedName function="false" hidden="false" name="SalesRoundBox278" vbProcedure="false">'Бланк заказа'!$Y$537:$Y$537</definedName>
    <definedName function="false" hidden="false" name="SalesRoundBox279" vbProcedure="false">'Бланк заказа'!$Y$538:$Y$538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заказа'!$Y$539:$Y$539</definedName>
    <definedName function="false" hidden="false" name="SalesRoundBox281" vbProcedure="false">'Бланк заказа'!$Y$540:$Y$540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заказа'!$Y$551:$Y$551</definedName>
    <definedName function="false" hidden="false" name="SalesRoundBox284" vbProcedure="false">'Бланк заказа'!$Y$552:$Y$552</definedName>
    <definedName function="false" hidden="false" name="SalesRoundBox285" vbProcedure="false">'Бланк заказа'!$Y$553:$Y$553</definedName>
    <definedName function="false" hidden="false" name="SalesRoundBox286" vbProcedure="false">'Бланк заказа'!$Y$554:$Y$554</definedName>
    <definedName function="false" hidden="false" name="SalesRoundBox287" vbProcedure="false">'Бланк заказа'!$Y$555:$Y$555</definedName>
    <definedName function="false" hidden="false" name="SalesRoundBox288" vbProcedure="false">'Бланк заказа'!$Y$556:$Y$556</definedName>
    <definedName function="false" hidden="false" name="SalesRoundBox289" vbProcedure="false">'Бланк заказа'!$Y$557:$Y$557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заказа'!$Y$558:$Y$558</definedName>
    <definedName function="false" hidden="false" name="SalesRoundBox291" vbProcedure="false">'Бланк заказа'!$Y$559:$Y$559</definedName>
    <definedName function="false" hidden="false" name="SalesRoundBox292" vbProcedure="false">'Бланк заказа'!$Y$560:$Y$560</definedName>
    <definedName function="false" hidden="false" name="SalesRoundBox293" vbProcedure="false">'Бланк заказа'!$Y$561:$Y$561</definedName>
    <definedName function="false" hidden="false" name="SalesRoundBox294" vbProcedure="false">'Бланк заказа'!$Y$562:$Y$562</definedName>
    <definedName function="false" hidden="false" name="SalesRoundBox295" vbProcedure="false">'Бланк заказа'!$Y$563:$Y$563</definedName>
    <definedName function="false" hidden="false" name="SalesRoundBox296" vbProcedure="false">'Бланк заказа'!$Y$564:$Y$564</definedName>
    <definedName function="false" hidden="false" name="SalesRoundBox297" vbProcedure="false">'Бланк заказа'!$Y$565:$Y$565</definedName>
    <definedName function="false" hidden="false" name="SalesRoundBox298" vbProcedure="false">'Бланк заказа'!$Y$569:$Y$569</definedName>
    <definedName function="false" hidden="false" name="SalesRoundBox299" vbProcedure="false">'Бланк заказа'!$Y$570:$Y$570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заказа'!$Y$571:$Y$571</definedName>
    <definedName function="false" hidden="false" name="SalesRoundBox301" vbProcedure="false">'Бланк заказа'!$Y$572:$Y$572</definedName>
    <definedName function="false" hidden="false" name="SalesRoundBox302" vbProcedure="false">'Бланк заказа'!$Y$573:$Y$573</definedName>
    <definedName function="false" hidden="false" name="SalesRoundBox303" vbProcedure="false">'Бланк заказа'!$Y$577:$Y$577</definedName>
    <definedName function="false" hidden="false" name="SalesRoundBox304" vbProcedure="false">'Бланк заказа'!$Y$578:$Y$578</definedName>
    <definedName function="false" hidden="false" name="SalesRoundBox305" vbProcedure="false">'Бланк заказа'!$Y$579:$Y$579</definedName>
    <definedName function="false" hidden="false" name="SalesRoundBox306" vbProcedure="false">'Бланк заказа'!$Y$580:$Y$580</definedName>
    <definedName function="false" hidden="false" name="SalesRoundBox307" vbProcedure="false">'Бланк заказа'!$Y$581:$Y$581</definedName>
    <definedName function="false" hidden="false" name="SalesRoundBox308" vbProcedure="false">'Бланк заказа'!$Y$582:$Y$582</definedName>
    <definedName function="false" hidden="false" name="SalesRoundBox309" vbProcedure="false">'Бланк заказа'!$Y$583:$Y$583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заказа'!$Y$584:$Y$584</definedName>
    <definedName function="false" hidden="false" name="SalesRoundBox311" vbProcedure="false">'Бланк заказа'!$Y$585:$Y$585</definedName>
    <definedName function="false" hidden="false" name="SalesRoundBox312" vbProcedure="false">'Бланк заказа'!$Y$586:$Y$586</definedName>
    <definedName function="false" hidden="false" name="SalesRoundBox313" vbProcedure="false">'Бланк заказа'!$Y$587:$Y$587</definedName>
    <definedName function="false" hidden="false" name="SalesRoundBox314" vbProcedure="false">'Бланк заказа'!$Y$588:$Y$588</definedName>
    <definedName function="false" hidden="false" name="SalesRoundBox315" vbProcedure="false">'Бланк заказа'!$Y$589:$Y$589</definedName>
    <definedName function="false" hidden="false" name="SalesRoundBox316" vbProcedure="false">'Бланк заказа'!$Y$590:$Y$590</definedName>
    <definedName function="false" hidden="false" name="SalesRoundBox317" vbProcedure="false">'Бланк заказа'!$Y$591:$Y$591</definedName>
    <definedName function="false" hidden="false" name="SalesRoundBox318" vbProcedure="false">'Бланк заказа'!$Y$595:$Y$595</definedName>
    <definedName function="false" hidden="false" name="SalesRoundBox319" vbProcedure="false">'Бланк заказа'!$Y$596:$Y$596</definedName>
    <definedName function="false" hidden="false" name="SalesRoundBox32" vbProcedure="false">'Бланк заказа'!$Y$80:$Y$80</definedName>
    <definedName function="false" hidden="false" name="SalesRoundBox320" vbProcedure="false">'Бланк заказа'!$Y$597:$Y$597</definedName>
    <definedName function="false" hidden="false" name="SalesRoundBox321" vbProcedure="false">'Бланк заказа'!$Y$601:$Y$601</definedName>
    <definedName function="false" hidden="false" name="SalesRoundBox322" vbProcedure="false">'Бланк заказа'!$Y$602:$Y$602</definedName>
    <definedName function="false" hidden="false" name="SalesRoundBox323" vbProcedure="false">'Бланк заказа'!$Y$608:$Y$608</definedName>
    <definedName function="false" hidden="false" name="SalesRoundBox324" vbProcedure="false">'Бланк заказа'!$Y$612:$Y$612</definedName>
    <definedName function="false" hidden="false" name="SalesRoundBox325" vbProcedure="false">'Бланк заказа'!$Y$616:$Y$616</definedName>
    <definedName function="false" hidden="false" name="SalesRoundBox326" vbProcedure="false">'Бланк заказа'!$Y$622:$Y$622</definedName>
    <definedName function="false" hidden="false" name="SalesRoundBox327" vbProcedure="false">'Бланк заказа'!$Y$623:$Y$623</definedName>
    <definedName function="false" hidden="false" name="SalesRoundBox328" vbProcedure="false">'Бланк заказа'!$Y$624:$Y$624</definedName>
    <definedName function="false" hidden="false" name="SalesRoundBox329" vbProcedure="false">'Бланк заказа'!$Y$625:$Y$625</definedName>
    <definedName function="false" hidden="false" name="SalesRoundBox33" vbProcedure="false">'Бланк заказа'!$Y$81:$Y$81</definedName>
    <definedName function="false" hidden="false" name="SalesRoundBox330" vbProcedure="false">'Бланк заказа'!$Y$626:$Y$626</definedName>
    <definedName function="false" hidden="false" name="SalesRoundBox331" vbProcedure="false">'Бланк заказа'!$Y$627:$Y$627</definedName>
    <definedName function="false" hidden="false" name="SalesRoundBox332" vbProcedure="false">'Бланк заказа'!$Y$628:$Y$628</definedName>
    <definedName function="false" hidden="false" name="SalesRoundBox333" vbProcedure="false">'Бланк заказа'!$Y$632:$Y$632</definedName>
    <definedName function="false" hidden="false" name="SalesRoundBox334" vbProcedure="false">'Бланк заказа'!$Y$633:$Y$633</definedName>
    <definedName function="false" hidden="false" name="SalesRoundBox335" vbProcedure="false">'Бланк заказа'!$Y$634:$Y$634</definedName>
    <definedName function="false" hidden="false" name="SalesRoundBox336" vbProcedure="false">'Бланк заказа'!$Y$635:$Y$635</definedName>
    <definedName function="false" hidden="false" name="SalesRoundBox337" vbProcedure="false">'Бланк заказа'!$Y$639:$Y$639</definedName>
    <definedName function="false" hidden="false" name="SalesRoundBox338" vbProcedure="false">'Бланк заказа'!$Y$640:$Y$640</definedName>
    <definedName function="false" hidden="false" name="SalesRoundBox339" vbProcedure="false">'Бланк заказа'!$Y$641:$Y$641</definedName>
    <definedName function="false" hidden="false" name="SalesRoundBox34" vbProcedure="false">'Бланк заказа'!$Y$82:$Y$82</definedName>
    <definedName function="false" hidden="false" name="SalesRoundBox340" vbProcedure="false">'Бланк заказа'!$Y$642:$Y$642</definedName>
    <definedName function="false" hidden="false" name="SalesRoundBox341" vbProcedure="false">'Бланк заказа'!$Y$643:$Y$643</definedName>
    <definedName function="false" hidden="false" name="SalesRoundBox342" vbProcedure="false">'Бланк заказа'!$Y$644:$Y$644</definedName>
    <definedName function="false" hidden="false" name="SalesRoundBox343" vbProcedure="false">'Бланк заказа'!$Y$645:$Y$645</definedName>
    <definedName function="false" hidden="false" name="SalesRoundBox344" vbProcedure="false">'Бланк заказа'!$Y$649:$Y$649</definedName>
    <definedName function="false" hidden="false" name="SalesRoundBox345" vbProcedure="false">'Бланк заказа'!$Y$650:$Y$650</definedName>
    <definedName function="false" hidden="false" name="SalesRoundBox346" vbProcedure="false">'Бланк заказа'!$Y$651:$Y$651</definedName>
    <definedName function="false" hidden="false" name="SalesRoundBox347" vbProcedure="false">'Бланк заказа'!$Y$652:$Y$652</definedName>
    <definedName function="false" hidden="false" name="SalesRoundBox348" vbProcedure="false">'Бланк заказа'!$Y$653:$Y$653</definedName>
    <definedName function="false" hidden="false" name="SalesRoundBox349" vbProcedure="false">'Бланк заказа'!$Y$654:$Y$654</definedName>
    <definedName function="false" hidden="false" name="SalesRoundBox35" vbProcedure="false">'Бланк заказа'!$Y$83:$Y$83</definedName>
    <definedName function="false" hidden="false" name="SalesRoundBox350" vbProcedure="false">'Бланк заказа'!$Y$655:$Y$655</definedName>
    <definedName function="false" hidden="false" name="SalesRoundBox351" vbProcedure="false">'Бланк заказа'!$Y$656:$Y$656</definedName>
    <definedName function="false" hidden="false" name="SalesRoundBox352" vbProcedure="false">'Бланк заказа'!$Y$660:$Y$660</definedName>
    <definedName function="false" hidden="false" name="SalesRoundBox353" vbProcedure="false">'Бланк заказа'!$Y$661:$Y$661</definedName>
    <definedName function="false" hidden="false" name="SalesRoundBox354" vbProcedure="false">'Бланк заказа'!$Y$662:$Y$662</definedName>
    <definedName function="false" hidden="false" name="SalesRoundBox355" vbProcedure="false">'Бланк заказа'!$Y$663:$Y$663</definedName>
    <definedName function="false" hidden="false" name="SalesRoundBox356" vbProcedure="false">'Бланк заказа'!$Y$668:$Y$668</definedName>
    <definedName function="false" hidden="false" name="SalesRoundBox357" vbProcedure="false">'Бланк заказа'!$Y$669:$Y$669</definedName>
    <definedName function="false" hidden="false" name="SalesRoundBox358" vbProcedure="false">'Бланк заказа'!$Y$673:$Y$673</definedName>
    <definedName function="false" hidden="false" name="SalesRoundBox359" vbProcedure="false">'Бланк заказа'!$Y$677:$Y$677</definedName>
    <definedName function="false" hidden="false" name="SalesRoundBox36" vbProcedure="false">'Бланк заказа'!$Y$84:$Y$84</definedName>
    <definedName function="false" hidden="false" name="SalesRoundBox360" vbProcedure="false">'Бланк заказа'!$Y$681:$Y$681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заказа'!$Y$94:$Y$94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заказа'!$Y$100:$Y$100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заказа'!$Y$107:$Y$107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заказа'!$Y$115:$Y$115</definedName>
    <definedName function="false" hidden="false" name="SalesRoundBox55" vbProcedure="false">'Бланк заказа'!$Y$116:$Y$116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заказа'!$Y$124:$Y$124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заказа'!$Y$125:$Y$125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заказа'!$Y$131:$Y$131</definedName>
    <definedName function="false" hidden="false" name="SalesRoundBox64" vbProcedure="false">'Бланк заказа'!$Y$132:$Y$132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заказа'!$Y$141:$Y$141</definedName>
    <definedName function="false" hidden="false" name="SalesRoundBox71" vbProcedure="false">'Бланк заказа'!$Y$142:$Y$142</definedName>
    <definedName function="false" hidden="false" name="SalesRoundBox72" vbProcedure="false">'Бланк заказа'!$Y$146:$Y$146</definedName>
    <definedName function="false" hidden="false" name="SalesRoundBox73" vbProcedure="false">'Бланк заказа'!$Y$147:$Y$147</definedName>
    <definedName function="false" hidden="false" name="SalesRoundBox74" vbProcedure="false">'Бланк заказа'!$Y$152:$Y$152</definedName>
    <definedName function="false" hidden="false" name="SalesRoundBox75" vbProcedure="false">'Бланк заказа'!$Y$153:$Y$153</definedName>
    <definedName function="false" hidden="false" name="SalesRoundBox76" vbProcedure="false">'Бланк заказа'!$Y$154:$Y$154</definedName>
    <definedName function="false" hidden="false" name="SalesRoundBox77" vbProcedure="false">'Бланк заказа'!$Y$158:$Y$158</definedName>
    <definedName function="false" hidden="false" name="SalesRoundBox78" vbProcedure="false">'Бланк заказа'!$Y$159:$Y$159</definedName>
    <definedName function="false" hidden="false" name="SalesRoundBox79" vbProcedure="false">'Бланк заказа'!$Y$163:$Y$163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заказа'!$Y$164:$Y$164</definedName>
    <definedName function="false" hidden="false" name="SalesRoundBox81" vbProcedure="false">'Бланк заказа'!$Y$165:$Y$165</definedName>
    <definedName function="false" hidden="false" name="SalesRoundBox82" vbProcedure="false">'Бланк заказа'!$Y$170:$Y$170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заказа'!$Y$177:$Y$177</definedName>
    <definedName function="false" hidden="false" name="SalesRoundBox87" vbProcedure="false">'Бланк заказа'!$Y$178:$Y$178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заказа'!$Y$183:$Y$183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заказа'!$Y$189:$Y$189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заказа'!$Y$200:$Y$200</definedName>
    <definedName function="false" hidden="false" name="SalesRoundBox99" vbProcedure="false">'Бланк заказа'!$Y$205:$Y$205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заказа'!$W$37:$W$37</definedName>
    <definedName function="false" hidden="false" name="UnitOfMeasure100" vbProcedure="false">'Бланк заказа'!$W$206:$W$206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заказа'!$W$211:$W$211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заказа'!$W$41:$W$41</definedName>
    <definedName function="false" hidden="false" name="UnitOfMeasure110" vbProcedure="false">'Бланк заказа'!$W$222:$W$222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заказа'!$W$47:$W$47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заказа'!$W$236:$W$236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заказа'!$W$243:$W$243</definedName>
    <definedName function="false" hidden="false" name="UnitOfMeasure126" vbProcedure="false">'Бланк заказа'!$W$244:$W$244</definedName>
    <definedName function="false" hidden="false" name="UnitOfMeasure127" vbProcedure="false">'Бланк заказа'!$W$245:$W$245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заказа'!$W$255:$W$255</definedName>
    <definedName function="false" hidden="false" name="UnitOfMeasure134" vbProcedure="false">'Бланк заказа'!$W$256:$W$256</definedName>
    <definedName function="false" hidden="false" name="UnitOfMeasure135" vbProcedure="false">'Бланк заказа'!$W$257:$W$257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заказа'!$W$267:$W$267</definedName>
    <definedName function="false" hidden="false" name="UnitOfMeasure142" vbProcedure="false">'Бланк заказа'!$W$268:$W$268</definedName>
    <definedName function="false" hidden="false" name="UnitOfMeasure143" vbProcedure="false">'Бланк заказа'!$W$269:$W$269</definedName>
    <definedName function="false" hidden="false" name="UnitOfMeasure144" vbProcedure="false">'Бланк заказа'!$W$270:$W$270</definedName>
    <definedName function="false" hidden="false" name="UnitOfMeasure145" vbProcedure="false">'Бланк заказа'!$W$274:$W$274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заказа'!$W$281:$W$281</definedName>
    <definedName function="false" hidden="false" name="UnitOfMeasure149" vbProcedure="false">'Бланк заказа'!$W$282:$W$282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заказа'!$W$283:$W$283</definedName>
    <definedName function="false" hidden="false" name="UnitOfMeasure151" vbProcedure="false">'Бланк заказа'!$W$284:$W$284</definedName>
    <definedName function="false" hidden="false" name="UnitOfMeasure152" vbProcedure="false">'Бланк заказа'!$W$285:$W$285</definedName>
    <definedName function="false" hidden="false" name="UnitOfMeasure153" vbProcedure="false">'Бланк заказа'!$W$286:$W$286</definedName>
    <definedName function="false" hidden="false" name="UnitOfMeasure154" vbProcedure="false">'Бланк заказа'!$W$287:$W$287</definedName>
    <definedName function="false" hidden="false" name="UnitOfMeasure155" vbProcedure="false">'Бланк заказа'!$W$288:$W$288</definedName>
    <definedName function="false" hidden="false" name="UnitOfMeasure156" vbProcedure="false">'Бланк заказа'!$W$293:$W$293</definedName>
    <definedName function="false" hidden="false" name="UnitOfMeasure157" vbProcedure="false">'Бланк заказа'!$W$298:$W$298</definedName>
    <definedName function="false" hidden="false" name="UnitOfMeasure158" vbProcedure="false">'Бланк заказа'!$W$299:$W$299</definedName>
    <definedName function="false" hidden="false" name="UnitOfMeasure159" vbProcedure="false">'Бланк заказа'!$W$300:$W$300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заказа'!$W$305:$W$305</definedName>
    <definedName function="false" hidden="false" name="UnitOfMeasure161" vbProcedure="false">'Бланк заказа'!$W$306:$W$306</definedName>
    <definedName function="false" hidden="false" name="UnitOfMeasure162" vbProcedure="false">'Бланк заказа'!$W$307:$W$307</definedName>
    <definedName function="false" hidden="false" name="UnitOfMeasure163" vbProcedure="false">'Бланк заказа'!$W$308:$W$308</definedName>
    <definedName function="false" hidden="false" name="UnitOfMeasure164" vbProcedure="false">'Бланк заказа'!$W$309:$W$309</definedName>
    <definedName function="false" hidden="false" name="UnitOfMeasure165" vbProcedure="false">'Бланк заказа'!$W$310:$W$310</definedName>
    <definedName function="false" hidden="false" name="UnitOfMeasure166" vbProcedure="false">'Бланк заказа'!$W$315:$W$315</definedName>
    <definedName function="false" hidden="false" name="UnitOfMeasure167" vbProcedure="false">'Бланк заказа'!$W$319:$W$319</definedName>
    <definedName function="false" hidden="false" name="UnitOfMeasure168" vbProcedure="false">'Бланк заказа'!$W$323:$W$323</definedName>
    <definedName function="false" hidden="false" name="UnitOfMeasure169" vbProcedure="false">'Бланк заказа'!$W$328:$W$328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заказа'!$W$332:$W$332</definedName>
    <definedName function="false" hidden="false" name="UnitOfMeasure171" vbProcedure="false">'Бланк заказа'!$W$336:$W$336</definedName>
    <definedName function="false" hidden="false" name="UnitOfMeasure172" vbProcedure="false">'Бланк заказа'!$W$337:$W$337</definedName>
    <definedName function="false" hidden="false" name="UnitOfMeasure173" vbProcedure="false">'Бланк заказа'!$W$342:$W$342</definedName>
    <definedName function="false" hidden="false" name="UnitOfMeasure174" vbProcedure="false">'Бланк заказа'!$W$346:$W$346</definedName>
    <definedName function="false" hidden="false" name="UnitOfMeasure175" vbProcedure="false">'Бланк заказа'!$W$347:$W$347</definedName>
    <definedName function="false" hidden="false" name="UnitOfMeasure176" vbProcedure="false">'Бланк заказа'!$W$351:$W$351</definedName>
    <definedName function="false" hidden="false" name="UnitOfMeasure177" vbProcedure="false">'Бланк заказа'!$W$356:$W$356</definedName>
    <definedName function="false" hidden="false" name="UnitOfMeasure178" vbProcedure="false">'Бланк заказа'!$W$357:$W$357</definedName>
    <definedName function="false" hidden="false" name="UnitOfMeasure179" vbProcedure="false">'Бланк заказа'!$W$358:$W$358</definedName>
    <definedName function="false" hidden="false" name="UnitOfMeasure18" vbProcedure="false">'Бланк заказа'!$W$56:$W$56</definedName>
    <definedName function="false" hidden="false" name="UnitOfMeasure180" vbProcedure="false">'Бланк заказа'!$W$359:$W$359</definedName>
    <definedName function="false" hidden="false" name="UnitOfMeasure181" vbProcedure="false">'Бланк заказа'!$W$360:$W$360</definedName>
    <definedName function="false" hidden="false" name="UnitOfMeasure182" vbProcedure="false">'Бланк заказа'!$W$361:$W$361</definedName>
    <definedName function="false" hidden="false" name="UnitOfMeasure183" vbProcedure="false">'Бланк заказа'!$W$362:$W$362</definedName>
    <definedName function="false" hidden="false" name="UnitOfMeasure184" vbProcedure="false">'Бланк заказа'!$W$363:$W$363</definedName>
    <definedName function="false" hidden="false" name="UnitOfMeasure185" vbProcedure="false">'Бланк заказа'!$W$367:$W$367</definedName>
    <definedName function="false" hidden="false" name="UnitOfMeasure186" vbProcedure="false">'Бланк заказа'!$W$368:$W$368</definedName>
    <definedName function="false" hidden="false" name="UnitOfMeasure187" vbProcedure="false">'Бланк заказа'!$W$369:$W$369</definedName>
    <definedName function="false" hidden="false" name="UnitOfMeasure188" vbProcedure="false">'Бланк заказа'!$W$370:$W$370</definedName>
    <definedName function="false" hidden="false" name="UnitOfMeasure189" vbProcedure="false">'Бланк заказа'!$W$374:$W$374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заказа'!$W$375:$W$375</definedName>
    <definedName function="false" hidden="false" name="UnitOfMeasure191" vbProcedure="false">'Бланк заказа'!$W$376:$W$376</definedName>
    <definedName function="false" hidden="false" name="UnitOfMeasure192" vbProcedure="false">'Бланк заказа'!$W$377:$W$377</definedName>
    <definedName function="false" hidden="false" name="UnitOfMeasure193" vbProcedure="false">'Бланк заказа'!$W$378:$W$378</definedName>
    <definedName function="false" hidden="false" name="UnitOfMeasure194" vbProcedure="false">'Бланк заказа'!$W$379:$W$379</definedName>
    <definedName function="false" hidden="false" name="UnitOfMeasure195" vbProcedure="false">'Бланк заказа'!$W$383:$W$383</definedName>
    <definedName function="false" hidden="false" name="UnitOfMeasure196" vbProcedure="false">'Бланк заказа'!$W$384:$W$384</definedName>
    <definedName function="false" hidden="false" name="UnitOfMeasure197" vbProcedure="false">'Бланк заказа'!$W$385:$W$385</definedName>
    <definedName function="false" hidden="false" name="UnitOfMeasure198" vbProcedure="false">'Бланк заказа'!$W$386:$W$386</definedName>
    <definedName function="false" hidden="false" name="UnitOfMeasure199" vbProcedure="false">'Бланк заказа'!$W$390:$W$390</definedName>
    <definedName function="false" hidden="false" name="UnitOfMeasure2" vbProcedure="false">'Бланк заказа'!$W$26:$W$26</definedName>
    <definedName function="false" hidden="false" name="UnitOfMeasure20" vbProcedure="false">'Бланк заказа'!$W$62:$W$62</definedName>
    <definedName function="false" hidden="false" name="UnitOfMeasure200" vbProcedure="false">'Бланк заказа'!$W$391:$W$391</definedName>
    <definedName function="false" hidden="false" name="UnitOfMeasure201" vbProcedure="false">'Бланк заказа'!$W$392:$W$392</definedName>
    <definedName function="false" hidden="false" name="UnitOfMeasure202" vbProcedure="false">'Бланк заказа'!$W$393:$W$393</definedName>
    <definedName function="false" hidden="false" name="UnitOfMeasure203" vbProcedure="false">'Бланк заказа'!$W$397:$W$397</definedName>
    <definedName function="false" hidden="false" name="UnitOfMeasure204" vbProcedure="false">'Бланк заказа'!$W$398:$W$398</definedName>
    <definedName function="false" hidden="false" name="UnitOfMeasure205" vbProcedure="false">'Бланк заказа'!$W$399:$W$399</definedName>
    <definedName function="false" hidden="false" name="UnitOfMeasure206" vbProcedure="false">'Бланк заказа'!$W$404:$W$404</definedName>
    <definedName function="false" hidden="false" name="UnitOfMeasure207" vbProcedure="false">'Бланк заказа'!$W$408:$W$408</definedName>
    <definedName function="false" hidden="false" name="UnitOfMeasure208" vbProcedure="false">'Бланк заказа'!$W$409:$W$409</definedName>
    <definedName function="false" hidden="false" name="UnitOfMeasure209" vbProcedure="false">'Бланк заказа'!$W$410:$W$410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заказа'!$W$416:$W$416</definedName>
    <definedName function="false" hidden="false" name="UnitOfMeasure211" vbProcedure="false">'Бланк заказа'!$W$417:$W$417</definedName>
    <definedName function="false" hidden="false" name="UnitOfMeasure212" vbProcedure="false">'Бланк заказа'!$W$418:$W$418</definedName>
    <definedName function="false" hidden="false" name="UnitOfMeasure213" vbProcedure="false">'Бланк заказа'!$W$419:$W$419</definedName>
    <definedName function="false" hidden="false" name="UnitOfMeasure214" vbProcedure="false">'Бланк заказа'!$W$420:$W$420</definedName>
    <definedName function="false" hidden="false" name="UnitOfMeasure215" vbProcedure="false">'Бланк заказа'!$W$421:$W$421</definedName>
    <definedName function="false" hidden="false" name="UnitOfMeasure216" vbProcedure="false">'Бланк заказа'!$W$422:$W$422</definedName>
    <definedName function="false" hidden="false" name="UnitOfMeasure217" vbProcedure="false">'Бланк заказа'!$W$423:$W$423</definedName>
    <definedName function="false" hidden="false" name="UnitOfMeasure218" vbProcedure="false">'Бланк заказа'!$W$424:$W$424</definedName>
    <definedName function="false" hidden="false" name="UnitOfMeasure219" vbProcedure="false">'Бланк заказа'!$W$425:$W$425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заказа'!$W$430:$W$430</definedName>
    <definedName function="false" hidden="false" name="UnitOfMeasure222" vbProcedure="false">'Бланк заказа'!$W$431:$W$431</definedName>
    <definedName function="false" hidden="false" name="UnitOfMeasure223" vbProcedure="false">'Бланк заказа'!$W$435:$W$435</definedName>
    <definedName function="false" hidden="false" name="UnitOfMeasure224" vbProcedure="false">'Бланк заказа'!$W$436:$W$436</definedName>
    <definedName function="false" hidden="false" name="UnitOfMeasure225" vbProcedure="false">'Бланк заказа'!$W$440:$W$440</definedName>
    <definedName function="false" hidden="false" name="UnitOfMeasure226" vbProcedure="false">'Бланк заказа'!$W$445:$W$445</definedName>
    <definedName function="false" hidden="false" name="UnitOfMeasure227" vbProcedure="false">'Бланк заказа'!$W$446:$W$446</definedName>
    <definedName function="false" hidden="false" name="UnitOfMeasure228" vbProcedure="false">'Бланк заказа'!$W$447:$W$447</definedName>
    <definedName function="false" hidden="false" name="UnitOfMeasure229" vbProcedure="false">'Бланк заказа'!$W$448:$W$448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заказа'!$W$449:$W$449</definedName>
    <definedName function="false" hidden="false" name="UnitOfMeasure231" vbProcedure="false">'Бланк заказа'!$W$450:$W$450</definedName>
    <definedName function="false" hidden="false" name="UnitOfMeasure232" vbProcedure="false">'Бланк заказа'!$W$451:$W$451</definedName>
    <definedName function="false" hidden="false" name="UnitOfMeasure233" vbProcedure="false">'Бланк заказа'!$W$452:$W$452</definedName>
    <definedName function="false" hidden="false" name="UnitOfMeasure234" vbProcedure="false">'Бланк заказа'!$W$456:$W$456</definedName>
    <definedName function="false" hidden="false" name="UnitOfMeasure235" vbProcedure="false">'Бланк заказа'!$W$457:$W$457</definedName>
    <definedName function="false" hidden="false" name="UnitOfMeasure236" vbProcedure="false">'Бланк заказа'!$W$461:$W$461</definedName>
    <definedName function="false" hidden="false" name="UnitOfMeasure237" vbProcedure="false">'Бланк заказа'!$W$462:$W$462</definedName>
    <definedName function="false" hidden="false" name="UnitOfMeasure238" vbProcedure="false">'Бланк заказа'!$W$463:$W$463</definedName>
    <definedName function="false" hidden="false" name="UnitOfMeasure239" vbProcedure="false">'Бланк заказа'!$W$464:$W$464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заказа'!$W$465:$W$465</definedName>
    <definedName function="false" hidden="false" name="UnitOfMeasure241" vbProcedure="false">'Бланк заказа'!$W$469:$W$469</definedName>
    <definedName function="false" hidden="false" name="UnitOfMeasure242" vbProcedure="false">'Бланк заказа'!$W$475:$W$475</definedName>
    <definedName function="false" hidden="false" name="UnitOfMeasure243" vbProcedure="false">'Бланк заказа'!$W$479:$W$479</definedName>
    <definedName function="false" hidden="false" name="UnitOfMeasure244" vbProcedure="false">'Бланк заказа'!$W$480:$W$480</definedName>
    <definedName function="false" hidden="false" name="UnitOfMeasure245" vbProcedure="false">'Бланк заказа'!$W$481:$W$481</definedName>
    <definedName function="false" hidden="false" name="UnitOfMeasure246" vbProcedure="false">'Бланк заказа'!$W$482:$W$482</definedName>
    <definedName function="false" hidden="false" name="UnitOfMeasure247" vbProcedure="false">'Бланк заказа'!$W$483:$W$483</definedName>
    <definedName function="false" hidden="false" name="UnitOfMeasure248" vbProcedure="false">'Бланк заказа'!$W$484:$W$484</definedName>
    <definedName function="false" hidden="false" name="UnitOfMeasure249" vbProcedure="false">'Бланк заказа'!$W$485:$W$485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заказа'!$W$486:$W$486</definedName>
    <definedName function="false" hidden="false" name="UnitOfMeasure251" vbProcedure="false">'Бланк заказа'!$W$487:$W$487</definedName>
    <definedName function="false" hidden="false" name="UnitOfMeasure252" vbProcedure="false">'Бланк заказа'!$W$488:$W$488</definedName>
    <definedName function="false" hidden="false" name="UnitOfMeasure253" vbProcedure="false">'Бланк заказа'!$W$489:$W$489</definedName>
    <definedName function="false" hidden="false" name="UnitOfMeasure254" vbProcedure="false">'Бланк заказа'!$W$490:$W$490</definedName>
    <definedName function="false" hidden="false" name="UnitOfMeasure255" vbProcedure="false">'Бланк заказа'!$W$491:$W$491</definedName>
    <definedName function="false" hidden="false" name="UnitOfMeasure256" vbProcedure="false">'Бланк заказа'!$W$492:$W$492</definedName>
    <definedName function="false" hidden="false" name="UnitOfMeasure257" vbProcedure="false">'Бланк заказа'!$W$493:$W$493</definedName>
    <definedName function="false" hidden="false" name="UnitOfMeasure258" vbProcedure="false">'Бланк заказа'!$W$494:$W$494</definedName>
    <definedName function="false" hidden="false" name="UnitOfMeasure259" vbProcedure="false">'Бланк заказа'!$W$495:$W$495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заказа'!$W$496:$W$496</definedName>
    <definedName function="false" hidden="false" name="UnitOfMeasure261" vbProcedure="false">'Бланк заказа'!$W$497:$W$497</definedName>
    <definedName function="false" hidden="false" name="UnitOfMeasure262" vbProcedure="false">'Бланк заказа'!$W$498:$W$498</definedName>
    <definedName function="false" hidden="false" name="UnitOfMeasure263" vbProcedure="false">'Бланк заказа'!$W$499:$W$499</definedName>
    <definedName function="false" hidden="false" name="UnitOfMeasure264" vbProcedure="false">'Бланк заказа'!$W$503:$W$503</definedName>
    <definedName function="false" hidden="false" name="UnitOfMeasure265" vbProcedure="false">'Бланк заказа'!$W$504:$W$504</definedName>
    <definedName function="false" hidden="false" name="UnitOfMeasure266" vbProcedure="false">'Бланк заказа'!$W$508:$W$508</definedName>
    <definedName function="false" hidden="false" name="UnitOfMeasure267" vbProcedure="false">'Бланк заказа'!$W$509:$W$509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заказа'!$W$520:$W$520</definedName>
    <definedName function="false" hidden="false" name="UnitOfMeasure272" vbProcedure="false">'Бланк заказа'!$W$521:$W$521</definedName>
    <definedName function="false" hidden="false" name="UnitOfMeasure273" vbProcedure="false">'Бланк заказа'!$W$522:$W$522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заказа'!$W$530:$W$530</definedName>
    <definedName function="false" hidden="false" name="UnitOfMeasure276" vbProcedure="false">'Бланк заказа'!$W$535:$W$535</definedName>
    <definedName function="false" hidden="false" name="UnitOfMeasure277" vbProcedure="false">'Бланк заказа'!$W$536:$W$536</definedName>
    <definedName function="false" hidden="false" name="UnitOfMeasure278" vbProcedure="false">'Бланк заказа'!$W$537:$W$537</definedName>
    <definedName function="false" hidden="false" name="UnitOfMeasure279" vbProcedure="false">'Бланк заказа'!$W$538:$W$538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заказа'!$W$539:$W$539</definedName>
    <definedName function="false" hidden="false" name="UnitOfMeasure281" vbProcedure="false">'Бланк заказа'!$W$540:$W$540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заказа'!$W$551:$W$551</definedName>
    <definedName function="false" hidden="false" name="UnitOfMeasure284" vbProcedure="false">'Бланк заказа'!$W$552:$W$552</definedName>
    <definedName function="false" hidden="false" name="UnitOfMeasure285" vbProcedure="false">'Бланк заказа'!$W$553:$W$553</definedName>
    <definedName function="false" hidden="false" name="UnitOfMeasure286" vbProcedure="false">'Бланк заказа'!$W$554:$W$554</definedName>
    <definedName function="false" hidden="false" name="UnitOfMeasure287" vbProcedure="false">'Бланк заказа'!$W$555:$W$555</definedName>
    <definedName function="false" hidden="false" name="UnitOfMeasure288" vbProcedure="false">'Бланк заказа'!$W$556:$W$556</definedName>
    <definedName function="false" hidden="false" name="UnitOfMeasure289" vbProcedure="false">'Бланк заказа'!$W$557:$W$557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заказа'!$W$558:$W$558</definedName>
    <definedName function="false" hidden="false" name="UnitOfMeasure291" vbProcedure="false">'Бланк заказа'!$W$559:$W$559</definedName>
    <definedName function="false" hidden="false" name="UnitOfMeasure292" vbProcedure="false">'Бланк заказа'!$W$560:$W$560</definedName>
    <definedName function="false" hidden="false" name="UnitOfMeasure293" vbProcedure="false">'Бланк заказа'!$W$561:$W$561</definedName>
    <definedName function="false" hidden="false" name="UnitOfMeasure294" vbProcedure="false">'Бланк заказа'!$W$562:$W$562</definedName>
    <definedName function="false" hidden="false" name="UnitOfMeasure295" vbProcedure="false">'Бланк заказа'!$W$563:$W$563</definedName>
    <definedName function="false" hidden="false" name="UnitOfMeasure296" vbProcedure="false">'Бланк заказа'!$W$564:$W$564</definedName>
    <definedName function="false" hidden="false" name="UnitOfMeasure297" vbProcedure="false">'Бланк заказа'!$W$565:$W$565</definedName>
    <definedName function="false" hidden="false" name="UnitOfMeasure298" vbProcedure="false">'Бланк заказа'!$W$569:$W$569</definedName>
    <definedName function="false" hidden="false" name="UnitOfMeasure299" vbProcedure="false">'Бланк заказа'!$W$570:$W$570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заказа'!$W$571:$W$571</definedName>
    <definedName function="false" hidden="false" name="UnitOfMeasure301" vbProcedure="false">'Бланк заказа'!$W$572:$W$572</definedName>
    <definedName function="false" hidden="false" name="UnitOfMeasure302" vbProcedure="false">'Бланк заказа'!$W$573:$W$573</definedName>
    <definedName function="false" hidden="false" name="UnitOfMeasure303" vbProcedure="false">'Бланк заказа'!$W$577:$W$577</definedName>
    <definedName function="false" hidden="false" name="UnitOfMeasure304" vbProcedure="false">'Бланк заказа'!$W$578:$W$578</definedName>
    <definedName function="false" hidden="false" name="UnitOfMeasure305" vbProcedure="false">'Бланк заказа'!$W$579:$W$579</definedName>
    <definedName function="false" hidden="false" name="UnitOfMeasure306" vbProcedure="false">'Бланк заказа'!$W$580:$W$580</definedName>
    <definedName function="false" hidden="false" name="UnitOfMeasure307" vbProcedure="false">'Бланк заказа'!$W$581:$W$581</definedName>
    <definedName function="false" hidden="false" name="UnitOfMeasure308" vbProcedure="false">'Бланк заказа'!$W$582:$W$582</definedName>
    <definedName function="false" hidden="false" name="UnitOfMeasure309" vbProcedure="false">'Бланк заказа'!$W$583:$W$583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заказа'!$W$584:$W$584</definedName>
    <definedName function="false" hidden="false" name="UnitOfMeasure311" vbProcedure="false">'Бланк заказа'!$W$585:$W$585</definedName>
    <definedName function="false" hidden="false" name="UnitOfMeasure312" vbProcedure="false">'Бланк заказа'!$W$586:$W$586</definedName>
    <definedName function="false" hidden="false" name="UnitOfMeasure313" vbProcedure="false">'Бланк заказа'!$W$587:$W$587</definedName>
    <definedName function="false" hidden="false" name="UnitOfMeasure314" vbProcedure="false">'Бланк заказа'!$W$588:$W$588</definedName>
    <definedName function="false" hidden="false" name="UnitOfMeasure315" vbProcedure="false">'Бланк заказа'!$W$589:$W$589</definedName>
    <definedName function="false" hidden="false" name="UnitOfMeasure316" vbProcedure="false">'Бланк заказа'!$W$590:$W$590</definedName>
    <definedName function="false" hidden="false" name="UnitOfMeasure317" vbProcedure="false">'Бланк заказа'!$W$591:$W$591</definedName>
    <definedName function="false" hidden="false" name="UnitOfMeasure318" vbProcedure="false">'Бланк заказа'!$W$595:$W$595</definedName>
    <definedName function="false" hidden="false" name="UnitOfMeasure319" vbProcedure="false">'Бланк заказа'!$W$596:$W$596</definedName>
    <definedName function="false" hidden="false" name="UnitOfMeasure32" vbProcedure="false">'Бланк заказа'!$W$80:$W$80</definedName>
    <definedName function="false" hidden="false" name="UnitOfMeasure320" vbProcedure="false">'Бланк заказа'!$W$597:$W$597</definedName>
    <definedName function="false" hidden="false" name="UnitOfMeasure321" vbProcedure="false">'Бланк заказа'!$W$601:$W$601</definedName>
    <definedName function="false" hidden="false" name="UnitOfMeasure322" vbProcedure="false">'Бланк заказа'!$W$602:$W$602</definedName>
    <definedName function="false" hidden="false" name="UnitOfMeasure323" vbProcedure="false">'Бланк заказа'!$W$608:$W$608</definedName>
    <definedName function="false" hidden="false" name="UnitOfMeasure324" vbProcedure="false">'Бланк заказа'!$W$612:$W$612</definedName>
    <definedName function="false" hidden="false" name="UnitOfMeasure325" vbProcedure="false">'Бланк заказа'!$W$616:$W$616</definedName>
    <definedName function="false" hidden="false" name="UnitOfMeasure326" vbProcedure="false">'Бланк заказа'!$W$622:$W$622</definedName>
    <definedName function="false" hidden="false" name="UnitOfMeasure327" vbProcedure="false">'Бланк заказа'!$W$623:$W$623</definedName>
    <definedName function="false" hidden="false" name="UnitOfMeasure328" vbProcedure="false">'Бланк заказа'!$W$624:$W$624</definedName>
    <definedName function="false" hidden="false" name="UnitOfMeasure329" vbProcedure="false">'Бланк заказа'!$W$625:$W$625</definedName>
    <definedName function="false" hidden="false" name="UnitOfMeasure33" vbProcedure="false">'Бланк заказа'!$W$81:$W$81</definedName>
    <definedName function="false" hidden="false" name="UnitOfMeasure330" vbProcedure="false">'Бланк заказа'!$W$626:$W$626</definedName>
    <definedName function="false" hidden="false" name="UnitOfMeasure331" vbProcedure="false">'Бланк заказа'!$W$627:$W$627</definedName>
    <definedName function="false" hidden="false" name="UnitOfMeasure332" vbProcedure="false">'Бланк заказа'!$W$628:$W$628</definedName>
    <definedName function="false" hidden="false" name="UnitOfMeasure333" vbProcedure="false">'Бланк заказа'!$W$632:$W$632</definedName>
    <definedName function="false" hidden="false" name="UnitOfMeasure334" vbProcedure="false">'Бланк заказа'!$W$633:$W$633</definedName>
    <definedName function="false" hidden="false" name="UnitOfMeasure335" vbProcedure="false">'Бланк заказа'!$W$634:$W$634</definedName>
    <definedName function="false" hidden="false" name="UnitOfMeasure336" vbProcedure="false">'Бланк заказа'!$W$635:$W$635</definedName>
    <definedName function="false" hidden="false" name="UnitOfMeasure337" vbProcedure="false">'Бланк заказа'!$W$639:$W$639</definedName>
    <definedName function="false" hidden="false" name="UnitOfMeasure338" vbProcedure="false">'Бланк заказа'!$W$640:$W$640</definedName>
    <definedName function="false" hidden="false" name="UnitOfMeasure339" vbProcedure="false">'Бланк заказа'!$W$641:$W$641</definedName>
    <definedName function="false" hidden="false" name="UnitOfMeasure34" vbProcedure="false">'Бланк заказа'!$W$82:$W$82</definedName>
    <definedName function="false" hidden="false" name="UnitOfMeasure340" vbProcedure="false">'Бланк заказа'!$W$642:$W$642</definedName>
    <definedName function="false" hidden="false" name="UnitOfMeasure341" vbProcedure="false">'Бланк заказа'!$W$643:$W$643</definedName>
    <definedName function="false" hidden="false" name="UnitOfMeasure342" vbProcedure="false">'Бланк заказа'!$W$644:$W$644</definedName>
    <definedName function="false" hidden="false" name="UnitOfMeasure343" vbProcedure="false">'Бланк заказа'!$W$645:$W$645</definedName>
    <definedName function="false" hidden="false" name="UnitOfMeasure344" vbProcedure="false">'Бланк заказа'!$W$649:$W$649</definedName>
    <definedName function="false" hidden="false" name="UnitOfMeasure345" vbProcedure="false">'Бланк заказа'!$W$650:$W$650</definedName>
    <definedName function="false" hidden="false" name="UnitOfMeasure346" vbProcedure="false">'Бланк заказа'!$W$651:$W$651</definedName>
    <definedName function="false" hidden="false" name="UnitOfMeasure347" vbProcedure="false">'Бланк заказа'!$W$652:$W$652</definedName>
    <definedName function="false" hidden="false" name="UnitOfMeasure348" vbProcedure="false">'Бланк заказа'!$W$653:$W$653</definedName>
    <definedName function="false" hidden="false" name="UnitOfMeasure349" vbProcedure="false">'Бланк заказа'!$W$654:$W$654</definedName>
    <definedName function="false" hidden="false" name="UnitOfMeasure35" vbProcedure="false">'Бланк заказа'!$W$83:$W$83</definedName>
    <definedName function="false" hidden="false" name="UnitOfMeasure350" vbProcedure="false">'Бланк заказа'!$W$655:$W$655</definedName>
    <definedName function="false" hidden="false" name="UnitOfMeasure351" vbProcedure="false">'Бланк заказа'!$W$656:$W$656</definedName>
    <definedName function="false" hidden="false" name="UnitOfMeasure352" vbProcedure="false">'Бланк заказа'!$W$660:$W$660</definedName>
    <definedName function="false" hidden="false" name="UnitOfMeasure353" vbProcedure="false">'Бланк заказа'!$W$661:$W$661</definedName>
    <definedName function="false" hidden="false" name="UnitOfMeasure354" vbProcedure="false">'Бланк заказа'!$W$662:$W$662</definedName>
    <definedName function="false" hidden="false" name="UnitOfMeasure355" vbProcedure="false">'Бланк заказа'!$W$663:$W$663</definedName>
    <definedName function="false" hidden="false" name="UnitOfMeasure356" vbProcedure="false">'Бланк заказа'!$W$668:$W$668</definedName>
    <definedName function="false" hidden="false" name="UnitOfMeasure357" vbProcedure="false">'Бланк заказа'!$W$669:$W$669</definedName>
    <definedName function="false" hidden="false" name="UnitOfMeasure358" vbProcedure="false">'Бланк заказа'!$W$673:$W$673</definedName>
    <definedName function="false" hidden="false" name="UnitOfMeasure359" vbProcedure="false">'Бланк заказа'!$W$677:$W$677</definedName>
    <definedName function="false" hidden="false" name="UnitOfMeasure36" vbProcedure="false">'Бланк заказа'!$W$84:$W$84</definedName>
    <definedName function="false" hidden="false" name="UnitOfMeasure360" vbProcedure="false">'Бланк заказа'!$W$681:$W$681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заказа'!$W$94:$W$94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заказа'!$W$100:$W$100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заказа'!$W$107:$W$107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заказа'!$W$115:$W$115</definedName>
    <definedName function="false" hidden="false" name="UnitOfMeasure55" vbProcedure="false">'Бланк заказа'!$W$116:$W$116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заказа'!$W$124:$W$124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заказа'!$W$125:$W$125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заказа'!$W$131:$W$131</definedName>
    <definedName function="false" hidden="false" name="UnitOfMeasure64" vbProcedure="false">'Бланк заказа'!$W$132:$W$132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заказа'!$W$141:$W$141</definedName>
    <definedName function="false" hidden="false" name="UnitOfMeasure71" vbProcedure="false">'Бланк заказа'!$W$142:$W$142</definedName>
    <definedName function="false" hidden="false" name="UnitOfMeasure72" vbProcedure="false">'Бланк заказа'!$W$146:$W$146</definedName>
    <definedName function="false" hidden="false" name="UnitOfMeasure73" vbProcedure="false">'Бланк заказа'!$W$147:$W$147</definedName>
    <definedName function="false" hidden="false" name="UnitOfMeasure74" vbProcedure="false">'Бланк заказа'!$W$152:$W$152</definedName>
    <definedName function="false" hidden="false" name="UnitOfMeasure75" vbProcedure="false">'Бланк заказа'!$W$153:$W$153</definedName>
    <definedName function="false" hidden="false" name="UnitOfMeasure76" vbProcedure="false">'Бланк заказа'!$W$154:$W$154</definedName>
    <definedName function="false" hidden="false" name="UnitOfMeasure77" vbProcedure="false">'Бланк заказа'!$W$158:$W$158</definedName>
    <definedName function="false" hidden="false" name="UnitOfMeasure78" vbProcedure="false">'Бланк заказа'!$W$159:$W$159</definedName>
    <definedName function="false" hidden="false" name="UnitOfMeasure79" vbProcedure="false">'Бланк заказа'!$W$163:$W$163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заказа'!$W$164:$W$164</definedName>
    <definedName function="false" hidden="false" name="UnitOfMeasure81" vbProcedure="false">'Бланк заказа'!$W$165:$W$165</definedName>
    <definedName function="false" hidden="false" name="UnitOfMeasure82" vbProcedure="false">'Бланк заказа'!$W$170:$W$170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заказа'!$W$177:$W$177</definedName>
    <definedName function="false" hidden="false" name="UnitOfMeasure87" vbProcedure="false">'Бланк заказа'!$W$178:$W$178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заказа'!$W$183:$W$183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заказа'!$W$189:$W$189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заказа'!$W$200:$W$200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<sst xmlns="http://schemas.openxmlformats.org/spreadsheetml/2006/main" count="3251" uniqueCount="1114">
  <si>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</si>
  <si>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</si>
  <si>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</si>
  <si>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13.01.2025</t>
  </si>
  <si>
    <t xml:space="preserve">бланк создан</t>
  </si>
  <si>
    <t xml:space="preserve">09.01.2025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</si>
  <si>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</si>
  <si>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</si>
  <si>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</si>
  <si>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</si>
  <si>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</si>
  <si>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</si>
  <si>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</si>
  <si>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</si>
  <si>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</si>
  <si>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</si>
  <si>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</si>
  <si>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</si>
  <si>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</si>
  <si>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272319Российская Федерация, Запорожская обл, Мелитопольский р-н, Мелитополь г, 8 Марта ул, д. 43/1,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</si>
  <si>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</si>
  <si>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</si>
  <si>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</si>
  <si>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</si>
  <si>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</si>
  <si>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</si>
  <si>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</si>
  <si>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</si>
  <si>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</si>
  <si>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</si>
  <si>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</si>
  <si>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</si>
  <si>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</si>
  <si>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</si>
  <si>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</si>
  <si>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</si>
  <si>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</si>
  <si>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</si>
  <si>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</si>
  <si>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</si>
  <si>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</si>
  <si>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</si>
  <si>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</si>
  <si>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</si>
  <si>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</si>
  <si>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</si>
  <si>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</si>
  <si>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</si>
  <si>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</si>
  <si>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</si>
  <si>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</si>
  <si>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</si>
  <si>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</si>
  <si>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</si>
  <si>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</si>
  <si>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</si>
  <si>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</si>
  <si>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</si>
  <si>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</si>
  <si>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</si>
  <si>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</si>
  <si>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</si>
  <si>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</si>
  <si>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</si>
  <si>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</si>
  <si>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</si>
  <si>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</si>
  <si>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</si>
  <si>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</si>
  <si>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</si>
  <si>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</si>
  <si>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</si>
  <si>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</si>
  <si>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</si>
  <si>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</si>
  <si>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</si>
  <si>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14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</si>
  <si>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</si>
  <si>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</si>
  <si>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</si>
  <si>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СК3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</si>
  <si>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</si>
  <si>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</si>
  <si>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</si>
  <si>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SU003821</t>
  </si>
  <si>
    <t xml:space="preserve">P004874</t>
  </si>
  <si>
    <t xml:space="preserve">Сосиски «С горчицей» Фикс.вес 0,3 вискофан ТМ «Ядрена копоть»</t>
  </si>
  <si>
    <t xml:space="preserve">ЕАЭС N RU Д-RU.РА03.В.24952/24, ЕАЭС N RU Д-RU.РА04.В.77529/23</t>
  </si>
  <si>
    <t xml:space="preserve">SU003822</t>
  </si>
  <si>
    <t xml:space="preserve">P004875</t>
  </si>
  <si>
    <t xml:space="preserve">Сосиски «С кетчупом» Фикс.вес 0,3 вискофан ТМ «Ядрена копоть»</t>
  </si>
  <si>
    <t xml:space="preserve">ЕАЭС N RU Д-RU.РА03.В.10865/23, ЕАЭС N RU Д-RU.РА04.В.74613/23</t>
  </si>
  <si>
    <t xml:space="preserve">SU003820</t>
  </si>
  <si>
    <t xml:space="preserve">P004876</t>
  </si>
  <si>
    <t xml:space="preserve">Сосиски «С соусом Барбекю» Фикс.вес 0,3 вискофан ТМ «Ядрена копоть»</t>
  </si>
  <si>
    <t xml:space="preserve">ЕАЭС N RU Д-RU.РА03.В.10942/23, ЕАЭС N RU Д-RU.РА04.В.77492/23</t>
  </si>
  <si>
    <t xml:space="preserve">SU003665</t>
  </si>
  <si>
    <t xml:space="preserve">P004642</t>
  </si>
  <si>
    <t xml:space="preserve">ЕАЭС N RU Д-RU.РА06.В.92094/23, ЕАЭС N RU Д-RU.РА08.В.79642/23</t>
  </si>
  <si>
    <t xml:space="preserve">SU000152</t>
  </si>
  <si>
    <t xml:space="preserve">P003878</t>
  </si>
  <si>
    <t xml:space="preserve">ЕАЭС N RU Д-RU.РА06.В.92094/23, ЕАЭС N RU Д-RU.РА08.В.79286/23, ЕАЭС N RU Д-RU.РА08.В.79642/23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</si>
  <si>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</si>
  <si>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</si>
  <si>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</si>
  <si>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</si>
  <si>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</si>
  <si>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</si>
  <si>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</si>
  <si>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</si>
  <si>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</si>
  <si>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</si>
  <si>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</si>
  <si>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</si>
  <si>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</si>
  <si>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P003369</t>
  </si>
  <si>
    <t xml:space="preserve">8</t>
  </si>
  <si>
    <t xml:space="preserve">ЕАЭС N RU Д-RU.РА02.В.62622/22</t>
  </si>
  <si>
    <t xml:space="preserve">P003011</t>
  </si>
  <si>
    <t xml:space="preserve">СК1</t>
  </si>
  <si>
    <t xml:space="preserve">ЕАЭС N RU Д- RU.РА01.В.79635/20</t>
  </si>
  <si>
    <t xml:space="preserve">SU003111</t>
  </si>
  <si>
    <t xml:space="preserve">P003694</t>
  </si>
  <si>
    <t xml:space="preserve">ЕАЭС N RU Д-RU.РА08.В.47512/23</t>
  </si>
  <si>
    <t xml:space="preserve">SU002986</t>
  </si>
  <si>
    <t xml:space="preserve">P003429</t>
  </si>
  <si>
    <t xml:space="preserve">12</t>
  </si>
  <si>
    <t xml:space="preserve">Слой, мин. 1</t>
  </si>
  <si>
    <t xml:space="preserve">Слой</t>
  </si>
  <si>
    <t xml:space="preserve">SU001485</t>
  </si>
  <si>
    <t xml:space="preserve">P003008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</si>
  <si>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</si>
  <si>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</si>
  <si>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</si>
  <si>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</si>
  <si>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</si>
  <si>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</si>
  <si>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</si>
  <si>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</si>
  <si>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</si>
  <si>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SU003642</t>
  </si>
  <si>
    <t xml:space="preserve">P004621</t>
  </si>
  <si>
    <t xml:space="preserve">ЕАЭС N RU Д-RU.РА06.В.18331/23</t>
  </si>
  <si>
    <t xml:space="preserve">SU002829</t>
  </si>
  <si>
    <t xml:space="preserve">P003298</t>
  </si>
  <si>
    <t xml:space="preserve">ВЗ</t>
  </si>
  <si>
    <t xml:space="preserve">ЕАЭС N RU Д-RU.РА03.В.17296/24</t>
  </si>
  <si>
    <t xml:space="preserve">P003235</t>
  </si>
  <si>
    <t xml:space="preserve">Палетта, мин. 1</t>
  </si>
  <si>
    <t xml:space="preserve">ЕАЭС N RU Д-RU.РА01.В.10475/23</t>
  </si>
  <si>
    <t xml:space="preserve">Палетта</t>
  </si>
  <si>
    <t xml:space="preserve">SU002674</t>
  </si>
  <si>
    <t xml:space="preserve">P003045</t>
  </si>
  <si>
    <t xml:space="preserve">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</si>
  <si>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</si>
  <si>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</si>
  <si>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</si>
  <si>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SU002831</t>
  </si>
  <si>
    <t xml:space="preserve">P003243</t>
  </si>
  <si>
    <t xml:space="preserve">SU003033</t>
  </si>
  <si>
    <t xml:space="preserve">P003578</t>
  </si>
  <si>
    <t xml:space="preserve">СК4</t>
  </si>
  <si>
    <t xml:space="preserve">ЕАЭС N RU Д-RU.РА06.В.18263/23, ЕАЭС N RU Д-RU.РА06.В.18331/23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</si>
  <si>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</si>
  <si>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</si>
  <si>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</si>
  <si>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</si>
  <si>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</si>
  <si>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</si>
  <si>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</si>
  <si>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</si>
  <si>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</si>
  <si>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</si>
  <si>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</si>
  <si>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</si>
  <si>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</si>
  <si>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</si>
  <si>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</si>
  <si>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</si>
  <si>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</si>
  <si>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</si>
  <si>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</si>
  <si>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</si>
  <si>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</si>
  <si>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</si>
  <si>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</si>
  <si>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</si>
  <si>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</si>
  <si>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</si>
  <si>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</si>
  <si>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</si>
  <si>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</si>
  <si>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</si>
  <si>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ЕАЭС N RU Д-RU.РА01.В.62645/23</t>
  </si>
  <si>
    <t xml:space="preserve">SU003616</t>
  </si>
  <si>
    <t xml:space="preserve">P004555</t>
  </si>
  <si>
    <t xml:space="preserve">ЕАЭС N RU Д-RU.РА04.В.95390/24, ЕАЭС N RU Д-RU.РА04.В.95798/24</t>
  </si>
  <si>
    <t xml:space="preserve">SU003287</t>
  </si>
  <si>
    <t xml:space="preserve">P004552</t>
  </si>
  <si>
    <t xml:space="preserve">ЕАЭС N RU Д-RU.РА01.В.58241/24, ЕАЭС N RU Д-RU.РА01.В.58575/24, ЕАЭС N RU Д-RU.РА01.В.58627/24</t>
  </si>
  <si>
    <t xml:space="preserve">SU002825</t>
  </si>
  <si>
    <t xml:space="preserve">P004554</t>
  </si>
  <si>
    <t xml:space="preserve">SU003617</t>
  </si>
  <si>
    <t xml:space="preserve">P004558</t>
  </si>
  <si>
    <t xml:space="preserve">ЕАЭС N RU Д-RU.РА04.В.95390/24, ЕАЭС N RU Д-RU.РА04.В.95586/24, ЕАЭС N RU Д-RU.РА04.В.95798/24</t>
  </si>
  <si>
    <t xml:space="preserve">SU003288</t>
  </si>
  <si>
    <t xml:space="preserve">P004557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</si>
  <si>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</si>
  <si>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</si>
  <si>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</si>
  <si>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Д-RU.РА01.В.62909/23, ЕАЭС N RU Д-RU.РА01.В.63000/23</t>
  </si>
  <si>
    <t xml:space="preserve">P003906</t>
  </si>
  <si>
    <t xml:space="preserve">SU002834</t>
  </si>
  <si>
    <t xml:space="preserve">P003238</t>
  </si>
  <si>
    <t xml:space="preserve">ЕАЭС N RU Д-RU.РА01.В.62909/23, ЕАЭС N RU Д-RU.РА01.В.63000/23</t>
  </si>
  <si>
    <t xml:space="preserve">Молокуша</t>
  </si>
  <si>
    <t xml:space="preserve">SU002830</t>
  </si>
  <si>
    <t xml:space="preserve">P003239</t>
  </si>
  <si>
    <t xml:space="preserve">ЕАЭС N RU Д-RU.РА04.В.70946/22</t>
  </si>
  <si>
    <t xml:space="preserve">SU002832</t>
  </si>
  <si>
    <t xml:space="preserve">P003245</t>
  </si>
  <si>
    <t xml:space="preserve">SU002816</t>
  </si>
  <si>
    <t xml:space="preserve">P003228</t>
  </si>
  <si>
    <t xml:space="preserve">ЕАЭС N RU Д-RU.РА04.В.69716/22, ЕАЭС N RU Д-RU.РА04.В.70946/22</t>
  </si>
  <si>
    <t xml:space="preserve">SU001523</t>
  </si>
  <si>
    <t xml:space="preserve">P003328</t>
  </si>
  <si>
    <t xml:space="preserve">ЕАЭС N RU Д-RU.РА01.В.20899/23, ЕАЭС N RU Д-RU.РА03.В.39392/23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</si>
  <si>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</si>
  <si>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</si>
  <si>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</si>
  <si>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</si>
  <si>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</si>
  <si>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</t>
  </si>
  <si>
    <t xml:space="preserve">SU002658</t>
  </si>
  <si>
    <t xml:space="preserve">P003998</t>
  </si>
  <si>
    <t xml:space="preserve">Сосиски «Молокуши миникушай» Фикс.вес 0,45 амицел ТМ «Вязанка»</t>
  </si>
  <si>
    <t xml:space="preserve">P003326</t>
  </si>
  <si>
    <t xml:space="preserve">Сливушка</t>
  </si>
  <si>
    <t xml:space="preserve">SU002928</t>
  </si>
  <si>
    <t xml:space="preserve">P003357</t>
  </si>
  <si>
    <t xml:space="preserve">ЕАЭС N RU Д-RU.РА06.В.04803/22</t>
  </si>
  <si>
    <t xml:space="preserve">P003902</t>
  </si>
  <si>
    <t xml:space="preserve">SU002733</t>
  </si>
  <si>
    <t xml:space="preserve">P003102</t>
  </si>
  <si>
    <t xml:space="preserve">ЕАЭС N RU Д-RU.РА06.В.04803/22, ЕАЭС N RU Д-RU.РА06.В.04922/22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</si>
  <si>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</si>
  <si>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</si>
  <si>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</si>
  <si>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</si>
  <si>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</si>
  <si>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P004607</t>
  </si>
  <si>
    <t xml:space="preserve">ЕАЭС N RU Д-RU.РА06.В.97082/24</t>
  </si>
  <si>
    <t xml:space="preserve">SU003037</t>
  </si>
  <si>
    <t xml:space="preserve">P004609</t>
  </si>
  <si>
    <t xml:space="preserve">P003575</t>
  </si>
  <si>
    <t xml:space="preserve">ЕАЭС N RU Д-RU.РА06.В.80711/22</t>
  </si>
  <si>
    <t xml:space="preserve">SU002735</t>
  </si>
  <si>
    <t xml:space="preserve">P004586</t>
  </si>
  <si>
    <t xml:space="preserve">SU001721</t>
  </si>
  <si>
    <t xml:space="preserve">P003905</t>
  </si>
  <si>
    <t xml:space="preserve">ЕАЭС N RU Д-RU.РА01.В.20765/23, ЕАЭС N RU Д-RU.РА05.В.31074/23</t>
  </si>
  <si>
    <t xml:space="preserve">P003161</t>
  </si>
  <si>
    <t xml:space="preserve">ЕАЭС N RU Д-RU.РА01.В.20765/23, ЕАЭС N RU Д-RU.РА01.В.61077/20, ЕАЭС N RU Д-RU.РА06.В.77196/22</t>
  </si>
  <si>
    <t xml:space="preserve">SU003337</t>
  </si>
  <si>
    <t xml:space="preserve">P004117</t>
  </si>
  <si>
    <t xml:space="preserve">ЕАЭС N RU Д-RU.РА01.В.81091/24, ЕАЭС N RU Д-RU.РА01.В.81330/24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</si>
  <si>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</si>
  <si>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</si>
  <si>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</si>
  <si>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</si>
  <si>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</si>
  <si>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</si>
  <si>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</si>
  <si>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</si>
  <si>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Д-RU.РА05.В.77082/23, 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</si>
  <si>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</si>
  <si>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</si>
  <si>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Д-RU.РА06.В.31929/23, ЕАЭС N RU Д-RU.РА10.В.01810/23</t>
  </si>
  <si>
    <t xml:space="preserve">SU002367</t>
  </si>
  <si>
    <t xml:space="preserve">P002644</t>
  </si>
  <si>
    <t xml:space="preserve">ЕАЭС N RU Д-RU.РА03.В.02429/22, ЕАЭС N RU Д-RU.РА10.В.09810/24</t>
  </si>
  <si>
    <t xml:space="preserve">Халяль</t>
  </si>
  <si>
    <t xml:space="preserve">SU003533</t>
  </si>
  <si>
    <t xml:space="preserve">P004482</t>
  </si>
  <si>
    <t xml:space="preserve">САМ</t>
  </si>
  <si>
    <t xml:space="preserve">Вареные колбасы «Персидская халяль» Весовой п/а ТМ «Вязанка»</t>
  </si>
  <si>
    <t xml:space="preserve">ЕАЭС N RU Д-RU.РА05.В.47527/24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</si>
  <si>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</si>
  <si>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</si>
  <si>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</si>
  <si>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</si>
  <si>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</si>
  <si>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P003442</t>
  </si>
  <si>
    <t xml:space="preserve">ЕАЭС N RU Д-RU.РА08.В.16764/23</t>
  </si>
  <si>
    <t xml:space="preserve">P003439</t>
  </si>
  <si>
    <t xml:space="preserve">SU003534</t>
  </si>
  <si>
    <t xml:space="preserve">P004483</t>
  </si>
  <si>
    <t xml:space="preserve">Сосиски «Аравийские халяль» Весовой п/а ТМ «Вязанка»</t>
  </si>
  <si>
    <t xml:space="preserve">15.01.2025</t>
  </si>
  <si>
    <t xml:space="preserve">SU002984</t>
  </si>
  <si>
    <t xml:space="preserve">P003438</t>
  </si>
  <si>
    <t xml:space="preserve">P003440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</si>
  <si>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</si>
  <si>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</si>
  <si>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</si>
  <si>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</si>
  <si>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</si>
  <si>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</si>
  <si>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</si>
  <si>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</si>
  <si>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</si>
  <si>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</si>
  <si>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</si>
  <si>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</si>
  <si>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</si>
  <si>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</si>
  <si>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</si>
  <si>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</si>
  <si>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SU001527</t>
  </si>
  <si>
    <t xml:space="preserve">P003992</t>
  </si>
  <si>
    <t xml:space="preserve">ЕАЭС N RU Д-RU.РА07.В.08947/22</t>
  </si>
  <si>
    <t xml:space="preserve">SU001354</t>
  </si>
  <si>
    <t xml:space="preserve">P003030</t>
  </si>
  <si>
    <t xml:space="preserve">ЕАЭС N RU Д-RU.РА01.В.25957/22, ЕАЭС N RU Д-RU.РА10.В.03533/24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</si>
  <si>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</si>
  <si>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</si>
  <si>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</si>
  <si>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</si>
  <si>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</si>
  <si>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</si>
  <si>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</si>
  <si>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</si>
  <si>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</si>
  <si>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</si>
  <si>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</si>
  <si>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</si>
  <si>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</si>
  <si>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</si>
  <si>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</si>
  <si>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</si>
  <si>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</si>
  <si>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</si>
  <si>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</si>
  <si>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</si>
  <si>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</si>
  <si>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</si>
  <si>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</si>
  <si>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</si>
  <si>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</si>
  <si>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</si>
  <si>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</si>
  <si>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</si>
  <si>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Д-RU.РА09.В.00972/22</t>
  </si>
  <si>
    <t xml:space="preserve">SU002823</t>
  </si>
  <si>
    <t xml:space="preserve">P003230</t>
  </si>
  <si>
    <t xml:space="preserve">ЕАЭС N RU Д-RU.РА09.В.00837/22, ЕАЭС N RU Д-RU.РА09.В.00972/22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</si>
  <si>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</si>
  <si>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</si>
  <si>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</si>
  <si>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</si>
  <si>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</si>
  <si>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</si>
  <si>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</si>
  <si>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</si>
  <si>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</si>
  <si>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</si>
  <si>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</si>
  <si>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</si>
  <si>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</si>
  <si>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</si>
  <si>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</si>
  <si>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</si>
  <si>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</si>
  <si>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</si>
  <si>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</si>
  <si>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</si>
  <si>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</si>
  <si>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</si>
  <si>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</si>
  <si>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</si>
  <si>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</si>
  <si>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</si>
  <si>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</si>
  <si>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Д-RU.РА01.В.99284/23, ЕАЭС N RU Д-RU.РА01.В.99309/23, ЕАЭС N RU Д-RU.РА01.В.99334/23</t>
  </si>
  <si>
    <t xml:space="preserve">SU002795</t>
  </si>
  <si>
    <t xml:space="preserve">P004180</t>
  </si>
  <si>
    <t xml:space="preserve">ЕАЭС N RU Д-RU.РА02.В.51431/24, ЕАЭС N RU Д-RU.РА02.В.51546/24</t>
  </si>
  <si>
    <t xml:space="preserve">SU002845</t>
  </si>
  <si>
    <t xml:space="preserve">P003266</t>
  </si>
  <si>
    <t xml:space="preserve">ЕАЭС N RU Д-RU.РА01.В.99153/23, 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</si>
  <si>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</si>
  <si>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</si>
  <si>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</si>
  <si>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</si>
  <si>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</si>
  <si>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</si>
  <si>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</si>
  <si>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</si>
  <si>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</si>
  <si>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</si>
  <si>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</si>
  <si>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</si>
  <si>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</si>
  <si>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</si>
  <si>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</si>
  <si>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</si>
  <si>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</si>
  <si>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</si>
  <si>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</si>
  <si>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ЕАЭС N RU Д-RU.РА01.В.99184/23, ЕАЭС N RU Д-RU.РА01.В.99209/23</t>
  </si>
  <si>
    <t xml:space="preserve">SU003042</t>
  </si>
  <si>
    <t xml:space="preserve">P004232</t>
  </si>
  <si>
    <t xml:space="preserve">ЕАЭС N RU Д-RU.РА01.В.93036/24</t>
  </si>
  <si>
    <t xml:space="preserve">P004884</t>
  </si>
  <si>
    <t xml:space="preserve">Сардельки «Сочинки» Весовой черева ТМ «Стародворье»</t>
  </si>
  <si>
    <t xml:space="preserve">ЕАЭС N RU Д-RU.РА01.В.93294/24</t>
  </si>
  <si>
    <t xml:space="preserve">P003608</t>
  </si>
  <si>
    <t xml:space="preserve">ЕАЭС N RU Д-RU.РА07.В.82328/22</t>
  </si>
  <si>
    <t xml:space="preserve">SU003043</t>
  </si>
  <si>
    <t xml:space="preserve">P003604</t>
  </si>
  <si>
    <t xml:space="preserve">ЕАЭС N RU Д-RU.РА06.В.64030/23, ЕАЭС N RU Д-RU.РА10.В.01617/23</t>
  </si>
  <si>
    <t xml:space="preserve">SU002759</t>
  </si>
  <si>
    <t xml:space="preserve">P003961</t>
  </si>
  <si>
    <t xml:space="preserve">ЕАЭС N RU Д-RU.РА01.В.93572/24, ЕАЭС N RU Д-RU.РА01.В.93743/24</t>
  </si>
  <si>
    <t xml:space="preserve">SU002758</t>
  </si>
  <si>
    <t xml:space="preserve">P003960</t>
  </si>
  <si>
    <t xml:space="preserve">ЕАЭС N RU Д-RU.РА01.В.93036/24, ЕАЭС N RU Д-RU.РА01.В.93159/24, ЕАЭС N RU Д-RU.РА01.В.93294/24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</si>
  <si>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</si>
  <si>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</si>
  <si>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</si>
  <si>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</si>
  <si>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</si>
  <si>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</si>
  <si>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</si>
  <si>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</si>
  <si>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</si>
  <si>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</si>
  <si>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</si>
  <si>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</si>
  <si>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</si>
  <si>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</si>
  <si>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</si>
  <si>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</si>
  <si>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</si>
  <si>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</si>
  <si>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</si>
  <si>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Стародворская</t>
  </si>
  <si>
    <t xml:space="preserve">SU003273</t>
  </si>
  <si>
    <t xml:space="preserve">P004316</t>
  </si>
  <si>
    <t xml:space="preserve">P004070</t>
  </si>
  <si>
    <t xml:space="preserve">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</si>
  <si>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</si>
  <si>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</si>
  <si>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</si>
  <si>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</si>
  <si>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P004298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</si>
  <si>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</si>
  <si>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</si>
  <si>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</si>
  <si>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</si>
  <si>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</si>
  <si>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</si>
  <si>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</si>
  <si>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</si>
  <si>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</si>
  <si>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</si>
  <si>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</si>
  <si>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</si>
  <si>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</si>
  <si>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</si>
  <si>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</si>
  <si>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</si>
  <si>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</si>
  <si>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</si>
  <si>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SU001799</t>
  </si>
  <si>
    <t xml:space="preserve">P001799</t>
  </si>
  <si>
    <t xml:space="preserve">ЕАЭС N RU Д-RU.РА02.В.59562/22</t>
  </si>
  <si>
    <t xml:space="preserve">SU003387</t>
  </si>
  <si>
    <t xml:space="preserve">P004288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</si>
  <si>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</si>
  <si>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</si>
  <si>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</si>
  <si>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</si>
  <si>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</si>
  <si>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</si>
  <si>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SU001792</t>
  </si>
  <si>
    <t xml:space="preserve">P001792</t>
  </si>
  <si>
    <t xml:space="preserve">ЕАЭС N RU Д-RU.РА02.В.77891/22</t>
  </si>
  <si>
    <t xml:space="preserve">SU003390</t>
  </si>
  <si>
    <t xml:space="preserve">P004208</t>
  </si>
  <si>
    <t xml:space="preserve">ЕАЭС N RU Д-RU.РА05.В.80946/24</t>
  </si>
  <si>
    <t xml:space="preserve">SU001795</t>
  </si>
  <si>
    <t xml:space="preserve">P001795</t>
  </si>
  <si>
    <t xml:space="preserve">SU003388</t>
  </si>
  <si>
    <t xml:space="preserve">P004207</t>
  </si>
  <si>
    <t xml:space="preserve">ЕАЭС N RU Д-RU.РА05.В.80546/24</t>
  </si>
  <si>
    <t xml:space="preserve">SU001794</t>
  </si>
  <si>
    <t xml:space="preserve">P001794</t>
  </si>
  <si>
    <t xml:space="preserve">ЕАЭС N RU Д-RU.РА02.В.62632/22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</si>
  <si>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</si>
  <si>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</si>
  <si>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</si>
  <si>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</si>
  <si>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</si>
  <si>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</si>
  <si>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</si>
  <si>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</si>
  <si>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Д-RU.РА04.В.47219/24, ЕАЭС N RU Д-RU.РА04.В.47316/24</t>
  </si>
  <si>
    <t xml:space="preserve">SU003429</t>
  </si>
  <si>
    <t xml:space="preserve">P004275</t>
  </si>
  <si>
    <t xml:space="preserve">ЕАЭС N RU Д-RU.РА04.В.46905/24, 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</si>
  <si>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</si>
  <si>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</si>
  <si>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</si>
  <si>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Д-RU.РА02.В.41322/24, ЕАЭС N RU Д-RU.РА09.В.03891/22, ЕАЭС N RU Д-RU.РА09.В.03932/22</t>
  </si>
  <si>
    <t xml:space="preserve">SU002802</t>
  </si>
  <si>
    <t xml:space="preserve">P003580</t>
  </si>
  <si>
    <t xml:space="preserve">ЕАЭС N RU Д-RU.РА09.В.04339/22, ЕАЭС N RU Д-RU.РА09.В.99193/24</t>
  </si>
  <si>
    <t xml:space="preserve">SU003814</t>
  </si>
  <si>
    <t xml:space="preserve">P004838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</si>
  <si>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</si>
  <si>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</si>
  <si>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</si>
  <si>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</si>
  <si>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</si>
  <si>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</si>
  <si>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Д-RU.РА02.В.41322/24, ЕАЭС N RU Д-RU.РА09.В.03891/22, ЕАЭС N RU Д-RU.РА09.В.04339/22</t>
  </si>
  <si>
    <t xml:space="preserve">Стародворская EDLP/EDPP</t>
  </si>
  <si>
    <t xml:space="preserve">SU002528</t>
  </si>
  <si>
    <t xml:space="preserve">P002839</t>
  </si>
  <si>
    <t xml:space="preserve">ЕАЭС N RU Д-RU.РА01.В.85206/22</t>
  </si>
  <si>
    <t xml:space="preserve">SU002698</t>
  </si>
  <si>
    <t xml:space="preserve">P003072</t>
  </si>
  <si>
    <t xml:space="preserve">ЕАЭС N RU Д-RU.РА06.В.78153/22</t>
  </si>
  <si>
    <t xml:space="preserve">SU003340</t>
  </si>
  <si>
    <t xml:space="preserve">P004090</t>
  </si>
  <si>
    <t xml:space="preserve">ЕАЭС N RU Д-RU.РА09.В.08947/23, ЕАЭС N RU Д-RU.РА09.В.09344/23, ЕАЭС N RU Д-RU.РА09.В.09542/23</t>
  </si>
  <si>
    <t xml:space="preserve">Царедворская EDLP/EDPP</t>
  </si>
  <si>
    <t xml:space="preserve">SU002616</t>
  </si>
  <si>
    <t xml:space="preserve">P002950</t>
  </si>
  <si>
    <t xml:space="preserve">ЕАЭС N RU Д-RU.РА03.В.34335/22, ЕАЭС N RU Д-RU.РА03.В.34702/22</t>
  </si>
  <si>
    <t xml:space="preserve">SU002699</t>
  </si>
  <si>
    <t xml:space="preserve">P003073</t>
  </si>
  <si>
    <t xml:space="preserve">ЕАЭС N RU Д-RU.РА06.В.77461/22</t>
  </si>
  <si>
    <t xml:space="preserve">SU002723</t>
  </si>
  <si>
    <t xml:space="preserve">P003124</t>
  </si>
  <si>
    <t xml:space="preserve">ЕАЭС N RU Д-RU.РА07.В.83514/22</t>
  </si>
  <si>
    <t xml:space="preserve">SU002619</t>
  </si>
  <si>
    <t xml:space="preserve">P002953</t>
  </si>
  <si>
    <t xml:space="preserve">ЕАЭС N RU Д-RU.РА03.В.86382/22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</si>
  <si>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</si>
  <si>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</si>
  <si>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</si>
  <si>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</si>
  <si>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</si>
  <si>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</si>
  <si>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</si>
  <si>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</si>
  <si>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SU003053</t>
  </si>
  <si>
    <t xml:space="preserve">P003606</t>
  </si>
  <si>
    <t xml:space="preserve">ЕАЭС N RU Д-RU.РА05.В.76026/23, ЕАЭС N RU Д-RU.РА05.В.76121/23, ЕАЭС N RU Д-RU.РА05.В.76190/23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</si>
  <si>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</si>
  <si>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</si>
  <si>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</si>
  <si>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</si>
  <si>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</si>
  <si>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</si>
  <si>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</si>
  <si>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</si>
  <si>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</si>
  <si>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</si>
  <si>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</si>
  <si>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</si>
  <si>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</si>
  <si>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</si>
  <si>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ЕАЭС N RU Д-RU.РА04.В.92149/24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</si>
  <si>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</si>
  <si>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</si>
  <si>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</si>
  <si>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SU003393</t>
  </si>
  <si>
    <t xml:space="preserve">P004211</t>
  </si>
  <si>
    <t xml:space="preserve">SU001800</t>
  </si>
  <si>
    <t xml:space="preserve">P001800</t>
  </si>
  <si>
    <t xml:space="preserve">ЕАЭС N RU Д-RU.РА02.В.63029/22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</si>
  <si>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</si>
  <si>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</si>
  <si>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</si>
  <si>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</si>
  <si>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</si>
  <si>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</si>
  <si>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</si>
  <si>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</si>
  <si>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</si>
  <si>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</si>
  <si>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</si>
  <si>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</si>
  <si>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</si>
  <si>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N RU Д-RU.РА04.В.49333/24, ЕАЭС № RU Д-RU.АБ75.В.00705/19</t>
  </si>
  <si>
    <t xml:space="preserve">SU001727</t>
  </si>
  <si>
    <t xml:space="preserve">P002205</t>
  </si>
  <si>
    <t xml:space="preserve">ЕАЭС N RU Д-RU.АБ75.В.00420/19, ЕАЭС N RU Д-RU.РА02.В.59549/22, ЕАЭС N RU Д-RU.РА10.В.03664/24</t>
  </si>
  <si>
    <t xml:space="preserve">SU001728</t>
  </si>
  <si>
    <t xml:space="preserve">P002207</t>
  </si>
  <si>
    <t xml:space="preserve">ЕАЭС N RU Д-RU.АБ75.В.00420/19, ЕАЭС N RU Д-RU.РА02.В.59684/22, ЕАЭС N RU Д-RU.РА10.В.11265/24</t>
  </si>
  <si>
    <t xml:space="preserve">SU003333</t>
  </si>
  <si>
    <t xml:space="preserve">P004082</t>
  </si>
  <si>
    <t xml:space="preserve">ЕАЭС N RU Д-RU.РА01.В.41891/22, ЕАЭС N RU Д-RU.РА02.В.59556/22, ЕАЭС N RU Д-RU.РА04.В.49333/24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</si>
  <si>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</si>
  <si>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</si>
  <si>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</si>
  <si>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</si>
  <si>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</si>
  <si>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N RU Д-RU.РА10.В.11265/24, ЕАЭС № RU Д-RU.АБ75.В.00704/19</t>
  </si>
  <si>
    <t xml:space="preserve">SU001051</t>
  </si>
  <si>
    <t xml:space="preserve">P003997</t>
  </si>
  <si>
    <t xml:space="preserve">ЕАЭС N RU Д-RU.РА01.В.99293/24, ЕАЭС N RU Д-RU.РА01.В.99372/24, ЕАЭС N RU Д-RU.РА01.В.99458/24</t>
  </si>
  <si>
    <t xml:space="preserve">SU000227</t>
  </si>
  <si>
    <t xml:space="preserve">P002536</t>
  </si>
  <si>
    <t xml:space="preserve">ЕАЭС N RU Д-RU.РА01.В.44476/21, ЕАЭС N RU Д-RU.РА03.В.18017/24, ЕАЭС N RU Д-RU.РА03.В.24110/24</t>
  </si>
  <si>
    <t xml:space="preserve">SU001430</t>
  </si>
  <si>
    <t xml:space="preserve">P004913</t>
  </si>
  <si>
    <t xml:space="preserve">Сардельки «Шпикачки Стародворские» Весовой NDX ТМ «Стародворье»</t>
  </si>
  <si>
    <t xml:space="preserve">ЕАЭС N RU Д-RU.РА10.В.28304/24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</si>
  <si>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</si>
  <si>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</si>
  <si>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</si>
  <si>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</si>
  <si>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</si>
  <si>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</si>
  <si>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</si>
  <si>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</si>
  <si>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</si>
  <si>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</si>
  <si>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</si>
  <si>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</si>
  <si>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</si>
  <si>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</si>
  <si>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</si>
  <si>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</si>
  <si>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</si>
  <si>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</si>
  <si>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</si>
  <si>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</si>
  <si>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</si>
  <si>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</si>
  <si>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</si>
  <si>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</si>
  <si>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</si>
  <si>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</si>
  <si>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</si>
  <si>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</si>
  <si>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</si>
  <si>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N RU Д-RU.РА04.В.57451/23, ЕАЭС № RU Д-RU.АБ75.В.01081/20</t>
  </si>
  <si>
    <t xml:space="preserve">SU003167</t>
  </si>
  <si>
    <t xml:space="preserve">P003363</t>
  </si>
  <si>
    <t xml:space="preserve">ЕАЭС N RU Д-RU.РА05.В.42328/23, ЕАЭС N RU Д-RU.РА05.В.42404/23, ЕАЭС N RU Д-RU.РА05.В.42627/23</t>
  </si>
  <si>
    <t xml:space="preserve">SU003168</t>
  </si>
  <si>
    <t xml:space="preserve">P003364</t>
  </si>
  <si>
    <t xml:space="preserve">ЕАЭС N RU Д-RU.РА05.В.42849/23, ЕАЭС N RU Д-RU.РА05.В.42915/23</t>
  </si>
  <si>
    <t xml:space="preserve">Особый рецепт</t>
  </si>
  <si>
    <t xml:space="preserve">Особая</t>
  </si>
  <si>
    <t xml:space="preserve">SU003422</t>
  </si>
  <si>
    <t xml:space="preserve">P004303</t>
  </si>
  <si>
    <t xml:space="preserve">ЕАЭС N RU Д-RU.РА02.В.44569/24</t>
  </si>
  <si>
    <t xml:space="preserve">P004256</t>
  </si>
  <si>
    <t xml:space="preserve">ЕАЭС N RU Д-RU.РА02.В.61644/24, ЕАЭС N RU Д-RU.РА10.В.04696/24</t>
  </si>
  <si>
    <t xml:space="preserve">SU003423</t>
  </si>
  <si>
    <t xml:space="preserve">P004315</t>
  </si>
  <si>
    <t xml:space="preserve">P004257</t>
  </si>
  <si>
    <t xml:space="preserve">ЕАЭС N RU Д-RU.РА02.В.61635/24, ЕАЭС N RU Д-RU.РА09.В.95694/24</t>
  </si>
  <si>
    <t xml:space="preserve">SU003420</t>
  </si>
  <si>
    <t xml:space="preserve">P004293</t>
  </si>
  <si>
    <t xml:space="preserve">P004252</t>
  </si>
  <si>
    <t xml:space="preserve">ЕАЭС N RU Д-RU.РА02.В.61660/24, ЕАЭС N RU Д-RU.РА10.В.85286/23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</si>
  <si>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</si>
  <si>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</si>
  <si>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</si>
  <si>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</si>
  <si>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</si>
  <si>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</si>
  <si>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</si>
  <si>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</si>
  <si>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SU003421</t>
  </si>
  <si>
    <t xml:space="preserve">P004253</t>
  </si>
  <si>
    <t xml:space="preserve">SU003419</t>
  </si>
  <si>
    <t xml:space="preserve">P004251</t>
  </si>
  <si>
    <t xml:space="preserve">ЕАЭС N RU Д-RU.РА03.В.88061/22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</si>
  <si>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</si>
  <si>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</si>
  <si>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</si>
  <si>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</si>
  <si>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</si>
  <si>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</si>
  <si>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P004847</t>
  </si>
  <si>
    <t xml:space="preserve">Сосиски «Датские» Весовой п/а ТМ «Особый рецепт»</t>
  </si>
  <si>
    <t xml:space="preserve">ЕАЭС N RU Д-RU.РА01.В.87343/24, ЕАЭС N RU Д-RU.РА01.В.87437/24</t>
  </si>
  <si>
    <t xml:space="preserve">SU000246</t>
  </si>
  <si>
    <t xml:space="preserve">P004843</t>
  </si>
  <si>
    <t xml:space="preserve">Сосиски «Молочные оригинальные» Весовой п/а ТМ «Особый рецепт»</t>
  </si>
  <si>
    <t xml:space="preserve">ЕАЭС N RU Д-RU.РА03.В.23071/24, ЕАЭС N RU Д-RU.РА03.В.25758/24</t>
  </si>
  <si>
    <t xml:space="preserve">SU002287</t>
  </si>
  <si>
    <t xml:space="preserve">P004845</t>
  </si>
  <si>
    <t xml:space="preserve">Сардельки «Сочные» Весовой п/а ТМ «Особый рецепт»</t>
  </si>
  <si>
    <t xml:space="preserve">ЕАЭС N RU Д-RU.РА01.В.87692/24, ЕАЭС N RU Д-RU.РА01.В.87698/24</t>
  </si>
  <si>
    <t xml:space="preserve">Особая Без свинины</t>
  </si>
  <si>
    <t xml:space="preserve">SU002899</t>
  </si>
  <si>
    <t xml:space="preserve">P004261</t>
  </si>
  <si>
    <t xml:space="preserve">ЕАЭС N RU Д-RU.РА01.В.47907/24, ЕАЭС N RU Д-RU.РА10.В.10927/24</t>
  </si>
  <si>
    <t xml:space="preserve">P003323</t>
  </si>
  <si>
    <t xml:space="preserve">ЕАЭС N RU Д-RU.РА03.В.86680/22</t>
  </si>
  <si>
    <t xml:space="preserve">SU003226</t>
  </si>
  <si>
    <t xml:space="preserve">P004260</t>
  </si>
  <si>
    <t xml:space="preserve">P003844</t>
  </si>
  <si>
    <t xml:space="preserve">SU003424</t>
  </si>
  <si>
    <t xml:space="preserve">P004259</t>
  </si>
  <si>
    <t xml:space="preserve">ЕАЭС N RU Д-RU.РА03.В.31251/24, ЕАЭС N RU Д-RU.РА10.В.04488/24</t>
  </si>
  <si>
    <t xml:space="preserve">SU002187</t>
  </si>
  <si>
    <t xml:space="preserve">P002559</t>
  </si>
  <si>
    <t xml:space="preserve">ЕАЭС N RU Д-RU.РА01.В.58959/20, ЕАЭС N RU Д-RU.РА01.В.58970/20, ЕАЭС N RU Д-RU.РА09.В.43414/22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</si>
  <si>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</si>
  <si>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</si>
  <si>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</si>
  <si>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</si>
  <si>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</si>
  <si>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</si>
  <si>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</si>
  <si>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</si>
  <si>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</si>
  <si>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</si>
  <si>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P004844</t>
  </si>
  <si>
    <t xml:space="preserve">Сосиски «Молочные для завтрака» Весовой п/а ТМ «Особый рецепт»</t>
  </si>
  <si>
    <t xml:space="preserve">ЕАЭС N RU Д-RU.РА03.В.21982/24, ЕАЭС N RU Д-RU.РА03.В.22955/24</t>
  </si>
  <si>
    <t xml:space="preserve">SU002896</t>
  </si>
  <si>
    <t xml:space="preserve">P004848</t>
  </si>
  <si>
    <t xml:space="preserve">Сосиски «Сочные без свинины» Весовой п/а ТМ «Особый рецепт»</t>
  </si>
  <si>
    <t xml:space="preserve">ЕАЭС N RU Д-RU.РА03.В.99662/23, ЕАЭС N RU Д-RU.РА03.В.99705/23, ЕАЭС N RU Д-RU.РА10.В.84789/23</t>
  </si>
  <si>
    <t xml:space="preserve">SU002205</t>
  </si>
  <si>
    <t xml:space="preserve">P003969</t>
  </si>
  <si>
    <t xml:space="preserve">ЕАЭС N RU Д-RU.РА03.В.21982/24, ЕАЭС N RU Д-RU.РА03.В.22876/24, ЕАЭС N RU Д-RU.РА03.В.22955/24</t>
  </si>
  <si>
    <t xml:space="preserve">P002694</t>
  </si>
  <si>
    <t xml:space="preserve">ЕАЭС N RU Д-RU.РА01.В.58934/20</t>
  </si>
  <si>
    <t xml:space="preserve">SU002895</t>
  </si>
  <si>
    <t xml:space="preserve">P003329</t>
  </si>
  <si>
    <t xml:space="preserve">ЕАЭС N RU Д-RU.РА03.В.99662/23, ЕАЭС N RU Д-RU.РА03.В.99695/23</t>
  </si>
  <si>
    <t xml:space="preserve">SU002472</t>
  </si>
  <si>
    <t xml:space="preserve">P004846</t>
  </si>
  <si>
    <t xml:space="preserve">Сардельки «Левантские» Весовой п/а ТМ «Особый рецепт»</t>
  </si>
  <si>
    <t xml:space="preserve">ЕАЭС N RU Д-RU.РА01.В.99587/24, ЕАЭС N RU Д-RU.РА01.В.99708/24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</si>
  <si>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</si>
  <si>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</si>
  <si>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</si>
  <si>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</si>
  <si>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</si>
  <si>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</si>
  <si>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P004898</t>
  </si>
  <si>
    <t xml:space="preserve">Копченые колбасы «Салями Филейбургская зернистая» Весовой фиброуз ТМ «Баварушка»</t>
  </si>
  <si>
    <t xml:space="preserve">ЕАЭС N RU Д-RU.РА02.В.65596/23</t>
  </si>
  <si>
    <t xml:space="preserve">SU002615</t>
  </si>
  <si>
    <t xml:space="preserve">P004899</t>
  </si>
  <si>
    <t xml:space="preserve">Копченые колбасы «Филейбургская с душистым чесноком» Весовой фиброуз ТМ «Баварушка»</t>
  </si>
  <si>
    <t xml:space="preserve">ЕАЭС N RU Д-RU.РА02.В.66942/23</t>
  </si>
  <si>
    <t xml:space="preserve">P004687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</si>
  <si>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</si>
  <si>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</si>
  <si>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</si>
  <si>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</si>
  <si>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</si>
  <si>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</si>
  <si>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P004543</t>
  </si>
  <si>
    <t xml:space="preserve">В/к колбасы «Салями Филейбургская зернистая» срез Фикс.вес 0,28 фиброуз ТМ «Баварушка»</t>
  </si>
  <si>
    <t xml:space="preserve">SU002538</t>
  </si>
  <si>
    <t xml:space="preserve">P004343</t>
  </si>
  <si>
    <t xml:space="preserve">P004517</t>
  </si>
  <si>
    <t xml:space="preserve">SU003079</t>
  </si>
  <si>
    <t xml:space="preserve">P004354</t>
  </si>
  <si>
    <t xml:space="preserve">ЕАЭС N RU Д-RU.РА02.В.65693/23</t>
  </si>
  <si>
    <t xml:space="preserve">P004547</t>
  </si>
  <si>
    <t xml:space="preserve">В/к колбасы «Сервелат Филейбургский с ароматными пряностями» срез Фикс.вес 0,28 фиброуз ТМ «Баварушка»</t>
  </si>
  <si>
    <t xml:space="preserve">SU002602</t>
  </si>
  <si>
    <t xml:space="preserve">P004344</t>
  </si>
  <si>
    <t xml:space="preserve">P004518</t>
  </si>
  <si>
    <t xml:space="preserve">SU003080</t>
  </si>
  <si>
    <t xml:space="preserve">P004355</t>
  </si>
  <si>
    <t xml:space="preserve">ЕАЭС N RU Д-RU.РА02.В.65750/23</t>
  </si>
  <si>
    <t xml:space="preserve">P004525</t>
  </si>
  <si>
    <t xml:space="preserve">В/к колбасы «Сервелат Филейбургский с копченой грудинкой» срез Филейбургская Фикс.вес 0,28 фиброуз ТМ «Баварушка»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</si>
  <si>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</si>
  <si>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</si>
  <si>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</si>
  <si>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</si>
  <si>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</si>
  <si>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</si>
  <si>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</si>
  <si>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</si>
  <si>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P004541</t>
  </si>
  <si>
    <t xml:space="preserve">В/к колбасы «Филейбургская с душистым чесноком» срез Фикс.вес 0,28 фиброуз в/у Баварушка</t>
  </si>
  <si>
    <t xml:space="preserve">P003644</t>
  </si>
  <si>
    <t xml:space="preserve">ЕАЭС N RU Д-RU.РА03.В.60842/22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</si>
  <si>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</si>
  <si>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</si>
  <si>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</si>
  <si>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</si>
  <si>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</si>
  <si>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</si>
  <si>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</si>
  <si>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</si>
  <si>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</si>
  <si>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</si>
  <si>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</si>
  <si>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SU003281</t>
  </si>
  <si>
    <t xml:space="preserve">P003774</t>
  </si>
  <si>
    <t xml:space="preserve">ЕАЭС N RU Д-RU.РА05.В.39473/23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</si>
  <si>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</si>
  <si>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</si>
  <si>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</si>
  <si>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</si>
  <si>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</si>
  <si>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P004896</t>
  </si>
  <si>
    <t xml:space="preserve">Копченые колбасы «Балыкбургская» Весовой фиброуз ТМ «Баварушка»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</si>
  <si>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</si>
  <si>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</si>
  <si>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</si>
  <si>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</si>
  <si>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</si>
  <si>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P004546</t>
  </si>
  <si>
    <t xml:space="preserve">В/к колбасы Балыкбургская с копченым балыком срез Балыкбургская Фикс.вес 0,28 фиброуз в/у Баварушка</t>
  </si>
  <si>
    <t xml:space="preserve">ЕАЭС N RU Д-RU.РА02.В.66822/23</t>
  </si>
  <si>
    <t xml:space="preserve">SU002604</t>
  </si>
  <si>
    <t xml:space="preserve">P004339</t>
  </si>
  <si>
    <t xml:space="preserve">P004520</t>
  </si>
  <si>
    <t xml:space="preserve">SU003280</t>
  </si>
  <si>
    <t xml:space="preserve">P003776</t>
  </si>
  <si>
    <t xml:space="preserve">Деликатесы с/к</t>
  </si>
  <si>
    <t xml:space="preserve">SU003314</t>
  </si>
  <si>
    <t xml:space="preserve">P004035</t>
  </si>
  <si>
    <t xml:space="preserve">ЕАЭС N RU Д-RU.РА10.В.74298/23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</si>
  <si>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</si>
  <si>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</si>
  <si>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</si>
  <si>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</si>
  <si>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</si>
  <si>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</si>
  <si>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</si>
  <si>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P004452</t>
  </si>
  <si>
    <t xml:space="preserve">Копченые колбасы «Краковюрст с изысканными пряностями копченые» ф/в 0,2 NDX ТМ «Баварушка»</t>
  </si>
  <si>
    <t xml:space="preserve">ЕАЭС N RU Д-RU.РА03.В.17780/24</t>
  </si>
  <si>
    <t xml:space="preserve">P004140</t>
  </si>
  <si>
    <t xml:space="preserve">SU003505</t>
  </si>
  <si>
    <t xml:space="preserve">P004342</t>
  </si>
  <si>
    <t xml:space="preserve">ЕАЭС N RU Д-RU.РА07.В.99597/24</t>
  </si>
  <si>
    <t xml:space="preserve">P004924</t>
  </si>
  <si>
    <t xml:space="preserve">Копченые колбасы «Краковюрст» Фикс.вес 0,28 NDX ТМ «Баварушка»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</si>
  <si>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</si>
  <si>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</si>
  <si>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</si>
  <si>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</si>
  <si>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</si>
  <si>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</si>
  <si>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</si>
  <si>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</si>
  <si>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</si>
  <si>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</si>
  <si>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</si>
  <si>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</si>
  <si>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</si>
  <si>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</si>
  <si>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</si>
  <si>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</si>
  <si>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</si>
  <si>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</si>
  <si>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</si>
  <si>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</si>
  <si>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</si>
  <si>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</si>
  <si>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</si>
  <si>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</si>
  <si>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P004689</t>
  </si>
  <si>
    <t xml:space="preserve">SU002635</t>
  </si>
  <si>
    <t xml:space="preserve">P004690</t>
  </si>
  <si>
    <t xml:space="preserve">SU003786</t>
  </si>
  <si>
    <t xml:space="preserve">P004752</t>
  </si>
  <si>
    <t xml:space="preserve">Вареные колбасы «Молочная Дугушка» Фикс.вес 0,4 полиамид ТМ «Дугушка»</t>
  </si>
  <si>
    <t xml:space="preserve">SU002631</t>
  </si>
  <si>
    <t xml:space="preserve">P004048</t>
  </si>
  <si>
    <t xml:space="preserve">P004688</t>
  </si>
  <si>
    <t xml:space="preserve">SU003812</t>
  </si>
  <si>
    <t xml:space="preserve">P004853</t>
  </si>
  <si>
    <t xml:space="preserve">Вареные колбасы «Молочная» ГОСТ 23670-2019 Фикс.вес 0,55 п/а ТМ «Стародворье»</t>
  </si>
  <si>
    <t xml:space="preserve">SU003813</t>
  </si>
  <si>
    <t xml:space="preserve">P004854</t>
  </si>
  <si>
    <t xml:space="preserve">Вареные колбасы «Русская» ГОСТ 23670-2019 Фикс.вес 0,55 п/а ТМ «Стародворье»</t>
  </si>
  <si>
    <t xml:space="preserve">SU003810</t>
  </si>
  <si>
    <t xml:space="preserve">P004851</t>
  </si>
  <si>
    <t xml:space="preserve">Вареные колбасы «Дугушка Стародворская» Фикс.вес 0,55 п/а ТМ «Стародворье»</t>
  </si>
  <si>
    <t xml:space="preserve">SU002035</t>
  </si>
  <si>
    <t xml:space="preserve">P004460</t>
  </si>
  <si>
    <t xml:space="preserve">Ветчины Дугушка Дугушка Вес б/о Дугушка</t>
  </si>
  <si>
    <t xml:space="preserve">ЕАЭС N RU Д-RU.РА04.В.71599/24</t>
  </si>
  <si>
    <t xml:space="preserve">P003146</t>
  </si>
  <si>
    <t xml:space="preserve">ЕАЭС N RU Д-RU.РА08.В.10027/22</t>
  </si>
  <si>
    <t xml:space="preserve">SU002643</t>
  </si>
  <si>
    <t xml:space="preserve">P004691</t>
  </si>
  <si>
    <t xml:space="preserve">P004923</t>
  </si>
  <si>
    <t xml:space="preserve">Ветчины «Дугушка» Фикс.вес 0,6 полиамид ТМ «Дугушка»</t>
  </si>
  <si>
    <t xml:space="preserve">P002993</t>
  </si>
  <si>
    <t xml:space="preserve">SU002150</t>
  </si>
  <si>
    <t xml:space="preserve">P004465</t>
  </si>
  <si>
    <t xml:space="preserve">В/к колбасы «Рубленая Запеченная» Весовые Вектор ТМ «Дугушка»</t>
  </si>
  <si>
    <t xml:space="preserve">ЕАЭС N RU Д-RU.РА04.В.72302/24</t>
  </si>
  <si>
    <t xml:space="preserve">P003636</t>
  </si>
  <si>
    <t xml:space="preserve">ЕАЭС N RU Д-RU.РА01.В.81855/20</t>
  </si>
  <si>
    <t xml:space="preserve">SU002158</t>
  </si>
  <si>
    <t xml:space="preserve">P004466</t>
  </si>
  <si>
    <t xml:space="preserve">В/к колбасы «Салями Запеченая» Весовые ТМ «Дугушка»</t>
  </si>
  <si>
    <t xml:space="preserve">ЕАЭС N RU Д-RU.РА04.В.71173/24</t>
  </si>
  <si>
    <t xml:space="preserve">P003632</t>
  </si>
  <si>
    <t xml:space="preserve">ЕАЭС № RU Д-RU.РА01.В.04512/20</t>
  </si>
  <si>
    <t xml:space="preserve">SU002151</t>
  </si>
  <si>
    <t xml:space="preserve">P004470</t>
  </si>
  <si>
    <t xml:space="preserve">В/к колбасы «Сервелат Запеченный» Весовые Вектор ТМ «Дугушка»</t>
  </si>
  <si>
    <t xml:space="preserve">16.01.2025</t>
  </si>
  <si>
    <t xml:space="preserve">ЕАЭС N RU Д-RU.РА04.В.71301/24</t>
  </si>
  <si>
    <t xml:space="preserve">P003634</t>
  </si>
  <si>
    <t xml:space="preserve">ЕАЭС N RU Д-RU.РА01.В.81823/20</t>
  </si>
  <si>
    <t xml:space="preserve">SU002916</t>
  </si>
  <si>
    <t xml:space="preserve">P004934</t>
  </si>
  <si>
    <t xml:space="preserve">В/к колбасы «Рубленая Запеченная» Фикс.вес 0,6 вектор ТМ «Дугушка»</t>
  </si>
  <si>
    <t xml:space="preserve">P004692</t>
  </si>
  <si>
    <t xml:space="preserve">ЕАЭС N RU Д-RU.РА05.В.41862/23</t>
  </si>
  <si>
    <t xml:space="preserve">P003633</t>
  </si>
  <si>
    <t xml:space="preserve">SU002919</t>
  </si>
  <si>
    <t xml:space="preserve">P004930</t>
  </si>
  <si>
    <t xml:space="preserve">Копченые колбасы «Салями Запеченая» Фикс.вес 0,6 вектор ТМ «Стародворье»</t>
  </si>
  <si>
    <t xml:space="preserve">P004694</t>
  </si>
  <si>
    <t xml:space="preserve">P003635</t>
  </si>
  <si>
    <t xml:space="preserve">SU002918</t>
  </si>
  <si>
    <t xml:space="preserve">P004929</t>
  </si>
  <si>
    <t xml:space="preserve">В/к колбасы «Сервелат Запеченный» Фикс.вес 0,6 вектор ТМ «Стародворье»</t>
  </si>
  <si>
    <t xml:space="preserve">P004693</t>
  </si>
  <si>
    <t xml:space="preserve">P003637</t>
  </si>
  <si>
    <t xml:space="preserve">SU002218</t>
  </si>
  <si>
    <t xml:space="preserve">P002854</t>
  </si>
  <si>
    <t xml:space="preserve">ЕАЭС N RU Д-RU.РА11.В.11513/23, ЕАЭС № RU Д-RU.РА01.В.93894/20</t>
  </si>
  <si>
    <t xml:space="preserve">SU002219</t>
  </si>
  <si>
    <t xml:space="preserve">P002855</t>
  </si>
  <si>
    <t xml:space="preserve">ЕАЭС N RU Д-RU.РА10.В.10687/23, ЕАЭС № RU Д-RU.РА01.В.93655/20</t>
  </si>
  <si>
    <t xml:space="preserve">SU002146</t>
  </si>
  <si>
    <t xml:space="preserve">P002319</t>
  </si>
  <si>
    <t xml:space="preserve">ЕАЭС N RU Д-RU.РА04.В.51196/23, ЕАЭС N RU Д-RU.РА04.В.72602/23, ЕАЭС N RU Д-RU.РА10.В.04165/24</t>
  </si>
  <si>
    <t xml:space="preserve">SU003136</t>
  </si>
  <si>
    <t xml:space="preserve">P003722</t>
  </si>
  <si>
    <t xml:space="preserve">ЕАЭС N RU Д-RU.РА02.В.61682/24, ЕАЭС N RU Д-RU.РА10.В.25236/24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</si>
  <si>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</si>
  <si>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</si>
  <si>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</si>
  <si>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Сафияль</t>
  </si>
  <si>
    <t xml:space="preserve">SU003401</t>
  </si>
  <si>
    <t xml:space="preserve">P004243</t>
  </si>
  <si>
    <t xml:space="preserve">Вареные колбасы «Исламская халяль» Весовой п/а ТМ «Сафияль»</t>
  </si>
  <si>
    <t xml:space="preserve">Новинка</t>
  </si>
  <si>
    <t xml:space="preserve">SU003403</t>
  </si>
  <si>
    <t xml:space="preserve">P004245</t>
  </si>
  <si>
    <t xml:space="preserve">П/к колбасы «Пряная халяль» Весовой Амифлекс ТМ «Сафияль»</t>
  </si>
  <si>
    <t xml:space="preserve">ЕАЭС N RU Д-RU.РА04.В.70961/24</t>
  </si>
  <si>
    <t xml:space="preserve">SU003406</t>
  </si>
  <si>
    <t xml:space="preserve">P004242</t>
  </si>
  <si>
    <t xml:space="preserve">Сосиски «Сулиманские халяль» Весовой п/а мгс ТМ «Сафияль»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</si>
  <si>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</si>
  <si>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</si>
  <si>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</si>
  <si>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</si>
  <si>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</si>
  <si>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</si>
  <si>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</si>
  <si>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</si>
  <si>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</si>
  <si>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</si>
  <si>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</si>
  <si>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</si>
  <si>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</si>
  <si>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</si>
  <si>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</si>
  <si>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</si>
  <si>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</si>
  <si>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</si>
  <si>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</si>
  <si>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</si>
  <si>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</si>
  <si>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</si>
  <si>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</si>
  <si>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</si>
  <si>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</si>
  <si>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</si>
  <si>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</si>
  <si>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</si>
  <si>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</si>
  <si>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ЕАЭС № RU Д-RU.РА01.В.93655/20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</si>
  <si>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</si>
  <si>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</si>
  <si>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</si>
  <si>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</si>
  <si>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</si>
  <si>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</si>
  <si>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</si>
  <si>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</si>
  <si>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</si>
  <si>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</si>
  <si>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</si>
  <si>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</si>
  <si>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</si>
  <si>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</si>
  <si>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</si>
  <si>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</si>
  <si>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</si>
  <si>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</si>
  <si>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</si>
  <si>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</si>
  <si>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</si>
  <si>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</si>
  <si>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</si>
  <si>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</si>
  <si>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</si>
  <si>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</si>
  <si>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</si>
  <si>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</si>
  <si>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</si>
  <si>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</si>
  <si>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</si>
  <si>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</si>
  <si>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</si>
  <si>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</si>
  <si>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</si>
  <si>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</si>
  <si>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</si>
  <si>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</si>
  <si>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</si>
  <si>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</si>
  <si>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P004737</t>
  </si>
  <si>
    <t xml:space="preserve">Сосиски «Датские» Весовой п/а ТМ «Зареченские продукты»</t>
  </si>
  <si>
    <t xml:space="preserve">SU002803</t>
  </si>
  <si>
    <t xml:space="preserve">P004738</t>
  </si>
  <si>
    <t xml:space="preserve">Сосиски «Сочные» Весовой п/а ТМ «Зареченские продукты»</t>
  </si>
  <si>
    <t xml:space="preserve">ЕАЭС N RU Д-RU.РА05.В.94245/23</t>
  </si>
  <si>
    <t xml:space="preserve">P003590</t>
  </si>
  <si>
    <t xml:space="preserve">Сосиски «Сочные» Весовой п/а ТМ «Зареченские»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</si>
  <si>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</si>
  <si>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</si>
  <si>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</si>
  <si>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P004879</t>
  </si>
  <si>
    <t xml:space="preserve">Сосиски «Датские» Фикс.вес 0,3 п/а ТМ «Зареченские продукты»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</si>
  <si>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</si>
  <si>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</si>
  <si>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</si>
  <si>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P004880</t>
  </si>
  <si>
    <t xml:space="preserve">Сосиски «Сочные» Фикс.вес 0,3 п/а ТМ «Зареченские продукты»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</si>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</sst>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94"/>
  <sheetViews>
    <sheetView showFormulas="false" showGridLines="false" showRowColHeaders="true" showZeros="true" rightToLeft="false" tabSelected="true" showOutlineSymbols="true" defaultGridColor="true" view="normal" topLeftCell="A678" colorId="64" zoomScale="100" zoomScaleNormal="100" zoomScalePageLayoutView="100" workbookViewId="0">
      <selection pane="topLeft" activeCell="Z690" activeCellId="0" sqref="Z690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6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1"/>
    <col collapsed="false" customWidth="true" hidden="false" outlineLevel="0" max="30" min="30" style="6" width="11.42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45670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Понедельник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20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21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9"/>
      <c r="P10" s="55" t="s">
        <v>22</v>
      </c>
      <c r="Q10" s="60"/>
      <c r="R10" s="60"/>
      <c r="U10" s="34" t="s">
        <v>23</v>
      </c>
      <c r="V10" s="61" t="s">
        <v>24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95" hidden="false" customHeight="true" outlineLevel="0" collapsed="false">
      <c r="A11" s="63" t="s">
        <v>25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26</v>
      </c>
      <c r="Q11" s="65"/>
      <c r="R11" s="65"/>
      <c r="U11" s="34" t="s">
        <v>27</v>
      </c>
      <c r="V11" s="66" t="s">
        <v>28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.6" hidden="false" customHeight="true" outlineLevel="0" collapsed="false">
      <c r="A12" s="68" t="s">
        <v>29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30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32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.6" hidden="false" customHeight="true" outlineLevel="0" collapsed="false">
      <c r="A14" s="68" t="s">
        <v>33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35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2" t="s">
        <v>44</v>
      </c>
      <c r="K17" s="82" t="s">
        <v>45</v>
      </c>
      <c r="L17" s="82" t="s">
        <v>46</v>
      </c>
      <c r="M17" s="82" t="s">
        <v>47</v>
      </c>
      <c r="N17" s="82" t="s">
        <v>48</v>
      </c>
      <c r="O17" s="82" t="s">
        <v>49</v>
      </c>
      <c r="P17" s="82" t="s">
        <v>50</v>
      </c>
      <c r="Q17" s="82"/>
      <c r="R17" s="82"/>
      <c r="S17" s="82"/>
      <c r="T17" s="82"/>
      <c r="U17" s="84" t="s">
        <v>51</v>
      </c>
      <c r="V17" s="84"/>
      <c r="W17" s="82" t="s">
        <v>52</v>
      </c>
      <c r="X17" s="82" t="s">
        <v>53</v>
      </c>
      <c r="Y17" s="85" t="s">
        <v>54</v>
      </c>
      <c r="Z17" s="86" t="s">
        <v>55</v>
      </c>
      <c r="AA17" s="87" t="s">
        <v>56</v>
      </c>
      <c r="AB17" s="87" t="s">
        <v>57</v>
      </c>
      <c r="AC17" s="87" t="s">
        <v>58</v>
      </c>
      <c r="AD17" s="87" t="s">
        <v>59</v>
      </c>
      <c r="AE17" s="87"/>
      <c r="AF17" s="87"/>
      <c r="AG17" s="88"/>
      <c r="BD17" s="89" t="s">
        <v>60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61</v>
      </c>
      <c r="V18" s="84" t="s">
        <v>62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63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65</v>
      </c>
      <c r="B22" s="96" t="s">
        <v>66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67</v>
      </c>
      <c r="L22" s="100"/>
      <c r="M22" s="101" t="s">
        <v>68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69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70</v>
      </c>
      <c r="AG22" s="111"/>
      <c r="AJ22" s="112"/>
      <c r="AK22" s="112" t="n">
        <v>0</v>
      </c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71</v>
      </c>
      <c r="Q23" s="115"/>
      <c r="R23" s="115"/>
      <c r="S23" s="115"/>
      <c r="T23" s="115"/>
      <c r="U23" s="115"/>
      <c r="V23" s="115"/>
      <c r="W23" s="116" t="s">
        <v>72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71</v>
      </c>
      <c r="Q24" s="115"/>
      <c r="R24" s="115"/>
      <c r="S24" s="115"/>
      <c r="T24" s="115"/>
      <c r="U24" s="115"/>
      <c r="V24" s="115"/>
      <c r="W24" s="116" t="s">
        <v>69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74</v>
      </c>
      <c r="B26" s="96" t="s">
        <v>75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3.18</v>
      </c>
      <c r="J26" s="100" t="n">
        <v>182</v>
      </c>
      <c r="K26" s="100" t="s">
        <v>76</v>
      </c>
      <c r="L26" s="100"/>
      <c r="M26" s="101" t="s">
        <v>68</v>
      </c>
      <c r="N26" s="101"/>
      <c r="O26" s="100" t="n">
        <v>40</v>
      </c>
      <c r="P26" s="102" t="str">
        <f aca="false"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02"/>
      <c r="R26" s="102"/>
      <c r="S26" s="102"/>
      <c r="T26" s="102"/>
      <c r="U26" s="103"/>
      <c r="V26" s="103"/>
      <c r="W26" s="104" t="s">
        <v>69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IFERROR(IF(Y26=0,"",ROUNDUP(Y26/H26,0)*0.00651),"")</f>
        <v/>
      </c>
      <c r="AA26" s="108"/>
      <c r="AB26" s="109"/>
      <c r="AC26" s="110" t="s">
        <v>77</v>
      </c>
      <c r="AG26" s="111"/>
      <c r="AJ26" s="112"/>
      <c r="AK26" s="112" t="n">
        <v>0</v>
      </c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4301051558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2.226</v>
      </c>
      <c r="J27" s="100" t="n">
        <v>182</v>
      </c>
      <c r="K27" s="100" t="s">
        <v>76</v>
      </c>
      <c r="L27" s="100"/>
      <c r="M27" s="101" t="s">
        <v>80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69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IFERROR(IF(Y27=0,"",ROUNDUP(Y27/H27,0)*0.00651),"")</f>
        <v/>
      </c>
      <c r="AA27" s="108"/>
      <c r="AB27" s="109"/>
      <c r="AC27" s="110" t="s">
        <v>77</v>
      </c>
      <c r="AG27" s="111"/>
      <c r="AJ27" s="112"/>
      <c r="AK27" s="112" t="n">
        <v>0</v>
      </c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81</v>
      </c>
      <c r="B28" s="96" t="s">
        <v>82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2.766</v>
      </c>
      <c r="J28" s="100" t="n">
        <v>182</v>
      </c>
      <c r="K28" s="100" t="s">
        <v>76</v>
      </c>
      <c r="L28" s="100"/>
      <c r="M28" s="101" t="s">
        <v>68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69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IFERROR(IF(Y28=0,"",ROUNDUP(Y28/H28,0)*0.00651),"")</f>
        <v/>
      </c>
      <c r="AA28" s="108"/>
      <c r="AB28" s="109"/>
      <c r="AC28" s="110" t="s">
        <v>83</v>
      </c>
      <c r="AG28" s="111"/>
      <c r="AJ28" s="112"/>
      <c r="AK28" s="112" t="n">
        <v>0</v>
      </c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84</v>
      </c>
      <c r="B29" s="96" t="s">
        <v>85</v>
      </c>
      <c r="C29" s="97" t="n">
        <v>4301051907</v>
      </c>
      <c r="D29" s="98" t="n">
        <v>4680115886230</v>
      </c>
      <c r="E29" s="98"/>
      <c r="F29" s="99" t="n">
        <v>0.3</v>
      </c>
      <c r="G29" s="100" t="n">
        <v>6</v>
      </c>
      <c r="H29" s="99" t="n">
        <v>1.8</v>
      </c>
      <c r="I29" s="99" t="n">
        <v>2.046</v>
      </c>
      <c r="J29" s="100" t="n">
        <v>182</v>
      </c>
      <c r="K29" s="100" t="s">
        <v>76</v>
      </c>
      <c r="L29" s="100"/>
      <c r="M29" s="101" t="s">
        <v>68</v>
      </c>
      <c r="N29" s="101"/>
      <c r="O29" s="100" t="n">
        <v>40</v>
      </c>
      <c r="P29" s="119" t="s">
        <v>86</v>
      </c>
      <c r="Q29" s="119"/>
      <c r="R29" s="119"/>
      <c r="S29" s="119"/>
      <c r="T29" s="119"/>
      <c r="U29" s="103"/>
      <c r="V29" s="103"/>
      <c r="W29" s="104" t="s">
        <v>69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IFERROR(IF(Y29=0,"",ROUNDUP(Y29/H29,0)*0.00651),"")</f>
        <v/>
      </c>
      <c r="AA29" s="108"/>
      <c r="AB29" s="109"/>
      <c r="AC29" s="110" t="s">
        <v>87</v>
      </c>
      <c r="AG29" s="111"/>
      <c r="AJ29" s="112"/>
      <c r="AK29" s="112" t="n">
        <v>0</v>
      </c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88</v>
      </c>
      <c r="B30" s="96" t="s">
        <v>89</v>
      </c>
      <c r="C30" s="97" t="n">
        <v>4301051908</v>
      </c>
      <c r="D30" s="98" t="n">
        <v>4680115886278</v>
      </c>
      <c r="E30" s="98"/>
      <c r="F30" s="99" t="n">
        <v>0.3</v>
      </c>
      <c r="G30" s="100" t="n">
        <v>6</v>
      </c>
      <c r="H30" s="99" t="n">
        <v>1.8</v>
      </c>
      <c r="I30" s="99" t="n">
        <v>2.046</v>
      </c>
      <c r="J30" s="100" t="n">
        <v>182</v>
      </c>
      <c r="K30" s="100" t="s">
        <v>76</v>
      </c>
      <c r="L30" s="100"/>
      <c r="M30" s="101" t="s">
        <v>68</v>
      </c>
      <c r="N30" s="101"/>
      <c r="O30" s="100" t="n">
        <v>40</v>
      </c>
      <c r="P30" s="119" t="s">
        <v>90</v>
      </c>
      <c r="Q30" s="119"/>
      <c r="R30" s="119"/>
      <c r="S30" s="119"/>
      <c r="T30" s="119"/>
      <c r="U30" s="103"/>
      <c r="V30" s="103"/>
      <c r="W30" s="104" t="s">
        <v>69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IFERROR(IF(Y30=0,"",ROUNDUP(Y30/H30,0)*0.00651),"")</f>
        <v/>
      </c>
      <c r="AA30" s="108"/>
      <c r="AB30" s="109"/>
      <c r="AC30" s="110" t="s">
        <v>91</v>
      </c>
      <c r="AG30" s="111"/>
      <c r="AJ30" s="112"/>
      <c r="AK30" s="112" t="n">
        <v>0</v>
      </c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92</v>
      </c>
      <c r="B31" s="96" t="s">
        <v>93</v>
      </c>
      <c r="C31" s="97" t="n">
        <v>4301051909</v>
      </c>
      <c r="D31" s="98" t="n">
        <v>4680115886247</v>
      </c>
      <c r="E31" s="98"/>
      <c r="F31" s="99" t="n">
        <v>0.3</v>
      </c>
      <c r="G31" s="100" t="n">
        <v>6</v>
      </c>
      <c r="H31" s="99" t="n">
        <v>1.8</v>
      </c>
      <c r="I31" s="99" t="n">
        <v>2.046</v>
      </c>
      <c r="J31" s="100" t="n">
        <v>182</v>
      </c>
      <c r="K31" s="100" t="s">
        <v>76</v>
      </c>
      <c r="L31" s="100"/>
      <c r="M31" s="101" t="s">
        <v>68</v>
      </c>
      <c r="N31" s="101"/>
      <c r="O31" s="100" t="n">
        <v>40</v>
      </c>
      <c r="P31" s="119" t="s">
        <v>94</v>
      </c>
      <c r="Q31" s="119"/>
      <c r="R31" s="119"/>
      <c r="S31" s="119"/>
      <c r="T31" s="119"/>
      <c r="U31" s="103"/>
      <c r="V31" s="103"/>
      <c r="W31" s="104" t="s">
        <v>69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IFERROR(IF(Y31=0,"",ROUNDUP(Y31/H31,0)*0.00651),"")</f>
        <v/>
      </c>
      <c r="AA31" s="108"/>
      <c r="AB31" s="109"/>
      <c r="AC31" s="110" t="s">
        <v>95</v>
      </c>
      <c r="AG31" s="111"/>
      <c r="AJ31" s="112"/>
      <c r="AK31" s="112" t="n">
        <v>0</v>
      </c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96</v>
      </c>
      <c r="B32" s="96" t="s">
        <v>97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3.18</v>
      </c>
      <c r="J32" s="100" t="n">
        <v>182</v>
      </c>
      <c r="K32" s="100" t="s">
        <v>76</v>
      </c>
      <c r="L32" s="100"/>
      <c r="M32" s="101" t="s">
        <v>68</v>
      </c>
      <c r="N32" s="101"/>
      <c r="O32" s="100" t="n">
        <v>40</v>
      </c>
      <c r="P32" s="102" t="str">
        <f aca="false"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02"/>
      <c r="R32" s="102"/>
      <c r="S32" s="102"/>
      <c r="T32" s="102"/>
      <c r="U32" s="103"/>
      <c r="V32" s="103"/>
      <c r="W32" s="104" t="s">
        <v>69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IFERROR(IF(Y32=0,"",ROUNDUP(Y32/H32,0)*0.00651),"")</f>
        <v/>
      </c>
      <c r="AA32" s="108"/>
      <c r="AB32" s="109"/>
      <c r="AC32" s="110" t="s">
        <v>98</v>
      </c>
      <c r="AG32" s="111"/>
      <c r="AJ32" s="112"/>
      <c r="AK32" s="112" t="n">
        <v>0</v>
      </c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99</v>
      </c>
      <c r="B33" s="96" t="s">
        <v>100</v>
      </c>
      <c r="C33" s="97" t="n">
        <v>4301051592</v>
      </c>
      <c r="D33" s="98" t="n">
        <v>4607091388244</v>
      </c>
      <c r="E33" s="98"/>
      <c r="F33" s="99" t="n">
        <v>0.42</v>
      </c>
      <c r="G33" s="100" t="n">
        <v>6</v>
      </c>
      <c r="H33" s="99" t="n">
        <v>2.52</v>
      </c>
      <c r="I33" s="99" t="n">
        <v>2.766</v>
      </c>
      <c r="J33" s="100" t="n">
        <v>182</v>
      </c>
      <c r="K33" s="100" t="s">
        <v>76</v>
      </c>
      <c r="L33" s="100"/>
      <c r="M33" s="101" t="s">
        <v>68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02"/>
      <c r="R33" s="102"/>
      <c r="S33" s="102"/>
      <c r="T33" s="102"/>
      <c r="U33" s="103"/>
      <c r="V33" s="103"/>
      <c r="W33" s="104" t="s">
        <v>69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IFERROR(IF(Y33=0,"",ROUNDUP(Y33/H33,0)*0.00651),"")</f>
        <v/>
      </c>
      <c r="AA33" s="108"/>
      <c r="AB33" s="109"/>
      <c r="AC33" s="110" t="s">
        <v>101</v>
      </c>
      <c r="AG33" s="111"/>
      <c r="AJ33" s="112"/>
      <c r="AK33" s="112" t="n">
        <v>0</v>
      </c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12.75" hidden="false" customHeight="false" outlineLevel="0" collapsed="false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5" t="s">
        <v>71</v>
      </c>
      <c r="Q34" s="115"/>
      <c r="R34" s="115"/>
      <c r="S34" s="115"/>
      <c r="T34" s="115"/>
      <c r="U34" s="115"/>
      <c r="V34" s="115"/>
      <c r="W34" s="116" t="s">
        <v>72</v>
      </c>
      <c r="X34" s="117" t="n">
        <f aca="false">IFERROR(X26/H26,"0")+IFERROR(X27/H27,"0")+IFERROR(X28/H28,"0")+IFERROR(X29/H29,"0")+IFERROR(X30/H30,"0")+IFERROR(X31/H31,"0")+IFERROR(X32/H32,"0")+IFERROR(X33/H33,"0")</f>
        <v>0</v>
      </c>
      <c r="Y34" s="117" t="n">
        <f aca="false">IFERROR(Y26/H26,"0")+IFERROR(Y27/H27,"0")+IFERROR(Y28/H28,"0")+IFERROR(Y29/H29,"0")+IFERROR(Y30/H30,"0")+IFERROR(Y31/H31,"0")+IFERROR(Y32/H32,"0")+IFERROR(Y33/H33,"0")</f>
        <v>0</v>
      </c>
      <c r="Z34" s="117" t="n">
        <f aca="false"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118"/>
      <c r="AB34" s="118"/>
      <c r="AC34" s="118"/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71</v>
      </c>
      <c r="Q35" s="115"/>
      <c r="R35" s="115"/>
      <c r="S35" s="115"/>
      <c r="T35" s="115"/>
      <c r="U35" s="115"/>
      <c r="V35" s="115"/>
      <c r="W35" s="116" t="s">
        <v>69</v>
      </c>
      <c r="X35" s="117" t="n">
        <f aca="false">IFERROR(SUM(X26:X33),"0")</f>
        <v>0</v>
      </c>
      <c r="Y35" s="117" t="n">
        <f aca="false">IFERROR(SUM(Y26:Y33),"0")</f>
        <v>0</v>
      </c>
      <c r="Z35" s="116"/>
      <c r="AA35" s="118"/>
      <c r="AB35" s="118"/>
      <c r="AC35" s="118"/>
    </row>
    <row r="36" customFormat="false" ht="14.25" hidden="false" customHeight="true" outlineLevel="0" collapsed="false">
      <c r="A36" s="94" t="s">
        <v>102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95"/>
      <c r="AC36" s="95"/>
    </row>
    <row r="37" customFormat="false" ht="27" hidden="false" customHeight="true" outlineLevel="0" collapsed="false">
      <c r="A37" s="96" t="s">
        <v>103</v>
      </c>
      <c r="B37" s="96" t="s">
        <v>104</v>
      </c>
      <c r="C37" s="97" t="n">
        <v>4301032013</v>
      </c>
      <c r="D37" s="98" t="n">
        <v>4607091388503</v>
      </c>
      <c r="E37" s="98"/>
      <c r="F37" s="99" t="n">
        <v>0.05</v>
      </c>
      <c r="G37" s="100" t="n">
        <v>12</v>
      </c>
      <c r="H37" s="99" t="n">
        <v>0.6</v>
      </c>
      <c r="I37" s="99" t="n">
        <v>0.822</v>
      </c>
      <c r="J37" s="100" t="n">
        <v>182</v>
      </c>
      <c r="K37" s="100" t="s">
        <v>76</v>
      </c>
      <c r="L37" s="100"/>
      <c r="M37" s="101" t="s">
        <v>105</v>
      </c>
      <c r="N37" s="101"/>
      <c r="O37" s="100" t="n">
        <v>120</v>
      </c>
      <c r="P37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02"/>
      <c r="R37" s="102"/>
      <c r="S37" s="102"/>
      <c r="T37" s="102"/>
      <c r="U37" s="103"/>
      <c r="V37" s="103"/>
      <c r="W37" s="104" t="s">
        <v>69</v>
      </c>
      <c r="X37" s="105" t="n">
        <v>0</v>
      </c>
      <c r="Y37" s="106" t="n">
        <f aca="false">IFERROR(IF(X37="",0,CEILING((X37/$H37),1)*$H37),"")</f>
        <v>0</v>
      </c>
      <c r="Z37" s="107" t="str">
        <f aca="false">IFERROR(IF(Y37=0,"",ROUNDUP(Y37/H37,0)*0.00651),"")</f>
        <v/>
      </c>
      <c r="AA37" s="108"/>
      <c r="AB37" s="109"/>
      <c r="AC37" s="110" t="s">
        <v>106</v>
      </c>
      <c r="AG37" s="111"/>
      <c r="AJ37" s="112"/>
      <c r="AK37" s="112" t="n">
        <v>0</v>
      </c>
      <c r="BB37" s="113" t="s">
        <v>107</v>
      </c>
      <c r="BM37" s="111" t="n">
        <f aca="false">IFERROR(X37*I37/H37,"0")</f>
        <v>0</v>
      </c>
      <c r="BN37" s="111" t="n">
        <f aca="false">IFERROR(Y37*I37/H37,"0")</f>
        <v>0</v>
      </c>
      <c r="BO37" s="111" t="n">
        <f aca="false">IFERROR(1/J37*(X37/H37),"0")</f>
        <v>0</v>
      </c>
      <c r="BP37" s="111" t="n">
        <f aca="false">IFERROR(1/J37*(Y37/H37),"0")</f>
        <v>0</v>
      </c>
    </row>
    <row r="38" customFormat="false" ht="12.7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 t="s">
        <v>71</v>
      </c>
      <c r="Q38" s="115"/>
      <c r="R38" s="115"/>
      <c r="S38" s="115"/>
      <c r="T38" s="115"/>
      <c r="U38" s="115"/>
      <c r="V38" s="115"/>
      <c r="W38" s="116" t="s">
        <v>72</v>
      </c>
      <c r="X38" s="117" t="n">
        <f aca="false">IFERROR(X37/H37,"0")</f>
        <v>0</v>
      </c>
      <c r="Y38" s="117" t="n">
        <f aca="false">IFERROR(Y37/H37,"0")</f>
        <v>0</v>
      </c>
      <c r="Z38" s="117" t="n">
        <f aca="false">IFERROR(IF(Z37="",0,Z37),"0")</f>
        <v>0</v>
      </c>
      <c r="AA38" s="118"/>
      <c r="AB38" s="118"/>
      <c r="AC38" s="118"/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71</v>
      </c>
      <c r="Q39" s="115"/>
      <c r="R39" s="115"/>
      <c r="S39" s="115"/>
      <c r="T39" s="115"/>
      <c r="U39" s="115"/>
      <c r="V39" s="115"/>
      <c r="W39" s="116" t="s">
        <v>69</v>
      </c>
      <c r="X39" s="117" t="n">
        <f aca="false">IFERROR(SUM(X37:X37),"0")</f>
        <v>0</v>
      </c>
      <c r="Y39" s="117" t="n">
        <f aca="false">IFERROR(SUM(Y37:Y37),"0")</f>
        <v>0</v>
      </c>
      <c r="Z39" s="116"/>
      <c r="AA39" s="118"/>
      <c r="AB39" s="118"/>
      <c r="AC39" s="118"/>
    </row>
    <row r="40" customFormat="false" ht="14.25" hidden="false" customHeight="true" outlineLevel="0" collapsed="false">
      <c r="A40" s="94" t="s">
        <v>108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5"/>
      <c r="AB40" s="95"/>
      <c r="AC40" s="95"/>
    </row>
    <row r="41" customFormat="false" ht="27" hidden="false" customHeight="true" outlineLevel="0" collapsed="false">
      <c r="A41" s="96" t="s">
        <v>109</v>
      </c>
      <c r="B41" s="96" t="s">
        <v>110</v>
      </c>
      <c r="C41" s="97" t="n">
        <v>4301170002</v>
      </c>
      <c r="D41" s="98" t="n">
        <v>4607091389111</v>
      </c>
      <c r="E41" s="98"/>
      <c r="F41" s="99" t="n">
        <v>0.025</v>
      </c>
      <c r="G41" s="100" t="n">
        <v>10</v>
      </c>
      <c r="H41" s="99" t="n">
        <v>0.25</v>
      </c>
      <c r="I41" s="99" t="n">
        <v>0.472</v>
      </c>
      <c r="J41" s="100" t="n">
        <v>182</v>
      </c>
      <c r="K41" s="100" t="s">
        <v>76</v>
      </c>
      <c r="L41" s="100"/>
      <c r="M41" s="101" t="s">
        <v>105</v>
      </c>
      <c r="N41" s="101"/>
      <c r="O41" s="100" t="n">
        <v>120</v>
      </c>
      <c r="P41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02"/>
      <c r="R41" s="102"/>
      <c r="S41" s="102"/>
      <c r="T41" s="102"/>
      <c r="U41" s="103"/>
      <c r="V41" s="103"/>
      <c r="W41" s="104" t="s">
        <v>69</v>
      </c>
      <c r="X41" s="105" t="n">
        <v>0</v>
      </c>
      <c r="Y41" s="106" t="n">
        <f aca="false">IFERROR(IF(X41="",0,CEILING((X41/$H41),1)*$H41),"")</f>
        <v>0</v>
      </c>
      <c r="Z41" s="107" t="str">
        <f aca="false">IFERROR(IF(Y41=0,"",ROUNDUP(Y41/H41,0)*0.00651),"")</f>
        <v/>
      </c>
      <c r="AA41" s="108"/>
      <c r="AB41" s="109"/>
      <c r="AC41" s="110" t="s">
        <v>106</v>
      </c>
      <c r="AG41" s="111"/>
      <c r="AJ41" s="112"/>
      <c r="AK41" s="112" t="n">
        <v>0</v>
      </c>
      <c r="BB41" s="113" t="s">
        <v>107</v>
      </c>
      <c r="BM41" s="111" t="n">
        <f aca="false">IFERROR(X41*I41/H41,"0")</f>
        <v>0</v>
      </c>
      <c r="BN41" s="111" t="n">
        <f aca="false">IFERROR(Y41*I41/H41,"0")</f>
        <v>0</v>
      </c>
      <c r="BO41" s="111" t="n">
        <f aca="false">IFERROR(1/J41*(X41/H41),"0")</f>
        <v>0</v>
      </c>
      <c r="BP41" s="111" t="n">
        <f aca="false">IFERROR(1/J41*(Y41/H41),"0")</f>
        <v>0</v>
      </c>
    </row>
    <row r="42" customFormat="false" ht="12.75" hidden="false" customHeight="false" outlineLevel="0" collapsed="false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5" t="s">
        <v>71</v>
      </c>
      <c r="Q42" s="115"/>
      <c r="R42" s="115"/>
      <c r="S42" s="115"/>
      <c r="T42" s="115"/>
      <c r="U42" s="115"/>
      <c r="V42" s="115"/>
      <c r="W42" s="116" t="s">
        <v>72</v>
      </c>
      <c r="X42" s="117" t="n">
        <f aca="false">IFERROR(X41/H41,"0")</f>
        <v>0</v>
      </c>
      <c r="Y42" s="117" t="n">
        <f aca="false">IFERROR(Y41/H41,"0")</f>
        <v>0</v>
      </c>
      <c r="Z42" s="117" t="n">
        <f aca="false">IFERROR(IF(Z41="",0,Z41),"0")</f>
        <v>0</v>
      </c>
      <c r="AA42" s="118"/>
      <c r="AB42" s="118"/>
      <c r="AC42" s="118"/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71</v>
      </c>
      <c r="Q43" s="115"/>
      <c r="R43" s="115"/>
      <c r="S43" s="115"/>
      <c r="T43" s="115"/>
      <c r="U43" s="115"/>
      <c r="V43" s="115"/>
      <c r="W43" s="116" t="s">
        <v>69</v>
      </c>
      <c r="X43" s="117" t="n">
        <f aca="false">IFERROR(SUM(X41:X41),"0")</f>
        <v>0</v>
      </c>
      <c r="Y43" s="117" t="n">
        <f aca="false">IFERROR(SUM(Y41:Y41),"0")</f>
        <v>0</v>
      </c>
      <c r="Z43" s="116"/>
      <c r="AA43" s="118"/>
      <c r="AB43" s="118"/>
      <c r="AC43" s="118"/>
    </row>
    <row r="44" customFormat="false" ht="27.75" hidden="false" customHeight="true" outlineLevel="0" collapsed="false">
      <c r="A44" s="90" t="s">
        <v>111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1"/>
      <c r="AB44" s="91"/>
      <c r="AC44" s="91"/>
    </row>
    <row r="45" customFormat="false" ht="16.5" hidden="false" customHeight="true" outlineLevel="0" collapsed="false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/>
      <c r="AB45" s="93"/>
      <c r="AC45" s="93"/>
    </row>
    <row r="46" customFormat="false" ht="14.25" hidden="false" customHeight="true" outlineLevel="0" collapsed="false">
      <c r="A46" s="94" t="s">
        <v>113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5"/>
      <c r="AB46" s="95"/>
      <c r="AC46" s="95"/>
    </row>
    <row r="47" customFormat="false" ht="16.5" hidden="false" customHeight="true" outlineLevel="0" collapsed="false">
      <c r="A47" s="96" t="s">
        <v>114</v>
      </c>
      <c r="B47" s="96" t="s">
        <v>115</v>
      </c>
      <c r="C47" s="97" t="n">
        <v>4301011540</v>
      </c>
      <c r="D47" s="98" t="n">
        <v>4607091385670</v>
      </c>
      <c r="E47" s="98"/>
      <c r="F47" s="99" t="n">
        <v>1.4</v>
      </c>
      <c r="G47" s="100" t="n">
        <v>8</v>
      </c>
      <c r="H47" s="99" t="n">
        <v>11.2</v>
      </c>
      <c r="I47" s="99" t="n">
        <v>11.68</v>
      </c>
      <c r="J47" s="100" t="n">
        <v>56</v>
      </c>
      <c r="K47" s="100" t="s">
        <v>116</v>
      </c>
      <c r="L47" s="100"/>
      <c r="M47" s="101" t="s">
        <v>80</v>
      </c>
      <c r="N47" s="101"/>
      <c r="O47" s="100" t="n">
        <v>50</v>
      </c>
      <c r="P47" s="102" t="str">
        <f aca="false"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02"/>
      <c r="R47" s="102"/>
      <c r="S47" s="102"/>
      <c r="T47" s="102"/>
      <c r="U47" s="103"/>
      <c r="V47" s="103"/>
      <c r="W47" s="104" t="s">
        <v>69</v>
      </c>
      <c r="X47" s="105" t="n">
        <v>0</v>
      </c>
      <c r="Y47" s="106" t="n">
        <f aca="false">IFERROR(IF(X47="",0,CEILING((X47/$H47),1)*$H47),"")</f>
        <v>0</v>
      </c>
      <c r="Z47" s="107" t="str">
        <f aca="false">IFERROR(IF(Y47=0,"",ROUNDUP(Y47/H47,0)*0.02175),"")</f>
        <v/>
      </c>
      <c r="AA47" s="108"/>
      <c r="AB47" s="109"/>
      <c r="AC47" s="110" t="s">
        <v>117</v>
      </c>
      <c r="AG47" s="111"/>
      <c r="AJ47" s="112"/>
      <c r="AK47" s="112" t="n">
        <v>0</v>
      </c>
      <c r="BB47" s="113" t="s">
        <v>1</v>
      </c>
      <c r="BM47" s="111" t="n">
        <f aca="false">IFERROR(X47*I47/H47,"0")</f>
        <v>0</v>
      </c>
      <c r="BN47" s="111" t="n">
        <f aca="false">IFERROR(Y47*I47/H47,"0")</f>
        <v>0</v>
      </c>
      <c r="BO47" s="111" t="n">
        <f aca="false">IFERROR(1/J47*(X47/H47),"0")</f>
        <v>0</v>
      </c>
      <c r="BP47" s="111" t="n">
        <f aca="false">IFERROR(1/J47*(Y47/H47),"0")</f>
        <v>0</v>
      </c>
    </row>
    <row r="48" customFormat="false" ht="16.5" hidden="false" customHeight="true" outlineLevel="0" collapsed="false">
      <c r="A48" s="96" t="s">
        <v>114</v>
      </c>
      <c r="B48" s="96" t="s">
        <v>118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119</v>
      </c>
      <c r="N48" s="101"/>
      <c r="O48" s="100" t="n">
        <v>50</v>
      </c>
      <c r="P48" s="102" t="str">
        <f aca="false"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69</v>
      </c>
      <c r="X48" s="105" t="n">
        <v>0</v>
      </c>
      <c r="Y48" s="106" t="n">
        <f aca="false">IFERROR(IF(X48="",0,CEILING((X48/$H48),1)*$H48),"")</f>
        <v>0</v>
      </c>
      <c r="Z48" s="107" t="str">
        <f aca="false">IFERROR(IF(Y48=0,"",ROUNDUP(Y48/H48,0)*0.02175),"")</f>
        <v/>
      </c>
      <c r="AA48" s="108"/>
      <c r="AB48" s="109"/>
      <c r="AC48" s="110" t="s">
        <v>120</v>
      </c>
      <c r="AG48" s="111"/>
      <c r="AJ48" s="112"/>
      <c r="AK48" s="112" t="n">
        <v>0</v>
      </c>
      <c r="BB48" s="113" t="s">
        <v>1</v>
      </c>
      <c r="BM48" s="111" t="n">
        <f aca="false">IFERROR(X48*I48/H48,"0")</f>
        <v>0</v>
      </c>
      <c r="BN48" s="111" t="n">
        <f aca="false">IFERROR(Y48*I48/H48,"0")</f>
        <v>0</v>
      </c>
      <c r="BO48" s="111" t="n">
        <f aca="false">IFERROR(1/J48*(X48/H48),"0")</f>
        <v>0</v>
      </c>
      <c r="BP48" s="111" t="n">
        <f aca="false">IFERROR(1/J48*(Y48/H48),"0")</f>
        <v>0</v>
      </c>
    </row>
    <row r="49" customFormat="false" ht="16.5" hidden="false" customHeight="true" outlineLevel="0" collapsed="false">
      <c r="A49" s="96" t="s">
        <v>121</v>
      </c>
      <c r="B49" s="96" t="s">
        <v>122</v>
      </c>
      <c r="C49" s="97" t="n">
        <v>4301011625</v>
      </c>
      <c r="D49" s="98" t="n">
        <v>4680115883956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119</v>
      </c>
      <c r="N49" s="101"/>
      <c r="O49" s="100" t="n">
        <v>50</v>
      </c>
      <c r="P49" s="102" t="str">
        <f aca="false"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02"/>
      <c r="R49" s="102"/>
      <c r="S49" s="102"/>
      <c r="T49" s="102"/>
      <c r="U49" s="103"/>
      <c r="V49" s="103"/>
      <c r="W49" s="104" t="s">
        <v>69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123</v>
      </c>
      <c r="AG49" s="111"/>
      <c r="AJ49" s="112"/>
      <c r="AK49" s="112" t="n">
        <v>0</v>
      </c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27" hidden="false" customHeight="true" outlineLevel="0" collapsed="false">
      <c r="A50" s="96" t="s">
        <v>124</v>
      </c>
      <c r="B50" s="96" t="s">
        <v>125</v>
      </c>
      <c r="C50" s="97" t="n">
        <v>4301011565</v>
      </c>
      <c r="D50" s="98" t="n">
        <v>4680115882539</v>
      </c>
      <c r="E50" s="98"/>
      <c r="F50" s="99" t="n">
        <v>0.37</v>
      </c>
      <c r="G50" s="100" t="n">
        <v>10</v>
      </c>
      <c r="H50" s="99" t="n">
        <v>3.7</v>
      </c>
      <c r="I50" s="99" t="n">
        <v>3.91</v>
      </c>
      <c r="J50" s="100" t="n">
        <v>132</v>
      </c>
      <c r="K50" s="100" t="s">
        <v>126</v>
      </c>
      <c r="L50" s="100" t="s">
        <v>127</v>
      </c>
      <c r="M50" s="101" t="s">
        <v>80</v>
      </c>
      <c r="N50" s="101"/>
      <c r="O50" s="100" t="n">
        <v>50</v>
      </c>
      <c r="P50" s="102" t="str">
        <f aca="false"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02"/>
      <c r="R50" s="102"/>
      <c r="S50" s="102"/>
      <c r="T50" s="102"/>
      <c r="U50" s="103"/>
      <c r="V50" s="103"/>
      <c r="W50" s="104" t="s">
        <v>69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IFERROR(IF(Y50=0,"",ROUNDUP(Y50/H50,0)*0.00902),"")</f>
        <v/>
      </c>
      <c r="AA50" s="108"/>
      <c r="AB50" s="109"/>
      <c r="AC50" s="110" t="s">
        <v>120</v>
      </c>
      <c r="AG50" s="111"/>
      <c r="AJ50" s="112" t="s">
        <v>128</v>
      </c>
      <c r="AK50" s="112" t="n">
        <v>44.4</v>
      </c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129</v>
      </c>
      <c r="B51" s="96" t="s">
        <v>130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126</v>
      </c>
      <c r="L51" s="100" t="s">
        <v>127</v>
      </c>
      <c r="M51" s="101" t="s">
        <v>80</v>
      </c>
      <c r="N51" s="101"/>
      <c r="O51" s="100" t="n">
        <v>50</v>
      </c>
      <c r="P51" s="102" t="str">
        <f aca="false"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69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120</v>
      </c>
      <c r="AG51" s="111"/>
      <c r="AJ51" s="112" t="s">
        <v>128</v>
      </c>
      <c r="AK51" s="112" t="n">
        <v>48</v>
      </c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131</v>
      </c>
      <c r="B52" s="96" t="s">
        <v>132</v>
      </c>
      <c r="C52" s="97" t="n">
        <v>4301011624</v>
      </c>
      <c r="D52" s="98" t="n">
        <v>4680115883949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126</v>
      </c>
      <c r="L52" s="100"/>
      <c r="M52" s="101" t="s">
        <v>119</v>
      </c>
      <c r="N52" s="101"/>
      <c r="O52" s="100" t="n">
        <v>50</v>
      </c>
      <c r="P52" s="102" t="str">
        <f aca="false"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69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123</v>
      </c>
      <c r="AG52" s="111"/>
      <c r="AJ52" s="112"/>
      <c r="AK52" s="112" t="n">
        <v>0</v>
      </c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12.75" hidden="false" customHeight="false" outlineLevel="0" collapsed="false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5" t="s">
        <v>71</v>
      </c>
      <c r="Q53" s="115"/>
      <c r="R53" s="115"/>
      <c r="S53" s="115"/>
      <c r="T53" s="115"/>
      <c r="U53" s="115"/>
      <c r="V53" s="115"/>
      <c r="W53" s="116" t="s">
        <v>72</v>
      </c>
      <c r="X53" s="117" t="n">
        <f aca="false">IFERROR(X47/H47,"0")+IFERROR(X48/H48,"0")+IFERROR(X49/H49,"0")+IFERROR(X50/H50,"0")+IFERROR(X51/H51,"0")+IFERROR(X52/H52,"0")</f>
        <v>0</v>
      </c>
      <c r="Y53" s="117" t="n">
        <f aca="false">IFERROR(Y47/H47,"0")+IFERROR(Y48/H48,"0")+IFERROR(Y49/H49,"0")+IFERROR(Y50/H50,"0")+IFERROR(Y51/H51,"0")+IFERROR(Y52/H52,"0")</f>
        <v>0</v>
      </c>
      <c r="Z53" s="117" t="n">
        <f aca="false">IFERROR(IF(Z47="",0,Z47),"0")+IFERROR(IF(Z48="",0,Z48),"0")+IFERROR(IF(Z49="",0,Z49),"0")+IFERROR(IF(Z50="",0,Z50),"0")+IFERROR(IF(Z51="",0,Z51),"0")+IFERROR(IF(Z52="",0,Z52),"0")</f>
        <v>0</v>
      </c>
      <c r="AA53" s="118"/>
      <c r="AB53" s="118"/>
      <c r="AC53" s="118"/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71</v>
      </c>
      <c r="Q54" s="115"/>
      <c r="R54" s="115"/>
      <c r="S54" s="115"/>
      <c r="T54" s="115"/>
      <c r="U54" s="115"/>
      <c r="V54" s="115"/>
      <c r="W54" s="116" t="s">
        <v>69</v>
      </c>
      <c r="X54" s="117" t="n">
        <f aca="false">IFERROR(SUM(X47:X52),"0")</f>
        <v>0</v>
      </c>
      <c r="Y54" s="117" t="n">
        <f aca="false">IFERROR(SUM(Y47:Y52),"0")</f>
        <v>0</v>
      </c>
      <c r="Z54" s="116"/>
      <c r="AA54" s="118"/>
      <c r="AB54" s="118"/>
      <c r="AC54" s="118"/>
    </row>
    <row r="55" customFormat="false" ht="14.25" hidden="false" customHeight="true" outlineLevel="0" collapsed="false">
      <c r="A55" s="94" t="s">
        <v>73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95"/>
      <c r="AC55" s="95"/>
    </row>
    <row r="56" customFormat="false" ht="27" hidden="false" customHeight="true" outlineLevel="0" collapsed="false">
      <c r="A56" s="96" t="s">
        <v>133</v>
      </c>
      <c r="B56" s="96" t="s">
        <v>134</v>
      </c>
      <c r="C56" s="97" t="n">
        <v>4301051842</v>
      </c>
      <c r="D56" s="98" t="n">
        <v>4680115885233</v>
      </c>
      <c r="E56" s="98"/>
      <c r="F56" s="99" t="n">
        <v>0.2</v>
      </c>
      <c r="G56" s="100" t="n">
        <v>6</v>
      </c>
      <c r="H56" s="99" t="n">
        <v>1.2</v>
      </c>
      <c r="I56" s="99" t="n">
        <v>1.3</v>
      </c>
      <c r="J56" s="100" t="n">
        <v>234</v>
      </c>
      <c r="K56" s="100" t="s">
        <v>67</v>
      </c>
      <c r="L56" s="100"/>
      <c r="M56" s="101" t="s">
        <v>80</v>
      </c>
      <c r="N56" s="101"/>
      <c r="O56" s="100" t="n">
        <v>40</v>
      </c>
      <c r="P56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02"/>
      <c r="R56" s="102"/>
      <c r="S56" s="102"/>
      <c r="T56" s="102"/>
      <c r="U56" s="103"/>
      <c r="V56" s="103"/>
      <c r="W56" s="104" t="s">
        <v>69</v>
      </c>
      <c r="X56" s="105" t="n">
        <v>0</v>
      </c>
      <c r="Y56" s="106" t="n">
        <f aca="false">IFERROR(IF(X56="",0,CEILING((X56/$H56),1)*$H56),"")</f>
        <v>0</v>
      </c>
      <c r="Z56" s="107" t="str">
        <f aca="false">IFERROR(IF(Y56=0,"",ROUNDUP(Y56/H56,0)*0.00502),"")</f>
        <v/>
      </c>
      <c r="AA56" s="108"/>
      <c r="AB56" s="109"/>
      <c r="AC56" s="110" t="s">
        <v>135</v>
      </c>
      <c r="AG56" s="111"/>
      <c r="AJ56" s="112"/>
      <c r="AK56" s="112" t="n">
        <v>0</v>
      </c>
      <c r="BB56" s="113" t="s">
        <v>1</v>
      </c>
      <c r="BM56" s="111" t="n">
        <f aca="false">IFERROR(X56*I56/H56,"0")</f>
        <v>0</v>
      </c>
      <c r="BN56" s="111" t="n">
        <f aca="false">IFERROR(Y56*I56/H56,"0")</f>
        <v>0</v>
      </c>
      <c r="BO56" s="111" t="n">
        <f aca="false">IFERROR(1/J56*(X56/H56),"0")</f>
        <v>0</v>
      </c>
      <c r="BP56" s="111" t="n">
        <f aca="false">IFERROR(1/J56*(Y56/H56),"0")</f>
        <v>0</v>
      </c>
    </row>
    <row r="57" customFormat="false" ht="16.5" hidden="false" customHeight="true" outlineLevel="0" collapsed="false">
      <c r="A57" s="96" t="s">
        <v>136</v>
      </c>
      <c r="B57" s="96" t="s">
        <v>137</v>
      </c>
      <c r="C57" s="97" t="n">
        <v>4301051820</v>
      </c>
      <c r="D57" s="98" t="n">
        <v>4680115884915</v>
      </c>
      <c r="E57" s="98"/>
      <c r="F57" s="99" t="n">
        <v>0.3</v>
      </c>
      <c r="G57" s="100" t="n">
        <v>6</v>
      </c>
      <c r="H57" s="99" t="n">
        <v>1.8</v>
      </c>
      <c r="I57" s="99" t="n">
        <v>1.98</v>
      </c>
      <c r="J57" s="100" t="n">
        <v>182</v>
      </c>
      <c r="K57" s="100" t="s">
        <v>76</v>
      </c>
      <c r="L57" s="100"/>
      <c r="M57" s="101" t="s">
        <v>80</v>
      </c>
      <c r="N57" s="101"/>
      <c r="O57" s="100" t="n">
        <v>40</v>
      </c>
      <c r="P57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02"/>
      <c r="R57" s="102"/>
      <c r="S57" s="102"/>
      <c r="T57" s="102"/>
      <c r="U57" s="103"/>
      <c r="V57" s="103"/>
      <c r="W57" s="104" t="s">
        <v>69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IFERROR(IF(Y57=0,"",ROUNDUP(Y57/H57,0)*0.00651),"")</f>
        <v/>
      </c>
      <c r="AA57" s="108"/>
      <c r="AB57" s="109"/>
      <c r="AC57" s="110" t="s">
        <v>138</v>
      </c>
      <c r="AG57" s="111"/>
      <c r="AJ57" s="112"/>
      <c r="AK57" s="112" t="n">
        <v>0</v>
      </c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2.75" hidden="fals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5" t="s">
        <v>71</v>
      </c>
      <c r="Q58" s="115"/>
      <c r="R58" s="115"/>
      <c r="S58" s="115"/>
      <c r="T58" s="115"/>
      <c r="U58" s="115"/>
      <c r="V58" s="115"/>
      <c r="W58" s="116" t="s">
        <v>72</v>
      </c>
      <c r="X58" s="117" t="n">
        <f aca="false">IFERROR(X56/H56,"0")+IFERROR(X57/H57,"0")</f>
        <v>0</v>
      </c>
      <c r="Y58" s="117" t="n">
        <f aca="false">IFERROR(Y56/H56,"0")+IFERROR(Y57/H57,"0")</f>
        <v>0</v>
      </c>
      <c r="Z58" s="117" t="n">
        <f aca="false">IFERROR(IF(Z56="",0,Z56),"0")+IFERROR(IF(Z57="",0,Z57),"0")</f>
        <v>0</v>
      </c>
      <c r="AA58" s="118"/>
      <c r="AB58" s="118"/>
      <c r="AC58" s="118"/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71</v>
      </c>
      <c r="Q59" s="115"/>
      <c r="R59" s="115"/>
      <c r="S59" s="115"/>
      <c r="T59" s="115"/>
      <c r="U59" s="115"/>
      <c r="V59" s="115"/>
      <c r="W59" s="116" t="s">
        <v>69</v>
      </c>
      <c r="X59" s="117" t="n">
        <f aca="false">IFERROR(SUM(X56:X57),"0")</f>
        <v>0</v>
      </c>
      <c r="Y59" s="117" t="n">
        <f aca="false">IFERROR(SUM(Y56:Y57),"0")</f>
        <v>0</v>
      </c>
      <c r="Z59" s="116"/>
      <c r="AA59" s="118"/>
      <c r="AB59" s="118"/>
      <c r="AC59" s="118"/>
    </row>
    <row r="60" customFormat="false" ht="16.5" hidden="false" customHeight="true" outlineLevel="0" collapsed="false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3"/>
      <c r="AB60" s="93"/>
      <c r="AC60" s="93"/>
    </row>
    <row r="61" customFormat="false" ht="14.25" hidden="false" customHeight="true" outlineLevel="0" collapsed="false">
      <c r="A61" s="94" t="s">
        <v>113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5"/>
      <c r="AB61" s="95"/>
      <c r="AC61" s="95"/>
    </row>
    <row r="62" customFormat="false" ht="27" hidden="false" customHeight="true" outlineLevel="0" collapsed="false">
      <c r="A62" s="96" t="s">
        <v>140</v>
      </c>
      <c r="B62" s="96" t="s">
        <v>141</v>
      </c>
      <c r="C62" s="97" t="n">
        <v>4301012030</v>
      </c>
      <c r="D62" s="98" t="n">
        <v>4680115885882</v>
      </c>
      <c r="E62" s="98"/>
      <c r="F62" s="99" t="n">
        <v>1.4</v>
      </c>
      <c r="G62" s="100" t="n">
        <v>8</v>
      </c>
      <c r="H62" s="99" t="n">
        <v>11.2</v>
      </c>
      <c r="I62" s="99" t="n">
        <v>11.68</v>
      </c>
      <c r="J62" s="100" t="n">
        <v>56</v>
      </c>
      <c r="K62" s="100" t="s">
        <v>116</v>
      </c>
      <c r="L62" s="100"/>
      <c r="M62" s="101" t="s">
        <v>80</v>
      </c>
      <c r="N62" s="101"/>
      <c r="O62" s="100" t="n">
        <v>50</v>
      </c>
      <c r="P62" s="102" t="str">
        <f aca="false"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02"/>
      <c r="R62" s="102"/>
      <c r="S62" s="102"/>
      <c r="T62" s="102"/>
      <c r="U62" s="103"/>
      <c r="V62" s="103"/>
      <c r="W62" s="104" t="s">
        <v>69</v>
      </c>
      <c r="X62" s="105" t="n">
        <v>0</v>
      </c>
      <c r="Y62" s="106" t="n">
        <f aca="false">IFERROR(IF(X62="",0,CEILING((X62/$H62),1)*$H62),"")</f>
        <v>0</v>
      </c>
      <c r="Z62" s="107" t="str">
        <f aca="false">IFERROR(IF(Y62=0,"",ROUNDUP(Y62/H62,0)*0.02175),"")</f>
        <v/>
      </c>
      <c r="AA62" s="108"/>
      <c r="AB62" s="109"/>
      <c r="AC62" s="110" t="s">
        <v>142</v>
      </c>
      <c r="AG62" s="111"/>
      <c r="AJ62" s="112"/>
      <c r="AK62" s="112" t="n">
        <v>0</v>
      </c>
      <c r="BB62" s="113" t="s">
        <v>1</v>
      </c>
      <c r="BM62" s="111" t="n">
        <f aca="false">IFERROR(X62*I62/H62,"0")</f>
        <v>0</v>
      </c>
      <c r="BN62" s="111" t="n">
        <f aca="false">IFERROR(Y62*I62/H62,"0")</f>
        <v>0</v>
      </c>
      <c r="BO62" s="111" t="n">
        <f aca="false">IFERROR(1/J62*(X62/H62),"0")</f>
        <v>0</v>
      </c>
      <c r="BP62" s="111" t="n">
        <f aca="false">IFERROR(1/J62*(Y62/H62),"0")</f>
        <v>0</v>
      </c>
    </row>
    <row r="63" customFormat="false" ht="27" hidden="false" customHeight="true" outlineLevel="0" collapsed="false">
      <c r="A63" s="96" t="s">
        <v>143</v>
      </c>
      <c r="B63" s="96" t="s">
        <v>144</v>
      </c>
      <c r="C63" s="97" t="n">
        <v>4301011948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48</v>
      </c>
      <c r="K63" s="100" t="s">
        <v>116</v>
      </c>
      <c r="L63" s="100"/>
      <c r="M63" s="101" t="s">
        <v>145</v>
      </c>
      <c r="N63" s="101"/>
      <c r="O63" s="100" t="n">
        <v>55</v>
      </c>
      <c r="P63" s="102" t="str">
        <f aca="false"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69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IFERROR(IF(Y63=0,"",ROUNDUP(Y63/H63,0)*0.02039),"")</f>
        <v/>
      </c>
      <c r="AA63" s="108"/>
      <c r="AB63" s="109"/>
      <c r="AC63" s="110" t="s">
        <v>146</v>
      </c>
      <c r="AG63" s="111"/>
      <c r="AJ63" s="112"/>
      <c r="AK63" s="112" t="n">
        <v>0</v>
      </c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false" customHeight="true" outlineLevel="0" collapsed="false">
      <c r="A64" s="96" t="s">
        <v>143</v>
      </c>
      <c r="B64" s="96" t="s">
        <v>147</v>
      </c>
      <c r="C64" s="97" t="n">
        <v>4301011816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56</v>
      </c>
      <c r="K64" s="100" t="s">
        <v>116</v>
      </c>
      <c r="L64" s="100" t="s">
        <v>148</v>
      </c>
      <c r="M64" s="101" t="s">
        <v>119</v>
      </c>
      <c r="N64" s="101"/>
      <c r="O64" s="100" t="n">
        <v>50</v>
      </c>
      <c r="P64" s="102" t="str">
        <f aca="false"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69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IFERROR(IF(Y64=0,"",ROUNDUP(Y64/H64,0)*0.02175),"")</f>
        <v/>
      </c>
      <c r="AA64" s="108"/>
      <c r="AB64" s="109"/>
      <c r="AC64" s="110" t="s">
        <v>149</v>
      </c>
      <c r="AG64" s="111"/>
      <c r="AJ64" s="112" t="s">
        <v>150</v>
      </c>
      <c r="AK64" s="112" t="n">
        <v>604.8</v>
      </c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151</v>
      </c>
      <c r="B65" s="96" t="s">
        <v>152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126</v>
      </c>
      <c r="L65" s="100"/>
      <c r="M65" s="101" t="s">
        <v>119</v>
      </c>
      <c r="N65" s="101"/>
      <c r="O65" s="100" t="n">
        <v>45</v>
      </c>
      <c r="P65" s="102" t="str">
        <f aca="false"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69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153</v>
      </c>
      <c r="AG65" s="111"/>
      <c r="AJ65" s="112"/>
      <c r="AK65" s="112" t="n">
        <v>0</v>
      </c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154</v>
      </c>
      <c r="B66" s="96" t="s">
        <v>155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126</v>
      </c>
      <c r="L66" s="100"/>
      <c r="M66" s="101" t="s">
        <v>119</v>
      </c>
      <c r="N66" s="101"/>
      <c r="O66" s="100" t="n">
        <v>90</v>
      </c>
      <c r="P66" s="102" t="str">
        <f aca="false"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69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156</v>
      </c>
      <c r="AG66" s="111"/>
      <c r="AJ66" s="112"/>
      <c r="AK66" s="112" t="n">
        <v>0</v>
      </c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16.5" hidden="false" customHeight="true" outlineLevel="0" collapsed="false">
      <c r="A67" s="96" t="s">
        <v>157</v>
      </c>
      <c r="B67" s="96" t="s">
        <v>158</v>
      </c>
      <c r="C67" s="97" t="n">
        <v>4301011806</v>
      </c>
      <c r="D67" s="98" t="n">
        <v>4680115881525</v>
      </c>
      <c r="E67" s="98"/>
      <c r="F67" s="99" t="n">
        <v>0.4</v>
      </c>
      <c r="G67" s="100" t="n">
        <v>10</v>
      </c>
      <c r="H67" s="99" t="n">
        <v>4</v>
      </c>
      <c r="I67" s="99" t="n">
        <v>4.21</v>
      </c>
      <c r="J67" s="100" t="n">
        <v>132</v>
      </c>
      <c r="K67" s="100" t="s">
        <v>126</v>
      </c>
      <c r="L67" s="100"/>
      <c r="M67" s="101" t="s">
        <v>119</v>
      </c>
      <c r="N67" s="101"/>
      <c r="O67" s="100" t="n">
        <v>50</v>
      </c>
      <c r="P67" s="102" t="str">
        <f aca="false"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02"/>
      <c r="R67" s="102"/>
      <c r="S67" s="102"/>
      <c r="T67" s="102"/>
      <c r="U67" s="103"/>
      <c r="V67" s="103"/>
      <c r="W67" s="104" t="s">
        <v>69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IFERROR(IF(Y67=0,"",ROUNDUP(Y67/H67,0)*0.00902),"")</f>
        <v/>
      </c>
      <c r="AA67" s="108"/>
      <c r="AB67" s="109"/>
      <c r="AC67" s="110" t="s">
        <v>149</v>
      </c>
      <c r="AG67" s="111"/>
      <c r="AJ67" s="112"/>
      <c r="AK67" s="112" t="n">
        <v>0</v>
      </c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27" hidden="false" customHeight="true" outlineLevel="0" collapsed="false">
      <c r="A68" s="96" t="s">
        <v>159</v>
      </c>
      <c r="B68" s="96" t="s">
        <v>160</v>
      </c>
      <c r="C68" s="97" t="n">
        <v>4301011589</v>
      </c>
      <c r="D68" s="98" t="n">
        <v>4680115885899</v>
      </c>
      <c r="E68" s="98"/>
      <c r="F68" s="99" t="n">
        <v>0.35</v>
      </c>
      <c r="G68" s="100" t="n">
        <v>6</v>
      </c>
      <c r="H68" s="99" t="n">
        <v>2.1</v>
      </c>
      <c r="I68" s="99" t="n">
        <v>2.28</v>
      </c>
      <c r="J68" s="100" t="n">
        <v>182</v>
      </c>
      <c r="K68" s="100" t="s">
        <v>76</v>
      </c>
      <c r="L68" s="100"/>
      <c r="M68" s="101" t="s">
        <v>161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02"/>
      <c r="R68" s="102"/>
      <c r="S68" s="102"/>
      <c r="T68" s="102"/>
      <c r="U68" s="103"/>
      <c r="V68" s="103"/>
      <c r="W68" s="104" t="s">
        <v>69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IFERROR(IF(Y68=0,"",ROUNDUP(Y68/H68,0)*0.00651),"")</f>
        <v/>
      </c>
      <c r="AA68" s="108"/>
      <c r="AB68" s="109"/>
      <c r="AC68" s="110" t="s">
        <v>162</v>
      </c>
      <c r="AG68" s="111"/>
      <c r="AJ68" s="112"/>
      <c r="AK68" s="112" t="n">
        <v>0</v>
      </c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27" hidden="false" customHeight="true" outlineLevel="0" collapsed="false">
      <c r="A69" s="96" t="s">
        <v>163</v>
      </c>
      <c r="B69" s="96" t="s">
        <v>164</v>
      </c>
      <c r="C69" s="97" t="n">
        <v>4301011801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126</v>
      </c>
      <c r="L69" s="100" t="s">
        <v>127</v>
      </c>
      <c r="M69" s="101" t="s">
        <v>119</v>
      </c>
      <c r="N69" s="101"/>
      <c r="O69" s="100" t="n">
        <v>50</v>
      </c>
      <c r="P69" s="102" t="str">
        <f aca="false"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69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149</v>
      </c>
      <c r="AG69" s="111"/>
      <c r="AJ69" s="112" t="s">
        <v>128</v>
      </c>
      <c r="AK69" s="112" t="n">
        <v>54</v>
      </c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71</v>
      </c>
      <c r="Q70" s="115"/>
      <c r="R70" s="115"/>
      <c r="S70" s="115"/>
      <c r="T70" s="115"/>
      <c r="U70" s="115"/>
      <c r="V70" s="115"/>
      <c r="W70" s="116" t="s">
        <v>72</v>
      </c>
      <c r="X70" s="117" t="n">
        <f aca="false">IFERROR(X62/H62,"0")+IFERROR(X63/H63,"0")+IFERROR(X64/H64,"0")+IFERROR(X65/H65,"0")+IFERROR(X66/H66,"0")+IFERROR(X67/H67,"0")+IFERROR(X68/H68,"0")+IFERROR(X69/H69,"0")</f>
        <v>0</v>
      </c>
      <c r="Y70" s="117" t="n">
        <f aca="false">IFERROR(Y62/H62,"0")+IFERROR(Y63/H63,"0")+IFERROR(Y64/H64,"0")+IFERROR(Y65/H65,"0")+IFERROR(Y66/H66,"0")+IFERROR(Y67/H67,"0")+IFERROR(Y68/H68,"0")+IFERROR(Y69/H69,"0")</f>
        <v>0</v>
      </c>
      <c r="Z70" s="117" t="n">
        <f aca="false"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71</v>
      </c>
      <c r="Q71" s="115"/>
      <c r="R71" s="115"/>
      <c r="S71" s="115"/>
      <c r="T71" s="115"/>
      <c r="U71" s="115"/>
      <c r="V71" s="115"/>
      <c r="W71" s="116" t="s">
        <v>69</v>
      </c>
      <c r="X71" s="117" t="n">
        <f aca="false">IFERROR(SUM(X62:X69),"0")</f>
        <v>0</v>
      </c>
      <c r="Y71" s="117" t="n">
        <f aca="false">IFERROR(SUM(Y62:Y69),"0")</f>
        <v>0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165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166</v>
      </c>
      <c r="B73" s="96" t="s">
        <v>167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119</v>
      </c>
      <c r="N73" s="101"/>
      <c r="O73" s="100" t="n">
        <v>50</v>
      </c>
      <c r="P73" s="102" t="str">
        <f aca="false"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69</v>
      </c>
      <c r="X73" s="105" t="n">
        <v>0</v>
      </c>
      <c r="Y73" s="106" t="n">
        <f aca="false">IFERROR(IF(X73="",0,CEILING((X73/$H73),1)*$H73),"")</f>
        <v>0</v>
      </c>
      <c r="Z73" s="107" t="str">
        <f aca="false">IFERROR(IF(Y73=0,"",ROUNDUP(Y73/H73,0)*0.02175),"")</f>
        <v/>
      </c>
      <c r="AA73" s="108"/>
      <c r="AB73" s="109"/>
      <c r="AC73" s="110" t="s">
        <v>168</v>
      </c>
      <c r="AG73" s="111"/>
      <c r="AJ73" s="112"/>
      <c r="AK73" s="112" t="n">
        <v>0</v>
      </c>
      <c r="BB73" s="113" t="s">
        <v>1</v>
      </c>
      <c r="BM73" s="111" t="n">
        <f aca="false">IFERROR(X73*I73/H73,"0")</f>
        <v>0</v>
      </c>
      <c r="BN73" s="111" t="n">
        <f aca="false">IFERROR(Y73*I73/H73,"0")</f>
        <v>0</v>
      </c>
      <c r="BO73" s="111" t="n">
        <f aca="false">IFERROR(1/J73*(X73/H73),"0")</f>
        <v>0</v>
      </c>
      <c r="BP73" s="111" t="n">
        <f aca="false">IFERROR(1/J73*(Y73/H73),"0")</f>
        <v>0</v>
      </c>
    </row>
    <row r="74" customFormat="false" ht="27" hidden="false" customHeight="true" outlineLevel="0" collapsed="false">
      <c r="A74" s="96" t="s">
        <v>169</v>
      </c>
      <c r="B74" s="96" t="s">
        <v>170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126</v>
      </c>
      <c r="L74" s="100"/>
      <c r="M74" s="101" t="s">
        <v>119</v>
      </c>
      <c r="N74" s="101"/>
      <c r="O74" s="100" t="n">
        <v>90</v>
      </c>
      <c r="P74" s="102" t="str">
        <f aca="false"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69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171</v>
      </c>
      <c r="AG74" s="111"/>
      <c r="AJ74" s="112"/>
      <c r="AK74" s="112" t="n">
        <v>0</v>
      </c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172</v>
      </c>
      <c r="B75" s="96" t="s">
        <v>173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</v>
      </c>
      <c r="J75" s="100" t="n">
        <v>182</v>
      </c>
      <c r="K75" s="100" t="s">
        <v>76</v>
      </c>
      <c r="L75" s="100"/>
      <c r="M75" s="101" t="s">
        <v>80</v>
      </c>
      <c r="N75" s="101"/>
      <c r="O75" s="100" t="n">
        <v>50</v>
      </c>
      <c r="P75" s="102" t="str">
        <f aca="false"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02"/>
      <c r="R75" s="102"/>
      <c r="S75" s="102"/>
      <c r="T75" s="102"/>
      <c r="U75" s="103"/>
      <c r="V75" s="103"/>
      <c r="W75" s="104" t="s">
        <v>69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IFERROR(IF(Y75=0,"",ROUNDUP(Y75/H75,0)*0.00651),"")</f>
        <v/>
      </c>
      <c r="AA75" s="108"/>
      <c r="AB75" s="109"/>
      <c r="AC75" s="110" t="s">
        <v>168</v>
      </c>
      <c r="AG75" s="111"/>
      <c r="AJ75" s="112"/>
      <c r="AK75" s="112" t="n">
        <v>0</v>
      </c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174</v>
      </c>
      <c r="B76" s="96" t="s">
        <v>175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2.88</v>
      </c>
      <c r="J76" s="100" t="n">
        <v>182</v>
      </c>
      <c r="K76" s="100" t="s">
        <v>76</v>
      </c>
      <c r="L76" s="100" t="s">
        <v>127</v>
      </c>
      <c r="M76" s="101" t="s">
        <v>119</v>
      </c>
      <c r="N76" s="101"/>
      <c r="O76" s="100" t="n">
        <v>50</v>
      </c>
      <c r="P76" s="102" t="str">
        <f aca="false"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69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IFERROR(IF(Y76=0,"",ROUNDUP(Y76/H76,0)*0.00651),"")</f>
        <v/>
      </c>
      <c r="AA76" s="108"/>
      <c r="AB76" s="109"/>
      <c r="AC76" s="110" t="s">
        <v>168</v>
      </c>
      <c r="AG76" s="111"/>
      <c r="AJ76" s="112" t="s">
        <v>128</v>
      </c>
      <c r="AK76" s="112" t="n">
        <v>37.8</v>
      </c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71</v>
      </c>
      <c r="Q77" s="115"/>
      <c r="R77" s="115"/>
      <c r="S77" s="115"/>
      <c r="T77" s="115"/>
      <c r="U77" s="115"/>
      <c r="V77" s="115"/>
      <c r="W77" s="116" t="s">
        <v>72</v>
      </c>
      <c r="X77" s="117" t="n">
        <f aca="false">IFERROR(X73/H73,"0")+IFERROR(X74/H74,"0")+IFERROR(X75/H75,"0")+IFERROR(X76/H76,"0")</f>
        <v>0</v>
      </c>
      <c r="Y77" s="117" t="n">
        <f aca="false">IFERROR(Y73/H73,"0")+IFERROR(Y74/H74,"0")+IFERROR(Y75/H75,"0")+IFERROR(Y76/H76,"0")</f>
        <v>0</v>
      </c>
      <c r="Z77" s="117" t="n">
        <f aca="false">IFERROR(IF(Z73="",0,Z73),"0")+IFERROR(IF(Z74="",0,Z74),"0")+IFERROR(IF(Z75="",0,Z75),"0")+IFERROR(IF(Z76="",0,Z76),"0")</f>
        <v>0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71</v>
      </c>
      <c r="Q78" s="115"/>
      <c r="R78" s="115"/>
      <c r="S78" s="115"/>
      <c r="T78" s="115"/>
      <c r="U78" s="115"/>
      <c r="V78" s="115"/>
      <c r="W78" s="116" t="s">
        <v>69</v>
      </c>
      <c r="X78" s="117" t="n">
        <f aca="false">IFERROR(SUM(X73:X76),"0")</f>
        <v>0</v>
      </c>
      <c r="Y78" s="117" t="n">
        <f aca="false">IFERROR(SUM(Y73:Y76),"0")</f>
        <v>0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64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176</v>
      </c>
      <c r="B80" s="96" t="s">
        <v>177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126</v>
      </c>
      <c r="L80" s="100"/>
      <c r="M80" s="101" t="s">
        <v>68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69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178</v>
      </c>
      <c r="AG80" s="111"/>
      <c r="AJ80" s="112"/>
      <c r="AK80" s="112" t="n">
        <v>0</v>
      </c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179</v>
      </c>
      <c r="B81" s="96" t="s">
        <v>180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126</v>
      </c>
      <c r="L81" s="100"/>
      <c r="M81" s="101" t="s">
        <v>68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69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181</v>
      </c>
      <c r="AG81" s="111"/>
      <c r="AJ81" s="112"/>
      <c r="AK81" s="112" t="n">
        <v>0</v>
      </c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182</v>
      </c>
      <c r="B82" s="96" t="s">
        <v>183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126</v>
      </c>
      <c r="L82" s="100"/>
      <c r="M82" s="101" t="s">
        <v>68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69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184</v>
      </c>
      <c r="AG82" s="111"/>
      <c r="AJ82" s="112"/>
      <c r="AK82" s="112" t="n">
        <v>0</v>
      </c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185</v>
      </c>
      <c r="B83" s="96" t="s">
        <v>186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67</v>
      </c>
      <c r="L83" s="100"/>
      <c r="M83" s="101" t="s">
        <v>68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69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178</v>
      </c>
      <c r="AG83" s="111"/>
      <c r="AJ83" s="112"/>
      <c r="AK83" s="112" t="n">
        <v>0</v>
      </c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187</v>
      </c>
      <c r="B84" s="96" t="s">
        <v>188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67</v>
      </c>
      <c r="L84" s="100"/>
      <c r="M84" s="101" t="s">
        <v>68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69</v>
      </c>
      <c r="X84" s="105" t="n">
        <v>0</v>
      </c>
      <c r="Y84" s="106" t="n">
        <f aca="false">IFERROR(IF(X84="",0,CEILING((X84/$H84),1)*$H84),"")</f>
        <v>0</v>
      </c>
      <c r="Z84" s="107" t="str">
        <f aca="false">IFERROR(IF(Y84=0,"",ROUNDUP(Y84/H84,0)*0.00502),"")</f>
        <v/>
      </c>
      <c r="AA84" s="108"/>
      <c r="AB84" s="109"/>
      <c r="AC84" s="110" t="s">
        <v>181</v>
      </c>
      <c r="AG84" s="111"/>
      <c r="AJ84" s="112"/>
      <c r="AK84" s="112" t="n">
        <v>0</v>
      </c>
      <c r="BB84" s="113" t="s">
        <v>1</v>
      </c>
      <c r="BM84" s="111" t="n">
        <f aca="false">IFERROR(X84*I84/H84,"0")</f>
        <v>0</v>
      </c>
      <c r="BN84" s="111" t="n">
        <f aca="false">IFERROR(Y84*I84/H84,"0")</f>
        <v>0</v>
      </c>
      <c r="BO84" s="111" t="n">
        <f aca="false">IFERROR(1/J84*(X84/H84),"0")</f>
        <v>0</v>
      </c>
      <c r="BP84" s="111" t="n">
        <f aca="false">IFERROR(1/J84*(Y84/H84),"0")</f>
        <v>0</v>
      </c>
    </row>
    <row r="85" customFormat="false" ht="27" hidden="false" customHeight="true" outlineLevel="0" collapsed="false">
      <c r="A85" s="96" t="s">
        <v>189</v>
      </c>
      <c r="B85" s="96" t="s">
        <v>190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67</v>
      </c>
      <c r="L85" s="100"/>
      <c r="M85" s="101" t="s">
        <v>68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69</v>
      </c>
      <c r="X85" s="105" t="n">
        <v>0</v>
      </c>
      <c r="Y85" s="106" t="n">
        <f aca="false">IFERROR(IF(X85="",0,CEILING((X85/$H85),1)*$H85),"")</f>
        <v>0</v>
      </c>
      <c r="Z85" s="107" t="str">
        <f aca="false">IFERROR(IF(Y85=0,"",ROUNDUP(Y85/H85,0)*0.00502),"")</f>
        <v/>
      </c>
      <c r="AA85" s="108"/>
      <c r="AB85" s="109"/>
      <c r="AC85" s="110" t="s">
        <v>184</v>
      </c>
      <c r="AG85" s="111"/>
      <c r="AJ85" s="112"/>
      <c r="AK85" s="112" t="n">
        <v>0</v>
      </c>
      <c r="BB85" s="113" t="s">
        <v>1</v>
      </c>
      <c r="BM85" s="111" t="n">
        <f aca="false">IFERROR(X85*I85/H85,"0")</f>
        <v>0</v>
      </c>
      <c r="BN85" s="111" t="n">
        <f aca="false">IFERROR(Y85*I85/H85,"0")</f>
        <v>0</v>
      </c>
      <c r="BO85" s="111" t="n">
        <f aca="false">IFERROR(1/J85*(X85/H85),"0")</f>
        <v>0</v>
      </c>
      <c r="BP85" s="111" t="n">
        <f aca="false">IFERROR(1/J85*(Y85/H85),"0")</f>
        <v>0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71</v>
      </c>
      <c r="Q86" s="115"/>
      <c r="R86" s="115"/>
      <c r="S86" s="115"/>
      <c r="T86" s="115"/>
      <c r="U86" s="115"/>
      <c r="V86" s="115"/>
      <c r="W86" s="116" t="s">
        <v>72</v>
      </c>
      <c r="X86" s="117" t="n">
        <f aca="false">IFERROR(X80/H80,"0")+IFERROR(X81/H81,"0")+IFERROR(X82/H82,"0")+IFERROR(X83/H83,"0")+IFERROR(X84/H84,"0")+IFERROR(X85/H85,"0")</f>
        <v>0</v>
      </c>
      <c r="Y86" s="117" t="n">
        <f aca="false">IFERROR(Y80/H80,"0")+IFERROR(Y81/H81,"0")+IFERROR(Y82/H82,"0")+IFERROR(Y83/H83,"0")+IFERROR(Y84/H84,"0")+IFERROR(Y85/H85,"0")</f>
        <v>0</v>
      </c>
      <c r="Z86" s="117" t="n">
        <f aca="false">IFERROR(IF(Z80="",0,Z80),"0")+IFERROR(IF(Z81="",0,Z81),"0")+IFERROR(IF(Z82="",0,Z82),"0")+IFERROR(IF(Z83="",0,Z83),"0")+IFERROR(IF(Z84="",0,Z84),"0")+IFERROR(IF(Z85="",0,Z85),"0")</f>
        <v>0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71</v>
      </c>
      <c r="Q87" s="115"/>
      <c r="R87" s="115"/>
      <c r="S87" s="115"/>
      <c r="T87" s="115"/>
      <c r="U87" s="115"/>
      <c r="V87" s="115"/>
      <c r="W87" s="116" t="s">
        <v>69</v>
      </c>
      <c r="X87" s="117" t="n">
        <f aca="false">IFERROR(SUM(X80:X85),"0")</f>
        <v>0</v>
      </c>
      <c r="Y87" s="117" t="n">
        <f aca="false">IFERROR(SUM(Y80:Y85),"0")</f>
        <v>0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73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16.5" hidden="false" customHeight="true" outlineLevel="0" collapsed="false">
      <c r="A89" s="96" t="s">
        <v>191</v>
      </c>
      <c r="B89" s="96" t="s">
        <v>192</v>
      </c>
      <c r="C89" s="97" t="n">
        <v>4301051838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80</v>
      </c>
      <c r="N89" s="101"/>
      <c r="O89" s="100" t="n">
        <v>40</v>
      </c>
      <c r="P89" s="102" t="str">
        <f aca="false"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02"/>
      <c r="R89" s="102"/>
      <c r="S89" s="102"/>
      <c r="T89" s="102"/>
      <c r="U89" s="103"/>
      <c r="V89" s="103"/>
      <c r="W89" s="104" t="s">
        <v>69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193</v>
      </c>
      <c r="AG89" s="111"/>
      <c r="AJ89" s="112"/>
      <c r="AK89" s="112" t="n">
        <v>0</v>
      </c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194</v>
      </c>
      <c r="B90" s="96" t="s">
        <v>195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80</v>
      </c>
      <c r="N90" s="101"/>
      <c r="O90" s="100" t="n">
        <v>45</v>
      </c>
      <c r="P90" s="102" t="str">
        <f aca="false"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02"/>
      <c r="R90" s="102"/>
      <c r="S90" s="102"/>
      <c r="T90" s="102"/>
      <c r="U90" s="103"/>
      <c r="V90" s="103"/>
      <c r="W90" s="104" t="s">
        <v>69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196</v>
      </c>
      <c r="AG90" s="111"/>
      <c r="AJ90" s="112"/>
      <c r="AK90" s="112" t="n">
        <v>0</v>
      </c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37.5" hidden="false" customHeight="true" outlineLevel="0" collapsed="false">
      <c r="A91" s="96" t="s">
        <v>197</v>
      </c>
      <c r="B91" s="96" t="s">
        <v>198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68</v>
      </c>
      <c r="N91" s="101"/>
      <c r="O91" s="100" t="n">
        <v>40</v>
      </c>
      <c r="P91" s="102" t="str">
        <f aca="false"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02"/>
      <c r="R91" s="102"/>
      <c r="S91" s="102"/>
      <c r="T91" s="102"/>
      <c r="U91" s="103"/>
      <c r="V91" s="103"/>
      <c r="W91" s="104" t="s">
        <v>69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 t="n">
        <v>0</v>
      </c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16.5" hidden="false" customHeight="true" outlineLevel="0" collapsed="false">
      <c r="A92" s="96" t="s">
        <v>200</v>
      </c>
      <c r="B92" s="96" t="s">
        <v>201</v>
      </c>
      <c r="C92" s="97" t="n">
        <v>4301051837</v>
      </c>
      <c r="D92" s="98" t="n">
        <v>4680115884311</v>
      </c>
      <c r="E92" s="98"/>
      <c r="F92" s="99" t="n">
        <v>0.3</v>
      </c>
      <c r="G92" s="100" t="n">
        <v>6</v>
      </c>
      <c r="H92" s="99" t="n">
        <v>1.8</v>
      </c>
      <c r="I92" s="99" t="n">
        <v>2.046</v>
      </c>
      <c r="J92" s="100" t="n">
        <v>182</v>
      </c>
      <c r="K92" s="100" t="s">
        <v>76</v>
      </c>
      <c r="L92" s="100"/>
      <c r="M92" s="101" t="s">
        <v>80</v>
      </c>
      <c r="N92" s="101"/>
      <c r="O92" s="100" t="n">
        <v>40</v>
      </c>
      <c r="P92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02"/>
      <c r="R92" s="102"/>
      <c r="S92" s="102"/>
      <c r="T92" s="102"/>
      <c r="U92" s="103"/>
      <c r="V92" s="103"/>
      <c r="W92" s="104" t="s">
        <v>69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IFERROR(IF(Y92=0,"",ROUNDUP(Y92/H92,0)*0.00651),"")</f>
        <v/>
      </c>
      <c r="AA92" s="108"/>
      <c r="AB92" s="109"/>
      <c r="AC92" s="110" t="s">
        <v>193</v>
      </c>
      <c r="AG92" s="111"/>
      <c r="AJ92" s="112"/>
      <c r="AK92" s="112" t="n">
        <v>0</v>
      </c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37.5" hidden="false" customHeight="true" outlineLevel="0" collapsed="false">
      <c r="A93" s="96" t="s">
        <v>202</v>
      </c>
      <c r="B93" s="96" t="s">
        <v>203</v>
      </c>
      <c r="C93" s="97" t="n">
        <v>4301051844</v>
      </c>
      <c r="D93" s="98" t="n">
        <v>4680115885929</v>
      </c>
      <c r="E93" s="98"/>
      <c r="F93" s="99" t="n">
        <v>0.42</v>
      </c>
      <c r="G93" s="100" t="n">
        <v>6</v>
      </c>
      <c r="H93" s="99" t="n">
        <v>2.52</v>
      </c>
      <c r="I93" s="99" t="n">
        <v>2.7</v>
      </c>
      <c r="J93" s="100" t="n">
        <v>182</v>
      </c>
      <c r="K93" s="100" t="s">
        <v>76</v>
      </c>
      <c r="L93" s="100"/>
      <c r="M93" s="101" t="s">
        <v>80</v>
      </c>
      <c r="N93" s="101"/>
      <c r="O93" s="100" t="n">
        <v>45</v>
      </c>
      <c r="P93" s="102" t="str">
        <f aca="false"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02"/>
      <c r="R93" s="102"/>
      <c r="S93" s="102"/>
      <c r="T93" s="102"/>
      <c r="U93" s="103"/>
      <c r="V93" s="103"/>
      <c r="W93" s="104" t="s">
        <v>69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IFERROR(IF(Y93=0,"",ROUNDUP(Y93/H93,0)*0.00651),"")</f>
        <v/>
      </c>
      <c r="AA93" s="108"/>
      <c r="AB93" s="109"/>
      <c r="AC93" s="110" t="s">
        <v>204</v>
      </c>
      <c r="AG93" s="111"/>
      <c r="AJ93" s="112"/>
      <c r="AK93" s="112" t="n">
        <v>0</v>
      </c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37.5" hidden="false" customHeight="true" outlineLevel="0" collapsed="false">
      <c r="A94" s="96" t="s">
        <v>205</v>
      </c>
      <c r="B94" s="96" t="s">
        <v>206</v>
      </c>
      <c r="C94" s="97" t="n">
        <v>4301051827</v>
      </c>
      <c r="D94" s="98" t="n">
        <v>4680115884403</v>
      </c>
      <c r="E94" s="98"/>
      <c r="F94" s="99" t="n">
        <v>0.3</v>
      </c>
      <c r="G94" s="100" t="n">
        <v>6</v>
      </c>
      <c r="H94" s="99" t="n">
        <v>1.8</v>
      </c>
      <c r="I94" s="99" t="n">
        <v>1.98</v>
      </c>
      <c r="J94" s="100" t="n">
        <v>182</v>
      </c>
      <c r="K94" s="100" t="s">
        <v>76</v>
      </c>
      <c r="L94" s="100"/>
      <c r="M94" s="101" t="s">
        <v>68</v>
      </c>
      <c r="N94" s="101"/>
      <c r="O94" s="100" t="n">
        <v>40</v>
      </c>
      <c r="P94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02"/>
      <c r="R94" s="102"/>
      <c r="S94" s="102"/>
      <c r="T94" s="102"/>
      <c r="U94" s="103"/>
      <c r="V94" s="103"/>
      <c r="W94" s="104" t="s">
        <v>69</v>
      </c>
      <c r="X94" s="105" t="n">
        <v>0</v>
      </c>
      <c r="Y94" s="106" t="n">
        <f aca="false">IFERROR(IF(X94="",0,CEILING((X94/$H94),1)*$H94),"")</f>
        <v>0</v>
      </c>
      <c r="Z94" s="107" t="str">
        <f aca="false">IFERROR(IF(Y94=0,"",ROUNDUP(Y94/H94,0)*0.00651),"")</f>
        <v/>
      </c>
      <c r="AA94" s="108"/>
      <c r="AB94" s="109"/>
      <c r="AC94" s="110" t="s">
        <v>199</v>
      </c>
      <c r="AG94" s="111"/>
      <c r="AJ94" s="112"/>
      <c r="AK94" s="112" t="n">
        <v>0</v>
      </c>
      <c r="BB94" s="113" t="s">
        <v>1</v>
      </c>
      <c r="BM94" s="111" t="n">
        <f aca="false">IFERROR(X94*I94/H94,"0")</f>
        <v>0</v>
      </c>
      <c r="BN94" s="111" t="n">
        <f aca="false">IFERROR(Y94*I94/H94,"0")</f>
        <v>0</v>
      </c>
      <c r="BO94" s="111" t="n">
        <f aca="false">IFERROR(1/J94*(X94/H94),"0")</f>
        <v>0</v>
      </c>
      <c r="BP94" s="111" t="n">
        <f aca="false">IFERROR(1/J94*(Y94/H94),"0")</f>
        <v>0</v>
      </c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71</v>
      </c>
      <c r="Q95" s="115"/>
      <c r="R95" s="115"/>
      <c r="S95" s="115"/>
      <c r="T95" s="115"/>
      <c r="U95" s="115"/>
      <c r="V95" s="115"/>
      <c r="W95" s="116" t="s">
        <v>72</v>
      </c>
      <c r="X95" s="117" t="n">
        <f aca="false">IFERROR(X89/H89,"0")+IFERROR(X90/H90,"0")+IFERROR(X91/H91,"0")+IFERROR(X92/H92,"0")+IFERROR(X93/H93,"0")+IFERROR(X94/H94,"0")</f>
        <v>0</v>
      </c>
      <c r="Y95" s="117" t="n">
        <f aca="false">IFERROR(Y89/H89,"0")+IFERROR(Y90/H90,"0")+IFERROR(Y91/H91,"0")+IFERROR(Y92/H92,"0")+IFERROR(Y93/H93,"0")+IFERROR(Y94/H94,"0")</f>
        <v>0</v>
      </c>
      <c r="Z95" s="117" t="n">
        <f aca="false">IFERROR(IF(Z89="",0,Z89),"0")+IFERROR(IF(Z90="",0,Z90),"0")+IFERROR(IF(Z91="",0,Z91),"0")+IFERROR(IF(Z92="",0,Z92),"0")+IFERROR(IF(Z93="",0,Z93),"0")+IFERROR(IF(Z94="",0,Z94),"0")</f>
        <v>0</v>
      </c>
      <c r="AA95" s="118"/>
      <c r="AB95" s="118"/>
      <c r="AC95" s="118"/>
    </row>
    <row r="96" customFormat="false" ht="12.75" hidden="false" customHeight="false" outlineLevel="0" collapsed="false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5" t="s">
        <v>71</v>
      </c>
      <c r="Q96" s="115"/>
      <c r="R96" s="115"/>
      <c r="S96" s="115"/>
      <c r="T96" s="115"/>
      <c r="U96" s="115"/>
      <c r="V96" s="115"/>
      <c r="W96" s="116" t="s">
        <v>69</v>
      </c>
      <c r="X96" s="117" t="n">
        <f aca="false">IFERROR(SUM(X89:X94),"0")</f>
        <v>0</v>
      </c>
      <c r="Y96" s="117" t="n">
        <f aca="false">IFERROR(SUM(Y89:Y94),"0")</f>
        <v>0</v>
      </c>
      <c r="Z96" s="116"/>
      <c r="AA96" s="118"/>
      <c r="AB96" s="118"/>
      <c r="AC96" s="118"/>
    </row>
    <row r="97" customFormat="false" ht="14.25" hidden="false" customHeight="true" outlineLevel="0" collapsed="false">
      <c r="A97" s="94" t="s">
        <v>207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5"/>
      <c r="AB97" s="95"/>
      <c r="AC97" s="95"/>
    </row>
    <row r="98" customFormat="false" ht="37.5" hidden="false" customHeight="true" outlineLevel="0" collapsed="false">
      <c r="A98" s="96" t="s">
        <v>208</v>
      </c>
      <c r="B98" s="96" t="s">
        <v>209</v>
      </c>
      <c r="C98" s="97" t="n">
        <v>4301060366</v>
      </c>
      <c r="D98" s="98" t="n">
        <v>4680115881532</v>
      </c>
      <c r="E98" s="98"/>
      <c r="F98" s="99" t="n">
        <v>1.3</v>
      </c>
      <c r="G98" s="100" t="n">
        <v>6</v>
      </c>
      <c r="H98" s="99" t="n">
        <v>7.8</v>
      </c>
      <c r="I98" s="99" t="n">
        <v>8.28</v>
      </c>
      <c r="J98" s="100" t="n">
        <v>56</v>
      </c>
      <c r="K98" s="100" t="s">
        <v>116</v>
      </c>
      <c r="L98" s="100"/>
      <c r="M98" s="101" t="s">
        <v>68</v>
      </c>
      <c r="N98" s="101"/>
      <c r="O98" s="100" t="n">
        <v>30</v>
      </c>
      <c r="P98" s="102" t="str">
        <f aca="false"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69</v>
      </c>
      <c r="X98" s="105" t="n">
        <v>0</v>
      </c>
      <c r="Y98" s="106" t="n">
        <f aca="false">IFERROR(IF(X98="",0,CEILING((X98/$H98),1)*$H98),"")</f>
        <v>0</v>
      </c>
      <c r="Z98" s="107" t="str">
        <f aca="false">IFERROR(IF(Y98=0,"",ROUNDUP(Y98/H98,0)*0.02175),"")</f>
        <v/>
      </c>
      <c r="AA98" s="108"/>
      <c r="AB98" s="109"/>
      <c r="AC98" s="110" t="s">
        <v>210</v>
      </c>
      <c r="AG98" s="111"/>
      <c r="AJ98" s="112"/>
      <c r="AK98" s="112" t="n">
        <v>0</v>
      </c>
      <c r="BB98" s="113" t="s">
        <v>1</v>
      </c>
      <c r="BM98" s="111" t="n">
        <f aca="false">IFERROR(X98*I98/H98,"0")</f>
        <v>0</v>
      </c>
      <c r="BN98" s="111" t="n">
        <f aca="false">IFERROR(Y98*I98/H98,"0")</f>
        <v>0</v>
      </c>
      <c r="BO98" s="111" t="n">
        <f aca="false">IFERROR(1/J98*(X98/H98),"0")</f>
        <v>0</v>
      </c>
      <c r="BP98" s="111" t="n">
        <f aca="false">IFERROR(1/J98*(Y98/H98),"0")</f>
        <v>0</v>
      </c>
    </row>
    <row r="99" customFormat="false" ht="37.5" hidden="false" customHeight="true" outlineLevel="0" collapsed="false">
      <c r="A99" s="96" t="s">
        <v>208</v>
      </c>
      <c r="B99" s="96" t="s">
        <v>211</v>
      </c>
      <c r="C99" s="97" t="n">
        <v>4301060371</v>
      </c>
      <c r="D99" s="98" t="n">
        <v>4680115881532</v>
      </c>
      <c r="E99" s="98"/>
      <c r="F99" s="99" t="n">
        <v>1.4</v>
      </c>
      <c r="G99" s="100" t="n">
        <v>6</v>
      </c>
      <c r="H99" s="99" t="n">
        <v>8.4</v>
      </c>
      <c r="I99" s="99" t="n">
        <v>8.964</v>
      </c>
      <c r="J99" s="100" t="n">
        <v>56</v>
      </c>
      <c r="K99" s="100" t="s">
        <v>116</v>
      </c>
      <c r="L99" s="100"/>
      <c r="M99" s="101" t="s">
        <v>68</v>
      </c>
      <c r="N99" s="101"/>
      <c r="O99" s="100" t="n">
        <v>30</v>
      </c>
      <c r="P99" s="102" t="str">
        <f aca="false"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02"/>
      <c r="R99" s="102"/>
      <c r="S99" s="102"/>
      <c r="T99" s="102"/>
      <c r="U99" s="103"/>
      <c r="V99" s="103"/>
      <c r="W99" s="104" t="s">
        <v>69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IFERROR(IF(Y99=0,"",ROUNDUP(Y99/H99,0)*0.02175),"")</f>
        <v/>
      </c>
      <c r="AA99" s="108"/>
      <c r="AB99" s="109"/>
      <c r="AC99" s="110" t="s">
        <v>210</v>
      </c>
      <c r="AG99" s="111"/>
      <c r="AJ99" s="112"/>
      <c r="AK99" s="112" t="n">
        <v>0</v>
      </c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27" hidden="false" customHeight="true" outlineLevel="0" collapsed="false">
      <c r="A100" s="96" t="s">
        <v>212</v>
      </c>
      <c r="B100" s="96" t="s">
        <v>213</v>
      </c>
      <c r="C100" s="97" t="n">
        <v>4301060351</v>
      </c>
      <c r="D100" s="98" t="n">
        <v>4680115881464</v>
      </c>
      <c r="E100" s="98"/>
      <c r="F100" s="99" t="n">
        <v>0.4</v>
      </c>
      <c r="G100" s="100" t="n">
        <v>6</v>
      </c>
      <c r="H100" s="99" t="n">
        <v>2.4</v>
      </c>
      <c r="I100" s="99" t="n">
        <v>2.61</v>
      </c>
      <c r="J100" s="100" t="n">
        <v>132</v>
      </c>
      <c r="K100" s="100" t="s">
        <v>126</v>
      </c>
      <c r="L100" s="100"/>
      <c r="M100" s="101" t="s">
        <v>80</v>
      </c>
      <c r="N100" s="101"/>
      <c r="O100" s="100" t="n">
        <v>30</v>
      </c>
      <c r="P100" s="102" t="str">
        <f aca="false"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02"/>
      <c r="R100" s="102"/>
      <c r="S100" s="102"/>
      <c r="T100" s="102"/>
      <c r="U100" s="103"/>
      <c r="V100" s="103"/>
      <c r="W100" s="104" t="s">
        <v>69</v>
      </c>
      <c r="X100" s="105" t="n">
        <v>0</v>
      </c>
      <c r="Y100" s="106" t="n">
        <f aca="false">IFERROR(IF(X100="",0,CEILING((X100/$H100),1)*$H100),"")</f>
        <v>0</v>
      </c>
      <c r="Z100" s="107" t="str">
        <f aca="false">IFERROR(IF(Y100=0,"",ROUNDUP(Y100/H100,0)*0.00902),"")</f>
        <v/>
      </c>
      <c r="AA100" s="108"/>
      <c r="AB100" s="109"/>
      <c r="AC100" s="110" t="s">
        <v>214</v>
      </c>
      <c r="AG100" s="111"/>
      <c r="AJ100" s="112"/>
      <c r="AK100" s="112" t="n">
        <v>0</v>
      </c>
      <c r="BB100" s="113" t="s">
        <v>1</v>
      </c>
      <c r="BM100" s="111" t="n">
        <f aca="false">IFERROR(X100*I100/H100,"0")</f>
        <v>0</v>
      </c>
      <c r="BN100" s="111" t="n">
        <f aca="false">IFERROR(Y100*I100/H100,"0")</f>
        <v>0</v>
      </c>
      <c r="BO100" s="111" t="n">
        <f aca="false">IFERROR(1/J100*(X100/H100),"0")</f>
        <v>0</v>
      </c>
      <c r="BP100" s="111" t="n">
        <f aca="false">IFERROR(1/J100*(Y100/H100),"0")</f>
        <v>0</v>
      </c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71</v>
      </c>
      <c r="Q101" s="115"/>
      <c r="R101" s="115"/>
      <c r="S101" s="115"/>
      <c r="T101" s="115"/>
      <c r="U101" s="115"/>
      <c r="V101" s="115"/>
      <c r="W101" s="116" t="s">
        <v>72</v>
      </c>
      <c r="X101" s="117" t="n">
        <f aca="false">IFERROR(X98/H98,"0")+IFERROR(X99/H99,"0")+IFERROR(X100/H100,"0")</f>
        <v>0</v>
      </c>
      <c r="Y101" s="117" t="n">
        <f aca="false">IFERROR(Y98/H98,"0")+IFERROR(Y99/H99,"0")+IFERROR(Y100/H100,"0")</f>
        <v>0</v>
      </c>
      <c r="Z101" s="117" t="n">
        <f aca="false">IFERROR(IF(Z98="",0,Z98),"0")+IFERROR(IF(Z99="",0,Z99),"0")+IFERROR(IF(Z100="",0,Z100),"0")</f>
        <v>0</v>
      </c>
      <c r="AA101" s="118"/>
      <c r="AB101" s="118"/>
      <c r="AC101" s="118"/>
    </row>
    <row r="102" customFormat="false" ht="12.75" hidden="false" customHeight="false" outlineLevel="0" collapsed="false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5" t="s">
        <v>71</v>
      </c>
      <c r="Q102" s="115"/>
      <c r="R102" s="115"/>
      <c r="S102" s="115"/>
      <c r="T102" s="115"/>
      <c r="U102" s="115"/>
      <c r="V102" s="115"/>
      <c r="W102" s="116" t="s">
        <v>69</v>
      </c>
      <c r="X102" s="117" t="n">
        <f aca="false">IFERROR(SUM(X98:X100),"0")</f>
        <v>0</v>
      </c>
      <c r="Y102" s="117" t="n">
        <f aca="false">IFERROR(SUM(Y98:Y100),"0")</f>
        <v>0</v>
      </c>
      <c r="Z102" s="116"/>
      <c r="AA102" s="118"/>
      <c r="AB102" s="118"/>
      <c r="AC102" s="118"/>
    </row>
    <row r="103" customFormat="false" ht="16.5" hidden="false" customHeight="true" outlineLevel="0" collapsed="false">
      <c r="A103" s="92" t="s">
        <v>215</v>
      </c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3"/>
      <c r="AB103" s="93"/>
      <c r="AC103" s="93"/>
    </row>
    <row r="104" customFormat="false" ht="14.25" hidden="false" customHeight="true" outlineLevel="0" collapsed="false">
      <c r="A104" s="94" t="s">
        <v>113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5"/>
      <c r="AB104" s="95"/>
      <c r="AC104" s="95"/>
    </row>
    <row r="105" customFormat="false" ht="27" hidden="false" customHeight="true" outlineLevel="0" collapsed="false">
      <c r="A105" s="96" t="s">
        <v>216</v>
      </c>
      <c r="B105" s="96" t="s">
        <v>217</v>
      </c>
      <c r="C105" s="97" t="n">
        <v>4301011468</v>
      </c>
      <c r="D105" s="98" t="n">
        <v>4680115881327</v>
      </c>
      <c r="E105" s="98"/>
      <c r="F105" s="99" t="n">
        <v>1.35</v>
      </c>
      <c r="G105" s="100" t="n">
        <v>8</v>
      </c>
      <c r="H105" s="99" t="n">
        <v>10.8</v>
      </c>
      <c r="I105" s="99" t="n">
        <v>11.28</v>
      </c>
      <c r="J105" s="100" t="n">
        <v>56</v>
      </c>
      <c r="K105" s="100" t="s">
        <v>116</v>
      </c>
      <c r="L105" s="100"/>
      <c r="M105" s="101" t="s">
        <v>161</v>
      </c>
      <c r="N105" s="101"/>
      <c r="O105" s="100" t="n">
        <v>50</v>
      </c>
      <c r="P105" s="102" t="str">
        <f aca="false"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02"/>
      <c r="R105" s="102"/>
      <c r="S105" s="102"/>
      <c r="T105" s="102"/>
      <c r="U105" s="103"/>
      <c r="V105" s="103"/>
      <c r="W105" s="104" t="s">
        <v>69</v>
      </c>
      <c r="X105" s="105" t="n">
        <v>0</v>
      </c>
      <c r="Y105" s="106" t="n">
        <f aca="false">IFERROR(IF(X105="",0,CEILING((X105/$H105),1)*$H105),"")</f>
        <v>0</v>
      </c>
      <c r="Z105" s="107" t="str">
        <f aca="false">IFERROR(IF(Y105=0,"",ROUNDUP(Y105/H105,0)*0.02175),"")</f>
        <v/>
      </c>
      <c r="AA105" s="108"/>
      <c r="AB105" s="109"/>
      <c r="AC105" s="110" t="s">
        <v>218</v>
      </c>
      <c r="AG105" s="111"/>
      <c r="AJ105" s="112"/>
      <c r="AK105" s="112" t="n">
        <v>0</v>
      </c>
      <c r="BB105" s="113" t="s">
        <v>1</v>
      </c>
      <c r="BM105" s="111" t="n">
        <f aca="false">IFERROR(X105*I105/H105,"0")</f>
        <v>0</v>
      </c>
      <c r="BN105" s="111" t="n">
        <f aca="false">IFERROR(Y105*I105/H105,"0")</f>
        <v>0</v>
      </c>
      <c r="BO105" s="111" t="n">
        <f aca="false">IFERROR(1/J105*(X105/H105),"0")</f>
        <v>0</v>
      </c>
      <c r="BP105" s="111" t="n">
        <f aca="false">IFERROR(1/J105*(Y105/H105),"0")</f>
        <v>0</v>
      </c>
    </row>
    <row r="106" customFormat="false" ht="16.5" hidden="false" customHeight="true" outlineLevel="0" collapsed="false">
      <c r="A106" s="96" t="s">
        <v>219</v>
      </c>
      <c r="B106" s="96" t="s">
        <v>220</v>
      </c>
      <c r="C106" s="97" t="n">
        <v>4301011476</v>
      </c>
      <c r="D106" s="98" t="n">
        <v>4680115881518</v>
      </c>
      <c r="E106" s="98"/>
      <c r="F106" s="99" t="n">
        <v>0.4</v>
      </c>
      <c r="G106" s="100" t="n">
        <v>10</v>
      </c>
      <c r="H106" s="99" t="n">
        <v>4</v>
      </c>
      <c r="I106" s="99" t="n">
        <v>4.21</v>
      </c>
      <c r="J106" s="100" t="n">
        <v>132</v>
      </c>
      <c r="K106" s="100" t="s">
        <v>126</v>
      </c>
      <c r="L106" s="100"/>
      <c r="M106" s="101" t="s">
        <v>80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02"/>
      <c r="R106" s="102"/>
      <c r="S106" s="102"/>
      <c r="T106" s="102"/>
      <c r="U106" s="103"/>
      <c r="V106" s="103"/>
      <c r="W106" s="104" t="s">
        <v>69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IFERROR(IF(Y106=0,"",ROUNDUP(Y106/H106,0)*0.00902),"")</f>
        <v/>
      </c>
      <c r="AA106" s="108"/>
      <c r="AB106" s="109"/>
      <c r="AC106" s="110" t="s">
        <v>218</v>
      </c>
      <c r="AG106" s="111"/>
      <c r="AJ106" s="112"/>
      <c r="AK106" s="112" t="n">
        <v>0</v>
      </c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27" hidden="false" customHeight="true" outlineLevel="0" collapsed="false">
      <c r="A107" s="96" t="s">
        <v>221</v>
      </c>
      <c r="B107" s="96" t="s">
        <v>222</v>
      </c>
      <c r="C107" s="97" t="n">
        <v>4301011443</v>
      </c>
      <c r="D107" s="98" t="n">
        <v>4680115881303</v>
      </c>
      <c r="E107" s="98"/>
      <c r="F107" s="99" t="n">
        <v>0.45</v>
      </c>
      <c r="G107" s="100" t="n">
        <v>10</v>
      </c>
      <c r="H107" s="99" t="n">
        <v>4.5</v>
      </c>
      <c r="I107" s="99" t="n">
        <v>4.71</v>
      </c>
      <c r="J107" s="100" t="n">
        <v>132</v>
      </c>
      <c r="K107" s="100" t="s">
        <v>126</v>
      </c>
      <c r="L107" s="100" t="s">
        <v>127</v>
      </c>
      <c r="M107" s="101" t="s">
        <v>161</v>
      </c>
      <c r="N107" s="101"/>
      <c r="O107" s="100" t="n">
        <v>50</v>
      </c>
      <c r="P107" s="102" t="str">
        <f aca="false"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02"/>
      <c r="R107" s="102"/>
      <c r="S107" s="102"/>
      <c r="T107" s="102"/>
      <c r="U107" s="103"/>
      <c r="V107" s="103"/>
      <c r="W107" s="104" t="s">
        <v>69</v>
      </c>
      <c r="X107" s="105" t="n">
        <v>0</v>
      </c>
      <c r="Y107" s="106" t="n">
        <f aca="false">IFERROR(IF(X107="",0,CEILING((X107/$H107),1)*$H107),"")</f>
        <v>0</v>
      </c>
      <c r="Z107" s="107" t="str">
        <f aca="false">IFERROR(IF(Y107=0,"",ROUNDUP(Y107/H107,0)*0.00902),"")</f>
        <v/>
      </c>
      <c r="AA107" s="108"/>
      <c r="AB107" s="109"/>
      <c r="AC107" s="110" t="s">
        <v>223</v>
      </c>
      <c r="AG107" s="111"/>
      <c r="AJ107" s="112" t="s">
        <v>128</v>
      </c>
      <c r="AK107" s="112" t="n">
        <v>54</v>
      </c>
      <c r="BB107" s="113" t="s">
        <v>1</v>
      </c>
      <c r="BM107" s="111" t="n">
        <f aca="false">IFERROR(X107*I107/H107,"0")</f>
        <v>0</v>
      </c>
      <c r="BN107" s="111" t="n">
        <f aca="false">IFERROR(Y107*I107/H107,"0")</f>
        <v>0</v>
      </c>
      <c r="BO107" s="111" t="n">
        <f aca="false">IFERROR(1/J107*(X107/H107),"0")</f>
        <v>0</v>
      </c>
      <c r="BP107" s="111" t="n">
        <f aca="false">IFERROR(1/J107*(Y107/H107),"0")</f>
        <v>0</v>
      </c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71</v>
      </c>
      <c r="Q108" s="115"/>
      <c r="R108" s="115"/>
      <c r="S108" s="115"/>
      <c r="T108" s="115"/>
      <c r="U108" s="115"/>
      <c r="V108" s="115"/>
      <c r="W108" s="116" t="s">
        <v>72</v>
      </c>
      <c r="X108" s="117" t="n">
        <f aca="false">IFERROR(X105/H105,"0")+IFERROR(X106/H106,"0")+IFERROR(X107/H107,"0")</f>
        <v>0</v>
      </c>
      <c r="Y108" s="117" t="n">
        <f aca="false">IFERROR(Y105/H105,"0")+IFERROR(Y106/H106,"0")+IFERROR(Y107/H107,"0")</f>
        <v>0</v>
      </c>
      <c r="Z108" s="117" t="n">
        <f aca="false">IFERROR(IF(Z105="",0,Z105),"0")+IFERROR(IF(Z106="",0,Z106),"0")+IFERROR(IF(Z107="",0,Z107),"0")</f>
        <v>0</v>
      </c>
      <c r="AA108" s="118"/>
      <c r="AB108" s="118"/>
      <c r="AC108" s="118"/>
    </row>
    <row r="109" customFormat="false" ht="12.75" hidden="false" customHeight="false" outlineLevel="0" collapsed="false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5" t="s">
        <v>71</v>
      </c>
      <c r="Q109" s="115"/>
      <c r="R109" s="115"/>
      <c r="S109" s="115"/>
      <c r="T109" s="115"/>
      <c r="U109" s="115"/>
      <c r="V109" s="115"/>
      <c r="W109" s="116" t="s">
        <v>69</v>
      </c>
      <c r="X109" s="117" t="n">
        <f aca="false">IFERROR(SUM(X105:X107),"0")</f>
        <v>0</v>
      </c>
      <c r="Y109" s="117" t="n">
        <f aca="false">IFERROR(SUM(Y105:Y107),"0")</f>
        <v>0</v>
      </c>
      <c r="Z109" s="116"/>
      <c r="AA109" s="118"/>
      <c r="AB109" s="118"/>
      <c r="AC109" s="118"/>
    </row>
    <row r="110" customFormat="false" ht="14.25" hidden="false" customHeight="true" outlineLevel="0" collapsed="false">
      <c r="A110" s="94" t="s">
        <v>73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5"/>
      <c r="AB110" s="95"/>
      <c r="AC110" s="95"/>
    </row>
    <row r="111" customFormat="false" ht="27" hidden="false" customHeight="true" outlineLevel="0" collapsed="false">
      <c r="A111" s="96" t="s">
        <v>224</v>
      </c>
      <c r="B111" s="96" t="s">
        <v>225</v>
      </c>
      <c r="C111" s="97" t="n">
        <v>4301051437</v>
      </c>
      <c r="D111" s="98" t="n">
        <v>4607091386967</v>
      </c>
      <c r="E111" s="98"/>
      <c r="F111" s="99" t="n">
        <v>1.35</v>
      </c>
      <c r="G111" s="100" t="n">
        <v>6</v>
      </c>
      <c r="H111" s="99" t="n">
        <v>8.1</v>
      </c>
      <c r="I111" s="99" t="n">
        <v>8.664</v>
      </c>
      <c r="J111" s="100" t="n">
        <v>56</v>
      </c>
      <c r="K111" s="100" t="s">
        <v>116</v>
      </c>
      <c r="L111" s="100"/>
      <c r="M111" s="101" t="s">
        <v>80</v>
      </c>
      <c r="N111" s="101"/>
      <c r="O111" s="100" t="n">
        <v>45</v>
      </c>
      <c r="P111" s="102" t="str">
        <f aca="false"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02"/>
      <c r="R111" s="102"/>
      <c r="S111" s="102"/>
      <c r="T111" s="102"/>
      <c r="U111" s="103"/>
      <c r="V111" s="103"/>
      <c r="W111" s="104" t="s">
        <v>69</v>
      </c>
      <c r="X111" s="105" t="n">
        <v>0</v>
      </c>
      <c r="Y111" s="106" t="n">
        <f aca="false">IFERROR(IF(X111="",0,CEILING((X111/$H111),1)*$H111),"")</f>
        <v>0</v>
      </c>
      <c r="Z111" s="107" t="str">
        <f aca="false">IFERROR(IF(Y111=0,"",ROUNDUP(Y111/H111,0)*0.02175),"")</f>
        <v/>
      </c>
      <c r="AA111" s="108"/>
      <c r="AB111" s="109"/>
      <c r="AC111" s="110" t="s">
        <v>226</v>
      </c>
      <c r="AG111" s="111"/>
      <c r="AJ111" s="112"/>
      <c r="AK111" s="112" t="n">
        <v>0</v>
      </c>
      <c r="BB111" s="113" t="s">
        <v>1</v>
      </c>
      <c r="BM111" s="111" t="n">
        <f aca="false">IFERROR(X111*I111/H111,"0")</f>
        <v>0</v>
      </c>
      <c r="BN111" s="111" t="n">
        <f aca="false">IFERROR(Y111*I111/H111,"0")</f>
        <v>0</v>
      </c>
      <c r="BO111" s="111" t="n">
        <f aca="false">IFERROR(1/J111*(X111/H111),"0")</f>
        <v>0</v>
      </c>
      <c r="BP111" s="111" t="n">
        <f aca="false">IFERROR(1/J111*(Y111/H111),"0")</f>
        <v>0</v>
      </c>
    </row>
    <row r="112" customFormat="false" ht="27" hidden="false" customHeight="true" outlineLevel="0" collapsed="false">
      <c r="A112" s="96" t="s">
        <v>224</v>
      </c>
      <c r="B112" s="96" t="s">
        <v>227</v>
      </c>
      <c r="C112" s="97" t="n">
        <v>4301051546</v>
      </c>
      <c r="D112" s="98" t="n">
        <v>4607091386967</v>
      </c>
      <c r="E112" s="98"/>
      <c r="F112" s="99" t="n">
        <v>1.4</v>
      </c>
      <c r="G112" s="100" t="n">
        <v>6</v>
      </c>
      <c r="H112" s="99" t="n">
        <v>8.4</v>
      </c>
      <c r="I112" s="99" t="n">
        <v>8.964</v>
      </c>
      <c r="J112" s="100" t="n">
        <v>56</v>
      </c>
      <c r="K112" s="100" t="s">
        <v>116</v>
      </c>
      <c r="L112" s="100"/>
      <c r="M112" s="101" t="s">
        <v>80</v>
      </c>
      <c r="N112" s="101"/>
      <c r="O112" s="100" t="n">
        <v>45</v>
      </c>
      <c r="P112" s="102" t="str">
        <f aca="false"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02"/>
      <c r="R112" s="102"/>
      <c r="S112" s="102"/>
      <c r="T112" s="102"/>
      <c r="U112" s="103"/>
      <c r="V112" s="103"/>
      <c r="W112" s="104" t="s">
        <v>69</v>
      </c>
      <c r="X112" s="105" t="n">
        <v>0</v>
      </c>
      <c r="Y112" s="106" t="n">
        <f aca="false">IFERROR(IF(X112="",0,CEILING((X112/$H112),1)*$H112),"")</f>
        <v>0</v>
      </c>
      <c r="Z112" s="107" t="str">
        <f aca="false">IFERROR(IF(Y112=0,"",ROUNDUP(Y112/H112,0)*0.02175),"")</f>
        <v/>
      </c>
      <c r="AA112" s="108"/>
      <c r="AB112" s="109"/>
      <c r="AC112" s="110" t="s">
        <v>226</v>
      </c>
      <c r="AG112" s="111"/>
      <c r="AJ112" s="112"/>
      <c r="AK112" s="112" t="n">
        <v>0</v>
      </c>
      <c r="BB112" s="113" t="s">
        <v>1</v>
      </c>
      <c r="BM112" s="111" t="n">
        <f aca="false">IFERROR(X112*I112/H112,"0")</f>
        <v>0</v>
      </c>
      <c r="BN112" s="111" t="n">
        <f aca="false">IFERROR(Y112*I112/H112,"0")</f>
        <v>0</v>
      </c>
      <c r="BO112" s="111" t="n">
        <f aca="false">IFERROR(1/J112*(X112/H112),"0")</f>
        <v>0</v>
      </c>
      <c r="BP112" s="111" t="n">
        <f aca="false">IFERROR(1/J112*(Y112/H112),"0")</f>
        <v>0</v>
      </c>
    </row>
    <row r="113" customFormat="false" ht="27" hidden="false" customHeight="true" outlineLevel="0" collapsed="false">
      <c r="A113" s="96" t="s">
        <v>228</v>
      </c>
      <c r="B113" s="96" t="s">
        <v>229</v>
      </c>
      <c r="C113" s="97" t="n">
        <v>4301051436</v>
      </c>
      <c r="D113" s="98" t="n">
        <v>4607091385731</v>
      </c>
      <c r="E113" s="98"/>
      <c r="F113" s="99" t="n">
        <v>0.45</v>
      </c>
      <c r="G113" s="100" t="n">
        <v>6</v>
      </c>
      <c r="H113" s="99" t="n">
        <v>2.7</v>
      </c>
      <c r="I113" s="99" t="n">
        <v>2.952</v>
      </c>
      <c r="J113" s="100" t="n">
        <v>182</v>
      </c>
      <c r="K113" s="100" t="s">
        <v>76</v>
      </c>
      <c r="L113" s="100" t="s">
        <v>148</v>
      </c>
      <c r="M113" s="101" t="s">
        <v>80</v>
      </c>
      <c r="N113" s="101"/>
      <c r="O113" s="100" t="n">
        <v>45</v>
      </c>
      <c r="P113" s="102" t="str">
        <f aca="false"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02"/>
      <c r="R113" s="102"/>
      <c r="S113" s="102"/>
      <c r="T113" s="102"/>
      <c r="U113" s="103"/>
      <c r="V113" s="103"/>
      <c r="W113" s="104" t="s">
        <v>69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IFERROR(IF(Y113=0,"",ROUNDUP(Y113/H113,0)*0.00651),"")</f>
        <v/>
      </c>
      <c r="AA113" s="108"/>
      <c r="AB113" s="109"/>
      <c r="AC113" s="110" t="s">
        <v>226</v>
      </c>
      <c r="AG113" s="111"/>
      <c r="AJ113" s="112" t="s">
        <v>150</v>
      </c>
      <c r="AK113" s="112" t="n">
        <v>491.4</v>
      </c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16.5" hidden="false" customHeight="true" outlineLevel="0" collapsed="false">
      <c r="A114" s="96" t="s">
        <v>230</v>
      </c>
      <c r="B114" s="96" t="s">
        <v>231</v>
      </c>
      <c r="C114" s="97" t="n">
        <v>4301051438</v>
      </c>
      <c r="D114" s="98" t="n">
        <v>4680115880894</v>
      </c>
      <c r="E114" s="98"/>
      <c r="F114" s="99" t="n">
        <v>0.33</v>
      </c>
      <c r="G114" s="100" t="n">
        <v>6</v>
      </c>
      <c r="H114" s="99" t="n">
        <v>1.98</v>
      </c>
      <c r="I114" s="99" t="n">
        <v>2.238</v>
      </c>
      <c r="J114" s="100" t="n">
        <v>182</v>
      </c>
      <c r="K114" s="100" t="s">
        <v>76</v>
      </c>
      <c r="L114" s="100"/>
      <c r="M114" s="101" t="s">
        <v>80</v>
      </c>
      <c r="N114" s="101"/>
      <c r="O114" s="100" t="n">
        <v>45</v>
      </c>
      <c r="P114" s="102" t="str">
        <f aca="false"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02"/>
      <c r="R114" s="102"/>
      <c r="S114" s="102"/>
      <c r="T114" s="102"/>
      <c r="U114" s="103"/>
      <c r="V114" s="103"/>
      <c r="W114" s="104" t="s">
        <v>69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IFERROR(IF(Y114=0,"",ROUNDUP(Y114/H114,0)*0.00651),"")</f>
        <v/>
      </c>
      <c r="AA114" s="108"/>
      <c r="AB114" s="109"/>
      <c r="AC114" s="110" t="s">
        <v>232</v>
      </c>
      <c r="AG114" s="111"/>
      <c r="AJ114" s="112"/>
      <c r="AK114" s="112" t="n">
        <v>0</v>
      </c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27" hidden="false" customHeight="true" outlineLevel="0" collapsed="false">
      <c r="A115" s="96" t="s">
        <v>233</v>
      </c>
      <c r="B115" s="96" t="s">
        <v>234</v>
      </c>
      <c r="C115" s="97" t="n">
        <v>4301051687</v>
      </c>
      <c r="D115" s="98" t="n">
        <v>4680115880214</v>
      </c>
      <c r="E115" s="98"/>
      <c r="F115" s="99" t="n">
        <v>0.45</v>
      </c>
      <c r="G115" s="100" t="n">
        <v>4</v>
      </c>
      <c r="H115" s="99" t="n">
        <v>1.8</v>
      </c>
      <c r="I115" s="99" t="n">
        <v>2.032</v>
      </c>
      <c r="J115" s="100" t="n">
        <v>182</v>
      </c>
      <c r="K115" s="100" t="s">
        <v>76</v>
      </c>
      <c r="L115" s="100"/>
      <c r="M115" s="101" t="s">
        <v>80</v>
      </c>
      <c r="N115" s="101"/>
      <c r="O115" s="100" t="n">
        <v>45</v>
      </c>
      <c r="P115" s="119" t="s">
        <v>235</v>
      </c>
      <c r="Q115" s="119"/>
      <c r="R115" s="119"/>
      <c r="S115" s="119"/>
      <c r="T115" s="119"/>
      <c r="U115" s="103"/>
      <c r="V115" s="103"/>
      <c r="W115" s="104" t="s">
        <v>69</v>
      </c>
      <c r="X115" s="105" t="n">
        <v>0</v>
      </c>
      <c r="Y115" s="106" t="n">
        <f aca="false">IFERROR(IF(X115="",0,CEILING((X115/$H115),1)*$H115),"")</f>
        <v>0</v>
      </c>
      <c r="Z115" s="107" t="str">
        <f aca="false">IFERROR(IF(Y115=0,"",ROUNDUP(Y115/H115,0)*0.00651),"")</f>
        <v/>
      </c>
      <c r="AA115" s="108"/>
      <c r="AB115" s="109"/>
      <c r="AC115" s="110" t="s">
        <v>232</v>
      </c>
      <c r="AG115" s="111"/>
      <c r="AJ115" s="112"/>
      <c r="AK115" s="112" t="n">
        <v>0</v>
      </c>
      <c r="BB115" s="113" t="s">
        <v>1</v>
      </c>
      <c r="BM115" s="111" t="n">
        <f aca="false">IFERROR(X115*I115/H115,"0")</f>
        <v>0</v>
      </c>
      <c r="BN115" s="111" t="n">
        <f aca="false">IFERROR(Y115*I115/H115,"0")</f>
        <v>0</v>
      </c>
      <c r="BO115" s="111" t="n">
        <f aca="false">IFERROR(1/J115*(X115/H115),"0")</f>
        <v>0</v>
      </c>
      <c r="BP115" s="111" t="n">
        <f aca="false">IFERROR(1/J115*(Y115/H115),"0")</f>
        <v>0</v>
      </c>
    </row>
    <row r="116" customFormat="false" ht="27" hidden="false" customHeight="true" outlineLevel="0" collapsed="false">
      <c r="A116" s="96" t="s">
        <v>233</v>
      </c>
      <c r="B116" s="96" t="s">
        <v>236</v>
      </c>
      <c r="C116" s="97" t="n">
        <v>4301051439</v>
      </c>
      <c r="D116" s="98" t="n">
        <v>4680115880214</v>
      </c>
      <c r="E116" s="98"/>
      <c r="F116" s="99" t="n">
        <v>0.45</v>
      </c>
      <c r="G116" s="100" t="n">
        <v>6</v>
      </c>
      <c r="H116" s="99" t="n">
        <v>2.7</v>
      </c>
      <c r="I116" s="99" t="n">
        <v>2.988</v>
      </c>
      <c r="J116" s="100" t="n">
        <v>132</v>
      </c>
      <c r="K116" s="100" t="s">
        <v>126</v>
      </c>
      <c r="L116" s="100"/>
      <c r="M116" s="101" t="s">
        <v>80</v>
      </c>
      <c r="N116" s="101"/>
      <c r="O116" s="100" t="n">
        <v>45</v>
      </c>
      <c r="P116" s="102" t="str">
        <f aca="false"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02"/>
      <c r="R116" s="102"/>
      <c r="S116" s="102"/>
      <c r="T116" s="102"/>
      <c r="U116" s="103"/>
      <c r="V116" s="103"/>
      <c r="W116" s="104" t="s">
        <v>69</v>
      </c>
      <c r="X116" s="105" t="n">
        <v>0</v>
      </c>
      <c r="Y116" s="106" t="n">
        <f aca="false">IFERROR(IF(X116="",0,CEILING((X116/$H116),1)*$H116),"")</f>
        <v>0</v>
      </c>
      <c r="Z116" s="107" t="str">
        <f aca="false">IFERROR(IF(Y116=0,"",ROUNDUP(Y116/H116,0)*0.00902),"")</f>
        <v/>
      </c>
      <c r="AA116" s="108"/>
      <c r="AB116" s="109"/>
      <c r="AC116" s="110" t="s">
        <v>232</v>
      </c>
      <c r="AG116" s="111"/>
      <c r="AJ116" s="112"/>
      <c r="AK116" s="112" t="n">
        <v>0</v>
      </c>
      <c r="BB116" s="113" t="s">
        <v>1</v>
      </c>
      <c r="BM116" s="111" t="n">
        <f aca="false">IFERROR(X116*I116/H116,"0")</f>
        <v>0</v>
      </c>
      <c r="BN116" s="111" t="n">
        <f aca="false">IFERROR(Y116*I116/H116,"0")</f>
        <v>0</v>
      </c>
      <c r="BO116" s="111" t="n">
        <f aca="false">IFERROR(1/J116*(X116/H116),"0")</f>
        <v>0</v>
      </c>
      <c r="BP116" s="111" t="n">
        <f aca="false">IFERROR(1/J116*(Y116/H116),"0")</f>
        <v>0</v>
      </c>
    </row>
    <row r="117" customFormat="false" ht="12.75" hidden="false" customHeight="false" outlineLevel="0" collapsed="false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5" t="s">
        <v>71</v>
      </c>
      <c r="Q117" s="115"/>
      <c r="R117" s="115"/>
      <c r="S117" s="115"/>
      <c r="T117" s="115"/>
      <c r="U117" s="115"/>
      <c r="V117" s="115"/>
      <c r="W117" s="116" t="s">
        <v>72</v>
      </c>
      <c r="X117" s="117" t="n">
        <f aca="false">IFERROR(X111/H111,"0")+IFERROR(X112/H112,"0")+IFERROR(X113/H113,"0")+IFERROR(X114/H114,"0")+IFERROR(X115/H115,"0")+IFERROR(X116/H116,"0")</f>
        <v>0</v>
      </c>
      <c r="Y117" s="117" t="n">
        <f aca="false">IFERROR(Y111/H111,"0")+IFERROR(Y112/H112,"0")+IFERROR(Y113/H113,"0")+IFERROR(Y114/H114,"0")+IFERROR(Y115/H115,"0")+IFERROR(Y116/H116,"0")</f>
        <v>0</v>
      </c>
      <c r="Z117" s="117" t="n">
        <f aca="false">IFERROR(IF(Z111="",0,Z111),"0")+IFERROR(IF(Z112="",0,Z112),"0")+IFERROR(IF(Z113="",0,Z113),"0")+IFERROR(IF(Z114="",0,Z114),"0")+IFERROR(IF(Z115="",0,Z115),"0")+IFERROR(IF(Z116="",0,Z116),"0")</f>
        <v>0</v>
      </c>
      <c r="AA117" s="118"/>
      <c r="AB117" s="118"/>
      <c r="AC117" s="118"/>
    </row>
    <row r="118" customFormat="false" ht="12.75" hidden="false" customHeight="false" outlineLevel="0" collapsed="false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5" t="s">
        <v>71</v>
      </c>
      <c r="Q118" s="115"/>
      <c r="R118" s="115"/>
      <c r="S118" s="115"/>
      <c r="T118" s="115"/>
      <c r="U118" s="115"/>
      <c r="V118" s="115"/>
      <c r="W118" s="116" t="s">
        <v>69</v>
      </c>
      <c r="X118" s="117" t="n">
        <f aca="false">IFERROR(SUM(X111:X116),"0")</f>
        <v>0</v>
      </c>
      <c r="Y118" s="117" t="n">
        <f aca="false">IFERROR(SUM(Y111:Y116),"0")</f>
        <v>0</v>
      </c>
      <c r="Z118" s="116"/>
      <c r="AA118" s="118"/>
      <c r="AB118" s="118"/>
      <c r="AC118" s="118"/>
    </row>
    <row r="119" customFormat="false" ht="16.5" hidden="false" customHeight="true" outlineLevel="0" collapsed="false">
      <c r="A119" s="92" t="s">
        <v>237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3"/>
      <c r="AB119" s="93"/>
      <c r="AC119" s="93"/>
    </row>
    <row r="120" customFormat="false" ht="14.25" hidden="false" customHeight="true" outlineLevel="0" collapsed="false">
      <c r="A120" s="94" t="s">
        <v>113</v>
      </c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5"/>
      <c r="AB120" s="95"/>
      <c r="AC120" s="95"/>
    </row>
    <row r="121" customFormat="false" ht="16.5" hidden="false" customHeight="true" outlineLevel="0" collapsed="false">
      <c r="A121" s="96" t="s">
        <v>238</v>
      </c>
      <c r="B121" s="96" t="s">
        <v>239</v>
      </c>
      <c r="C121" s="97" t="n">
        <v>4301011514</v>
      </c>
      <c r="D121" s="98" t="n">
        <v>4680115882133</v>
      </c>
      <c r="E121" s="98"/>
      <c r="F121" s="99" t="n">
        <v>1.35</v>
      </c>
      <c r="G121" s="100" t="n">
        <v>8</v>
      </c>
      <c r="H121" s="99" t="n">
        <v>10.8</v>
      </c>
      <c r="I121" s="99" t="n">
        <v>11.28</v>
      </c>
      <c r="J121" s="100" t="n">
        <v>56</v>
      </c>
      <c r="K121" s="100" t="s">
        <v>116</v>
      </c>
      <c r="L121" s="100"/>
      <c r="M121" s="101" t="s">
        <v>119</v>
      </c>
      <c r="N121" s="101"/>
      <c r="O121" s="100" t="n">
        <v>50</v>
      </c>
      <c r="P121" s="102" t="str">
        <f aca="false"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02"/>
      <c r="R121" s="102"/>
      <c r="S121" s="102"/>
      <c r="T121" s="102"/>
      <c r="U121" s="103"/>
      <c r="V121" s="103"/>
      <c r="W121" s="104" t="s">
        <v>69</v>
      </c>
      <c r="X121" s="105" t="n">
        <v>0</v>
      </c>
      <c r="Y121" s="106" t="n">
        <f aca="false">IFERROR(IF(X121="",0,CEILING((X121/$H121),1)*$H121),"")</f>
        <v>0</v>
      </c>
      <c r="Z121" s="107" t="str">
        <f aca="false">IFERROR(IF(Y121=0,"",ROUNDUP(Y121/H121,0)*0.02175),"")</f>
        <v/>
      </c>
      <c r="AA121" s="108"/>
      <c r="AB121" s="109"/>
      <c r="AC121" s="110" t="s">
        <v>240</v>
      </c>
      <c r="AG121" s="111"/>
      <c r="AJ121" s="112"/>
      <c r="AK121" s="112" t="n">
        <v>0</v>
      </c>
      <c r="BB121" s="113" t="s">
        <v>1</v>
      </c>
      <c r="BM121" s="111" t="n">
        <f aca="false">IFERROR(X121*I121/H121,"0")</f>
        <v>0</v>
      </c>
      <c r="BN121" s="111" t="n">
        <f aca="false">IFERROR(Y121*I121/H121,"0")</f>
        <v>0</v>
      </c>
      <c r="BO121" s="111" t="n">
        <f aca="false">IFERROR(1/J121*(X121/H121),"0")</f>
        <v>0</v>
      </c>
      <c r="BP121" s="111" t="n">
        <f aca="false">IFERROR(1/J121*(Y121/H121),"0")</f>
        <v>0</v>
      </c>
    </row>
    <row r="122" customFormat="false" ht="16.5" hidden="false" customHeight="true" outlineLevel="0" collapsed="false">
      <c r="A122" s="96" t="s">
        <v>238</v>
      </c>
      <c r="B122" s="96" t="s">
        <v>241</v>
      </c>
      <c r="C122" s="97" t="n">
        <v>4301011703</v>
      </c>
      <c r="D122" s="98" t="n">
        <v>4680115882133</v>
      </c>
      <c r="E122" s="98"/>
      <c r="F122" s="99" t="n">
        <v>1.4</v>
      </c>
      <c r="G122" s="100" t="n">
        <v>8</v>
      </c>
      <c r="H122" s="99" t="n">
        <v>11.2</v>
      </c>
      <c r="I122" s="99" t="n">
        <v>11.68</v>
      </c>
      <c r="J122" s="100" t="n">
        <v>56</v>
      </c>
      <c r="K122" s="100" t="s">
        <v>116</v>
      </c>
      <c r="L122" s="100"/>
      <c r="M122" s="101" t="s">
        <v>119</v>
      </c>
      <c r="N122" s="101"/>
      <c r="O122" s="100" t="n">
        <v>50</v>
      </c>
      <c r="P122" s="102" t="str">
        <f aca="false"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02"/>
      <c r="R122" s="102"/>
      <c r="S122" s="102"/>
      <c r="T122" s="102"/>
      <c r="U122" s="103"/>
      <c r="V122" s="103"/>
      <c r="W122" s="104" t="s">
        <v>69</v>
      </c>
      <c r="X122" s="105" t="n">
        <v>0</v>
      </c>
      <c r="Y122" s="106" t="n">
        <f aca="false">IFERROR(IF(X122="",0,CEILING((X122/$H122),1)*$H122),"")</f>
        <v>0</v>
      </c>
      <c r="Z122" s="107" t="str">
        <f aca="false">IFERROR(IF(Y122=0,"",ROUNDUP(Y122/H122,0)*0.02175),"")</f>
        <v/>
      </c>
      <c r="AA122" s="108"/>
      <c r="AB122" s="109"/>
      <c r="AC122" s="110" t="s">
        <v>240</v>
      </c>
      <c r="AG122" s="111"/>
      <c r="AJ122" s="112"/>
      <c r="AK122" s="112" t="n">
        <v>0</v>
      </c>
      <c r="BB122" s="113" t="s">
        <v>1</v>
      </c>
      <c r="BM122" s="111" t="n">
        <f aca="false">IFERROR(X122*I122/H122,"0")</f>
        <v>0</v>
      </c>
      <c r="BN122" s="111" t="n">
        <f aca="false">IFERROR(Y122*I122/H122,"0")</f>
        <v>0</v>
      </c>
      <c r="BO122" s="111" t="n">
        <f aca="false">IFERROR(1/J122*(X122/H122),"0")</f>
        <v>0</v>
      </c>
      <c r="BP122" s="111" t="n">
        <f aca="false">IFERROR(1/J122*(Y122/H122),"0")</f>
        <v>0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4301011417</v>
      </c>
      <c r="D123" s="98" t="n">
        <v>4680115880269</v>
      </c>
      <c r="E123" s="98"/>
      <c r="F123" s="99" t="n">
        <v>0.375</v>
      </c>
      <c r="G123" s="100" t="n">
        <v>10</v>
      </c>
      <c r="H123" s="99" t="n">
        <v>3.75</v>
      </c>
      <c r="I123" s="99" t="n">
        <v>3.96</v>
      </c>
      <c r="J123" s="100" t="n">
        <v>132</v>
      </c>
      <c r="K123" s="100" t="s">
        <v>126</v>
      </c>
      <c r="L123" s="100" t="s">
        <v>127</v>
      </c>
      <c r="M123" s="101" t="s">
        <v>80</v>
      </c>
      <c r="N123" s="101"/>
      <c r="O123" s="100" t="n">
        <v>50</v>
      </c>
      <c r="P123" s="102" t="str">
        <f aca="false"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02"/>
      <c r="R123" s="102"/>
      <c r="S123" s="102"/>
      <c r="T123" s="102"/>
      <c r="U123" s="103"/>
      <c r="V123" s="103"/>
      <c r="W123" s="104" t="s">
        <v>69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IFERROR(IF(Y123=0,"",ROUNDUP(Y123/H123,0)*0.00902),"")</f>
        <v/>
      </c>
      <c r="AA123" s="108"/>
      <c r="AB123" s="109"/>
      <c r="AC123" s="110" t="s">
        <v>244</v>
      </c>
      <c r="AG123" s="111"/>
      <c r="AJ123" s="112" t="s">
        <v>128</v>
      </c>
      <c r="AK123" s="112" t="n">
        <v>45</v>
      </c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27" hidden="false" customHeight="true" outlineLevel="0" collapsed="false">
      <c r="A124" s="96" t="s">
        <v>245</v>
      </c>
      <c r="B124" s="96" t="s">
        <v>246</v>
      </c>
      <c r="C124" s="97" t="n">
        <v>4301011415</v>
      </c>
      <c r="D124" s="98" t="n">
        <v>4680115880429</v>
      </c>
      <c r="E124" s="98"/>
      <c r="F124" s="99" t="n">
        <v>0.45</v>
      </c>
      <c r="G124" s="100" t="n">
        <v>10</v>
      </c>
      <c r="H124" s="99" t="n">
        <v>4.5</v>
      </c>
      <c r="I124" s="99" t="n">
        <v>4.71</v>
      </c>
      <c r="J124" s="100" t="n">
        <v>132</v>
      </c>
      <c r="K124" s="100" t="s">
        <v>126</v>
      </c>
      <c r="L124" s="100"/>
      <c r="M124" s="101" t="s">
        <v>80</v>
      </c>
      <c r="N124" s="101"/>
      <c r="O124" s="100" t="n">
        <v>50</v>
      </c>
      <c r="P124" s="102" t="str">
        <f aca="false"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02"/>
      <c r="R124" s="102"/>
      <c r="S124" s="102"/>
      <c r="T124" s="102"/>
      <c r="U124" s="103"/>
      <c r="V124" s="103"/>
      <c r="W124" s="104" t="s">
        <v>69</v>
      </c>
      <c r="X124" s="105" t="n">
        <v>0</v>
      </c>
      <c r="Y124" s="106" t="n">
        <f aca="false">IFERROR(IF(X124="",0,CEILING((X124/$H124),1)*$H124),"")</f>
        <v>0</v>
      </c>
      <c r="Z124" s="107" t="str">
        <f aca="false">IFERROR(IF(Y124=0,"",ROUNDUP(Y124/H124,0)*0.00902),"")</f>
        <v/>
      </c>
      <c r="AA124" s="108"/>
      <c r="AB124" s="109"/>
      <c r="AC124" s="110" t="s">
        <v>244</v>
      </c>
      <c r="AG124" s="111"/>
      <c r="AJ124" s="112"/>
      <c r="AK124" s="112" t="n">
        <v>0</v>
      </c>
      <c r="BB124" s="113" t="s">
        <v>1</v>
      </c>
      <c r="BM124" s="111" t="n">
        <f aca="false">IFERROR(X124*I124/H124,"0")</f>
        <v>0</v>
      </c>
      <c r="BN124" s="111" t="n">
        <f aca="false">IFERROR(Y124*I124/H124,"0")</f>
        <v>0</v>
      </c>
      <c r="BO124" s="111" t="n">
        <f aca="false">IFERROR(1/J124*(X124/H124),"0")</f>
        <v>0</v>
      </c>
      <c r="BP124" s="111" t="n">
        <f aca="false">IFERROR(1/J124*(Y124/H124),"0")</f>
        <v>0</v>
      </c>
    </row>
    <row r="125" customFormat="false" ht="16.5" hidden="false" customHeight="true" outlineLevel="0" collapsed="false">
      <c r="A125" s="96" t="s">
        <v>247</v>
      </c>
      <c r="B125" s="96" t="s">
        <v>248</v>
      </c>
      <c r="C125" s="97" t="n">
        <v>4301011462</v>
      </c>
      <c r="D125" s="98" t="n">
        <v>4680115881457</v>
      </c>
      <c r="E125" s="98"/>
      <c r="F125" s="99" t="n">
        <v>0.75</v>
      </c>
      <c r="G125" s="100" t="n">
        <v>6</v>
      </c>
      <c r="H125" s="99" t="n">
        <v>4.5</v>
      </c>
      <c r="I125" s="99" t="n">
        <v>4.71</v>
      </c>
      <c r="J125" s="100" t="n">
        <v>132</v>
      </c>
      <c r="K125" s="100" t="s">
        <v>126</v>
      </c>
      <c r="L125" s="100"/>
      <c r="M125" s="101" t="s">
        <v>80</v>
      </c>
      <c r="N125" s="101"/>
      <c r="O125" s="100" t="n">
        <v>50</v>
      </c>
      <c r="P125" s="102" t="str">
        <f aca="false"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02"/>
      <c r="R125" s="102"/>
      <c r="S125" s="102"/>
      <c r="T125" s="102"/>
      <c r="U125" s="103"/>
      <c r="V125" s="103"/>
      <c r="W125" s="104" t="s">
        <v>69</v>
      </c>
      <c r="X125" s="105" t="n">
        <v>0</v>
      </c>
      <c r="Y125" s="106" t="n">
        <f aca="false">IFERROR(IF(X125="",0,CEILING((X125/$H125),1)*$H125),"")</f>
        <v>0</v>
      </c>
      <c r="Z125" s="107" t="str">
        <f aca="false">IFERROR(IF(Y125=0,"",ROUNDUP(Y125/H125,0)*0.00902),"")</f>
        <v/>
      </c>
      <c r="AA125" s="108"/>
      <c r="AB125" s="109"/>
      <c r="AC125" s="110" t="s">
        <v>240</v>
      </c>
      <c r="AG125" s="111"/>
      <c r="AJ125" s="112"/>
      <c r="AK125" s="112" t="n">
        <v>0</v>
      </c>
      <c r="BB125" s="113" t="s">
        <v>1</v>
      </c>
      <c r="BM125" s="111" t="n">
        <f aca="false">IFERROR(X125*I125/H125,"0")</f>
        <v>0</v>
      </c>
      <c r="BN125" s="111" t="n">
        <f aca="false">IFERROR(Y125*I125/H125,"0")</f>
        <v>0</v>
      </c>
      <c r="BO125" s="111" t="n">
        <f aca="false">IFERROR(1/J125*(X125/H125),"0")</f>
        <v>0</v>
      </c>
      <c r="BP125" s="111" t="n">
        <f aca="false">IFERROR(1/J125*(Y125/H125),"0")</f>
        <v>0</v>
      </c>
    </row>
    <row r="126" customFormat="false" ht="12.75" hidden="false" customHeight="false" outlineLevel="0" collapsed="false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5" t="s">
        <v>71</v>
      </c>
      <c r="Q126" s="115"/>
      <c r="R126" s="115"/>
      <c r="S126" s="115"/>
      <c r="T126" s="115"/>
      <c r="U126" s="115"/>
      <c r="V126" s="115"/>
      <c r="W126" s="116" t="s">
        <v>72</v>
      </c>
      <c r="X126" s="117" t="n">
        <f aca="false">IFERROR(X121/H121,"0")+IFERROR(X122/H122,"0")+IFERROR(X123/H123,"0")+IFERROR(X124/H124,"0")+IFERROR(X125/H125,"0")</f>
        <v>0</v>
      </c>
      <c r="Y126" s="117" t="n">
        <f aca="false">IFERROR(Y121/H121,"0")+IFERROR(Y122/H122,"0")+IFERROR(Y123/H123,"0")+IFERROR(Y124/H124,"0")+IFERROR(Y125/H125,"0")</f>
        <v>0</v>
      </c>
      <c r="Z126" s="117" t="n">
        <f aca="false">IFERROR(IF(Z121="",0,Z121),"0")+IFERROR(IF(Z122="",0,Z122),"0")+IFERROR(IF(Z123="",0,Z123),"0")+IFERROR(IF(Z124="",0,Z124),"0")+IFERROR(IF(Z125="",0,Z125),"0")</f>
        <v>0</v>
      </c>
      <c r="AA126" s="118"/>
      <c r="AB126" s="118"/>
      <c r="AC126" s="118"/>
    </row>
    <row r="127" customFormat="false" ht="12.75" hidden="false" customHeight="false" outlineLevel="0" collapsed="false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5" t="s">
        <v>71</v>
      </c>
      <c r="Q127" s="115"/>
      <c r="R127" s="115"/>
      <c r="S127" s="115"/>
      <c r="T127" s="115"/>
      <c r="U127" s="115"/>
      <c r="V127" s="115"/>
      <c r="W127" s="116" t="s">
        <v>69</v>
      </c>
      <c r="X127" s="117" t="n">
        <f aca="false">IFERROR(SUM(X121:X125),"0")</f>
        <v>0</v>
      </c>
      <c r="Y127" s="117" t="n">
        <f aca="false">IFERROR(SUM(Y121:Y125),"0")</f>
        <v>0</v>
      </c>
      <c r="Z127" s="116"/>
      <c r="AA127" s="118"/>
      <c r="AB127" s="118"/>
      <c r="AC127" s="118"/>
    </row>
    <row r="128" customFormat="false" ht="14.25" hidden="false" customHeight="true" outlineLevel="0" collapsed="false">
      <c r="A128" s="94" t="s">
        <v>165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5"/>
      <c r="AB128" s="95"/>
      <c r="AC128" s="95"/>
    </row>
    <row r="129" customFormat="false" ht="16.5" hidden="false" customHeight="true" outlineLevel="0" collapsed="false">
      <c r="A129" s="96" t="s">
        <v>249</v>
      </c>
      <c r="B129" s="96" t="s">
        <v>250</v>
      </c>
      <c r="C129" s="97" t="n">
        <v>4301020345</v>
      </c>
      <c r="D129" s="98" t="n">
        <v>4680115881488</v>
      </c>
      <c r="E129" s="98"/>
      <c r="F129" s="99" t="n">
        <v>1.35</v>
      </c>
      <c r="G129" s="100" t="n">
        <v>8</v>
      </c>
      <c r="H129" s="99" t="n">
        <v>10.8</v>
      </c>
      <c r="I129" s="99" t="n">
        <v>11.28</v>
      </c>
      <c r="J129" s="100" t="n">
        <v>56</v>
      </c>
      <c r="K129" s="100" t="s">
        <v>116</v>
      </c>
      <c r="L129" s="100"/>
      <c r="M129" s="101" t="s">
        <v>119</v>
      </c>
      <c r="N129" s="101"/>
      <c r="O129" s="100" t="n">
        <v>55</v>
      </c>
      <c r="P129" s="102" t="str">
        <f aca="false"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02"/>
      <c r="R129" s="102"/>
      <c r="S129" s="102"/>
      <c r="T129" s="102"/>
      <c r="U129" s="103"/>
      <c r="V129" s="103"/>
      <c r="W129" s="104" t="s">
        <v>69</v>
      </c>
      <c r="X129" s="105" t="n">
        <v>0</v>
      </c>
      <c r="Y129" s="106" t="n">
        <f aca="false">IFERROR(IF(X129="",0,CEILING((X129/$H129),1)*$H129),"")</f>
        <v>0</v>
      </c>
      <c r="Z129" s="107" t="str">
        <f aca="false">IFERROR(IF(Y129=0,"",ROUNDUP(Y129/H129,0)*0.02175),"")</f>
        <v/>
      </c>
      <c r="AA129" s="108"/>
      <c r="AB129" s="109"/>
      <c r="AC129" s="110" t="s">
        <v>251</v>
      </c>
      <c r="AG129" s="111"/>
      <c r="AJ129" s="112"/>
      <c r="AK129" s="112" t="n">
        <v>0</v>
      </c>
      <c r="BB129" s="113" t="s">
        <v>1</v>
      </c>
      <c r="BM129" s="111" t="n">
        <f aca="false">IFERROR(X129*I129/H129,"0")</f>
        <v>0</v>
      </c>
      <c r="BN129" s="111" t="n">
        <f aca="false">IFERROR(Y129*I129/H129,"0")</f>
        <v>0</v>
      </c>
      <c r="BO129" s="111" t="n">
        <f aca="false">IFERROR(1/J129*(X129/H129),"0")</f>
        <v>0</v>
      </c>
      <c r="BP129" s="111" t="n">
        <f aca="false">IFERROR(1/J129*(Y129/H129),"0")</f>
        <v>0</v>
      </c>
    </row>
    <row r="130" customFormat="false" ht="16.5" hidden="false" customHeight="true" outlineLevel="0" collapsed="false">
      <c r="A130" s="96" t="s">
        <v>252</v>
      </c>
      <c r="B130" s="96" t="s">
        <v>253</v>
      </c>
      <c r="C130" s="97" t="n">
        <v>4301020346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67</v>
      </c>
      <c r="L130" s="100"/>
      <c r="M130" s="101" t="s">
        <v>119</v>
      </c>
      <c r="N130" s="101"/>
      <c r="O130" s="100" t="n">
        <v>55</v>
      </c>
      <c r="P130" s="102" t="str">
        <f aca="false"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69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251</v>
      </c>
      <c r="AG130" s="111"/>
      <c r="AJ130" s="112"/>
      <c r="AK130" s="112" t="n">
        <v>0</v>
      </c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6.5" hidden="false" customHeight="true" outlineLevel="0" collapsed="false">
      <c r="A131" s="96" t="s">
        <v>252</v>
      </c>
      <c r="B131" s="96" t="s">
        <v>254</v>
      </c>
      <c r="C131" s="97" t="n">
        <v>4301020258</v>
      </c>
      <c r="D131" s="98" t="n">
        <v>4680115882775</v>
      </c>
      <c r="E131" s="98"/>
      <c r="F131" s="99" t="n">
        <v>0.3</v>
      </c>
      <c r="G131" s="100" t="n">
        <v>8</v>
      </c>
      <c r="H131" s="99" t="n">
        <v>2.4</v>
      </c>
      <c r="I131" s="99" t="n">
        <v>2.5</v>
      </c>
      <c r="J131" s="100" t="n">
        <v>234</v>
      </c>
      <c r="K131" s="100" t="s">
        <v>67</v>
      </c>
      <c r="L131" s="100"/>
      <c r="M131" s="101" t="s">
        <v>80</v>
      </c>
      <c r="N131" s="101"/>
      <c r="O131" s="100" t="n">
        <v>50</v>
      </c>
      <c r="P131" s="102" t="str">
        <f aca="false"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02"/>
      <c r="R131" s="102"/>
      <c r="S131" s="102"/>
      <c r="T131" s="102"/>
      <c r="U131" s="103"/>
      <c r="V131" s="103"/>
      <c r="W131" s="104" t="s">
        <v>69</v>
      </c>
      <c r="X131" s="105" t="n">
        <v>0</v>
      </c>
      <c r="Y131" s="106" t="n">
        <f aca="false">IFERROR(IF(X131="",0,CEILING((X131/$H131),1)*$H131),"")</f>
        <v>0</v>
      </c>
      <c r="Z131" s="107" t="str">
        <f aca="false">IFERROR(IF(Y131=0,"",ROUNDUP(Y131/H131,0)*0.00502),"")</f>
        <v/>
      </c>
      <c r="AA131" s="108"/>
      <c r="AB131" s="109"/>
      <c r="AC131" s="110" t="s">
        <v>255</v>
      </c>
      <c r="AG131" s="111"/>
      <c r="AJ131" s="112"/>
      <c r="AK131" s="112" t="n">
        <v>0</v>
      </c>
      <c r="BB131" s="113" t="s">
        <v>1</v>
      </c>
      <c r="BM131" s="111" t="n">
        <f aca="false">IFERROR(X131*I131/H131,"0")</f>
        <v>0</v>
      </c>
      <c r="BN131" s="111" t="n">
        <f aca="false">IFERROR(Y131*I131/H131,"0")</f>
        <v>0</v>
      </c>
      <c r="BO131" s="111" t="n">
        <f aca="false">IFERROR(1/J131*(X131/H131),"0")</f>
        <v>0</v>
      </c>
      <c r="BP131" s="111" t="n">
        <f aca="false">IFERROR(1/J131*(Y131/H131),"0")</f>
        <v>0</v>
      </c>
    </row>
    <row r="132" customFormat="false" ht="16.5" hidden="false" customHeight="true" outlineLevel="0" collapsed="false">
      <c r="A132" s="96" t="s">
        <v>256</v>
      </c>
      <c r="B132" s="96" t="s">
        <v>257</v>
      </c>
      <c r="C132" s="97" t="n">
        <v>4301020344</v>
      </c>
      <c r="D132" s="98" t="n">
        <v>4680115880658</v>
      </c>
      <c r="E132" s="98"/>
      <c r="F132" s="99" t="n">
        <v>0.4</v>
      </c>
      <c r="G132" s="100" t="n">
        <v>6</v>
      </c>
      <c r="H132" s="99" t="n">
        <v>2.4</v>
      </c>
      <c r="I132" s="99" t="n">
        <v>2.58</v>
      </c>
      <c r="J132" s="100" t="n">
        <v>182</v>
      </c>
      <c r="K132" s="100" t="s">
        <v>76</v>
      </c>
      <c r="L132" s="100"/>
      <c r="M132" s="101" t="s">
        <v>119</v>
      </c>
      <c r="N132" s="101"/>
      <c r="O132" s="100" t="n">
        <v>55</v>
      </c>
      <c r="P132" s="102" t="str">
        <f aca="false"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02"/>
      <c r="R132" s="102"/>
      <c r="S132" s="102"/>
      <c r="T132" s="102"/>
      <c r="U132" s="103"/>
      <c r="V132" s="103"/>
      <c r="W132" s="104" t="s">
        <v>69</v>
      </c>
      <c r="X132" s="105" t="n">
        <v>0</v>
      </c>
      <c r="Y132" s="106" t="n">
        <f aca="false">IFERROR(IF(X132="",0,CEILING((X132/$H132),1)*$H132),"")</f>
        <v>0</v>
      </c>
      <c r="Z132" s="107" t="str">
        <f aca="false">IFERROR(IF(Y132=0,"",ROUNDUP(Y132/H132,0)*0.00651),"")</f>
        <v/>
      </c>
      <c r="AA132" s="108"/>
      <c r="AB132" s="109"/>
      <c r="AC132" s="110" t="s">
        <v>251</v>
      </c>
      <c r="AG132" s="111"/>
      <c r="AJ132" s="112"/>
      <c r="AK132" s="112" t="n">
        <v>0</v>
      </c>
      <c r="BB132" s="113" t="s">
        <v>1</v>
      </c>
      <c r="BM132" s="111" t="n">
        <f aca="false">IFERROR(X132*I132/H132,"0")</f>
        <v>0</v>
      </c>
      <c r="BN132" s="111" t="n">
        <f aca="false">IFERROR(Y132*I132/H132,"0")</f>
        <v>0</v>
      </c>
      <c r="BO132" s="111" t="n">
        <f aca="false">IFERROR(1/J132*(X132/H132),"0")</f>
        <v>0</v>
      </c>
      <c r="BP132" s="111" t="n">
        <f aca="false">IFERROR(1/J132*(Y132/H132),"0")</f>
        <v>0</v>
      </c>
    </row>
    <row r="133" customFormat="false" ht="12.75" hidden="false" customHeight="false" outlineLevel="0" collapsed="false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5" t="s">
        <v>71</v>
      </c>
      <c r="Q133" s="115"/>
      <c r="R133" s="115"/>
      <c r="S133" s="115"/>
      <c r="T133" s="115"/>
      <c r="U133" s="115"/>
      <c r="V133" s="115"/>
      <c r="W133" s="116" t="s">
        <v>72</v>
      </c>
      <c r="X133" s="117" t="n">
        <f aca="false">IFERROR(X129/H129,"0")+IFERROR(X130/H130,"0")+IFERROR(X131/H131,"0")+IFERROR(X132/H132,"0")</f>
        <v>0</v>
      </c>
      <c r="Y133" s="117" t="n">
        <f aca="false">IFERROR(Y129/H129,"0")+IFERROR(Y130/H130,"0")+IFERROR(Y131/H131,"0")+IFERROR(Y132/H132,"0")</f>
        <v>0</v>
      </c>
      <c r="Z133" s="117" t="n">
        <f aca="false">IFERROR(IF(Z129="",0,Z129),"0")+IFERROR(IF(Z130="",0,Z130),"0")+IFERROR(IF(Z131="",0,Z131),"0")+IFERROR(IF(Z132="",0,Z132),"0")</f>
        <v>0</v>
      </c>
      <c r="AA133" s="118"/>
      <c r="AB133" s="118"/>
      <c r="AC133" s="118"/>
    </row>
    <row r="134" customFormat="false" ht="12.75" hidden="false" customHeight="false" outlineLevel="0" collapsed="false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5" t="s">
        <v>71</v>
      </c>
      <c r="Q134" s="115"/>
      <c r="R134" s="115"/>
      <c r="S134" s="115"/>
      <c r="T134" s="115"/>
      <c r="U134" s="115"/>
      <c r="V134" s="115"/>
      <c r="W134" s="116" t="s">
        <v>69</v>
      </c>
      <c r="X134" s="117" t="n">
        <f aca="false">IFERROR(SUM(X129:X132),"0")</f>
        <v>0</v>
      </c>
      <c r="Y134" s="117" t="n">
        <f aca="false">IFERROR(SUM(Y129:Y132),"0")</f>
        <v>0</v>
      </c>
      <c r="Z134" s="116"/>
      <c r="AA134" s="118"/>
      <c r="AB134" s="118"/>
      <c r="AC134" s="118"/>
    </row>
    <row r="135" customFormat="false" ht="14.25" hidden="false" customHeight="true" outlineLevel="0" collapsed="false">
      <c r="A135" s="94" t="s">
        <v>73</v>
      </c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5"/>
      <c r="AB135" s="95"/>
      <c r="AC135" s="95"/>
    </row>
    <row r="136" customFormat="false" ht="27" hidden="false" customHeight="true" outlineLevel="0" collapsed="false">
      <c r="A136" s="96" t="s">
        <v>258</v>
      </c>
      <c r="B136" s="96" t="s">
        <v>259</v>
      </c>
      <c r="C136" s="97" t="n">
        <v>4301051625</v>
      </c>
      <c r="D136" s="98" t="n">
        <v>4607091385168</v>
      </c>
      <c r="E136" s="98"/>
      <c r="F136" s="99" t="n">
        <v>1.4</v>
      </c>
      <c r="G136" s="100" t="n">
        <v>6</v>
      </c>
      <c r="H136" s="99" t="n">
        <v>8.4</v>
      </c>
      <c r="I136" s="99" t="n">
        <v>8.958</v>
      </c>
      <c r="J136" s="100" t="n">
        <v>56</v>
      </c>
      <c r="K136" s="100" t="s">
        <v>116</v>
      </c>
      <c r="L136" s="100"/>
      <c r="M136" s="101" t="s">
        <v>80</v>
      </c>
      <c r="N136" s="101"/>
      <c r="O136" s="100" t="n">
        <v>45</v>
      </c>
      <c r="P136" s="102" t="str">
        <f aca="false"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02"/>
      <c r="R136" s="102"/>
      <c r="S136" s="102"/>
      <c r="T136" s="102"/>
      <c r="U136" s="103"/>
      <c r="V136" s="103"/>
      <c r="W136" s="104" t="s">
        <v>69</v>
      </c>
      <c r="X136" s="105" t="n">
        <v>0</v>
      </c>
      <c r="Y136" s="106" t="n">
        <f aca="false">IFERROR(IF(X136="",0,CEILING((X136/$H136),1)*$H136),"")</f>
        <v>0</v>
      </c>
      <c r="Z136" s="107" t="str">
        <f aca="false">IFERROR(IF(Y136=0,"",ROUNDUP(Y136/H136,0)*0.02175),"")</f>
        <v/>
      </c>
      <c r="AA136" s="108"/>
      <c r="AB136" s="109"/>
      <c r="AC136" s="110" t="s">
        <v>260</v>
      </c>
      <c r="AG136" s="111"/>
      <c r="AJ136" s="112"/>
      <c r="AK136" s="112" t="n">
        <v>0</v>
      </c>
      <c r="BB136" s="113" t="s">
        <v>1</v>
      </c>
      <c r="BM136" s="111" t="n">
        <f aca="false">IFERROR(X136*I136/H136,"0")</f>
        <v>0</v>
      </c>
      <c r="BN136" s="111" t="n">
        <f aca="false">IFERROR(Y136*I136/H136,"0")</f>
        <v>0</v>
      </c>
      <c r="BO136" s="111" t="n">
        <f aca="false">IFERROR(1/J136*(X136/H136),"0")</f>
        <v>0</v>
      </c>
      <c r="BP136" s="111" t="n">
        <f aca="false">IFERROR(1/J136*(Y136/H136),"0")</f>
        <v>0</v>
      </c>
    </row>
    <row r="137" customFormat="false" ht="37.5" hidden="false" customHeight="true" outlineLevel="0" collapsed="false">
      <c r="A137" s="96" t="s">
        <v>258</v>
      </c>
      <c r="B137" s="96" t="s">
        <v>261</v>
      </c>
      <c r="C137" s="97" t="n">
        <v>4301051360</v>
      </c>
      <c r="D137" s="98" t="n">
        <v>4607091385168</v>
      </c>
      <c r="E137" s="98"/>
      <c r="F137" s="99" t="n">
        <v>1.35</v>
      </c>
      <c r="G137" s="100" t="n">
        <v>6</v>
      </c>
      <c r="H137" s="99" t="n">
        <v>8.1</v>
      </c>
      <c r="I137" s="99" t="n">
        <v>8.658</v>
      </c>
      <c r="J137" s="100" t="n">
        <v>56</v>
      </c>
      <c r="K137" s="100" t="s">
        <v>116</v>
      </c>
      <c r="L137" s="100"/>
      <c r="M137" s="101" t="s">
        <v>80</v>
      </c>
      <c r="N137" s="101"/>
      <c r="O137" s="100" t="n">
        <v>45</v>
      </c>
      <c r="P137" s="102" t="str">
        <f aca="false"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02"/>
      <c r="R137" s="102"/>
      <c r="S137" s="102"/>
      <c r="T137" s="102"/>
      <c r="U137" s="103"/>
      <c r="V137" s="103"/>
      <c r="W137" s="104" t="s">
        <v>69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IFERROR(IF(Y137=0,"",ROUNDUP(Y137/H137,0)*0.02175),"")</f>
        <v/>
      </c>
      <c r="AA137" s="108"/>
      <c r="AB137" s="109"/>
      <c r="AC137" s="110" t="s">
        <v>262</v>
      </c>
      <c r="AG137" s="111"/>
      <c r="AJ137" s="112"/>
      <c r="AK137" s="112" t="n">
        <v>0</v>
      </c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27" hidden="false" customHeight="true" outlineLevel="0" collapsed="false">
      <c r="A138" s="96" t="s">
        <v>263</v>
      </c>
      <c r="B138" s="96" t="s">
        <v>264</v>
      </c>
      <c r="C138" s="97" t="n">
        <v>4301051742</v>
      </c>
      <c r="D138" s="98" t="n">
        <v>4680115884540</v>
      </c>
      <c r="E138" s="98"/>
      <c r="F138" s="99" t="n">
        <v>1.4</v>
      </c>
      <c r="G138" s="100" t="n">
        <v>6</v>
      </c>
      <c r="H138" s="99" t="n">
        <v>8.4</v>
      </c>
      <c r="I138" s="99" t="n">
        <v>8.88</v>
      </c>
      <c r="J138" s="100" t="n">
        <v>56</v>
      </c>
      <c r="K138" s="100" t="s">
        <v>116</v>
      </c>
      <c r="L138" s="100"/>
      <c r="M138" s="101" t="s">
        <v>80</v>
      </c>
      <c r="N138" s="101"/>
      <c r="O138" s="100" t="n">
        <v>45</v>
      </c>
      <c r="P138" s="102" t="str">
        <f aca="false"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02"/>
      <c r="R138" s="102"/>
      <c r="S138" s="102"/>
      <c r="T138" s="102"/>
      <c r="U138" s="103"/>
      <c r="V138" s="103"/>
      <c r="W138" s="104" t="s">
        <v>69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IFERROR(IF(Y138=0,"",ROUNDUP(Y138/H138,0)*0.02175),"")</f>
        <v/>
      </c>
      <c r="AA138" s="108"/>
      <c r="AB138" s="109"/>
      <c r="AC138" s="110" t="s">
        <v>265</v>
      </c>
      <c r="AG138" s="111"/>
      <c r="AJ138" s="112"/>
      <c r="AK138" s="112" t="n">
        <v>0</v>
      </c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37.5" hidden="false" customHeight="true" outlineLevel="0" collapsed="false">
      <c r="A139" s="96" t="s">
        <v>266</v>
      </c>
      <c r="B139" s="96" t="s">
        <v>267</v>
      </c>
      <c r="C139" s="97" t="n">
        <v>4301051362</v>
      </c>
      <c r="D139" s="98" t="n">
        <v>4607091383256</v>
      </c>
      <c r="E139" s="98"/>
      <c r="F139" s="99" t="n">
        <v>0.33</v>
      </c>
      <c r="G139" s="100" t="n">
        <v>6</v>
      </c>
      <c r="H139" s="99" t="n">
        <v>1.98</v>
      </c>
      <c r="I139" s="99" t="n">
        <v>2.226</v>
      </c>
      <c r="J139" s="100" t="n">
        <v>182</v>
      </c>
      <c r="K139" s="100" t="s">
        <v>76</v>
      </c>
      <c r="L139" s="100"/>
      <c r="M139" s="101" t="s">
        <v>80</v>
      </c>
      <c r="N139" s="101"/>
      <c r="O139" s="100" t="n">
        <v>45</v>
      </c>
      <c r="P139" s="102" t="str">
        <f aca="false"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02"/>
      <c r="R139" s="102"/>
      <c r="S139" s="102"/>
      <c r="T139" s="102"/>
      <c r="U139" s="103"/>
      <c r="V139" s="103"/>
      <c r="W139" s="104" t="s">
        <v>69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IFERROR(IF(Y139=0,"",ROUNDUP(Y139/H139,0)*0.00651),"")</f>
        <v/>
      </c>
      <c r="AA139" s="108"/>
      <c r="AB139" s="109"/>
      <c r="AC139" s="110" t="s">
        <v>262</v>
      </c>
      <c r="AG139" s="111"/>
      <c r="AJ139" s="112"/>
      <c r="AK139" s="112" t="n">
        <v>0</v>
      </c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37.5" hidden="false" customHeight="true" outlineLevel="0" collapsed="false">
      <c r="A140" s="96" t="s">
        <v>268</v>
      </c>
      <c r="B140" s="96" t="s">
        <v>269</v>
      </c>
      <c r="C140" s="97" t="n">
        <v>4301051358</v>
      </c>
      <c r="D140" s="98" t="n">
        <v>4607091385748</v>
      </c>
      <c r="E140" s="98"/>
      <c r="F140" s="99" t="n">
        <v>0.45</v>
      </c>
      <c r="G140" s="100" t="n">
        <v>6</v>
      </c>
      <c r="H140" s="99" t="n">
        <v>2.7</v>
      </c>
      <c r="I140" s="99" t="n">
        <v>2.952</v>
      </c>
      <c r="J140" s="100" t="n">
        <v>182</v>
      </c>
      <c r="K140" s="100" t="s">
        <v>76</v>
      </c>
      <c r="L140" s="100" t="s">
        <v>148</v>
      </c>
      <c r="M140" s="101" t="s">
        <v>80</v>
      </c>
      <c r="N140" s="101"/>
      <c r="O140" s="100" t="n">
        <v>45</v>
      </c>
      <c r="P140" s="102" t="str">
        <f aca="false"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02"/>
      <c r="R140" s="102"/>
      <c r="S140" s="102"/>
      <c r="T140" s="102"/>
      <c r="U140" s="103"/>
      <c r="V140" s="103"/>
      <c r="W140" s="104" t="s">
        <v>69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IFERROR(IF(Y140=0,"",ROUNDUP(Y140/H140,0)*0.00651),"")</f>
        <v/>
      </c>
      <c r="AA140" s="108"/>
      <c r="AB140" s="109"/>
      <c r="AC140" s="110" t="s">
        <v>262</v>
      </c>
      <c r="AG140" s="111"/>
      <c r="AJ140" s="112" t="s">
        <v>150</v>
      </c>
      <c r="AK140" s="112" t="n">
        <v>491.4</v>
      </c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27" hidden="false" customHeight="true" outlineLevel="0" collapsed="false">
      <c r="A141" s="96" t="s">
        <v>270</v>
      </c>
      <c r="B141" s="96" t="s">
        <v>271</v>
      </c>
      <c r="C141" s="97" t="n">
        <v>4301051740</v>
      </c>
      <c r="D141" s="98" t="n">
        <v>4680115884533</v>
      </c>
      <c r="E141" s="98"/>
      <c r="F141" s="99" t="n">
        <v>0.3</v>
      </c>
      <c r="G141" s="100" t="n">
        <v>6</v>
      </c>
      <c r="H141" s="99" t="n">
        <v>1.8</v>
      </c>
      <c r="I141" s="99" t="n">
        <v>1.98</v>
      </c>
      <c r="J141" s="100" t="n">
        <v>182</v>
      </c>
      <c r="K141" s="100" t="s">
        <v>76</v>
      </c>
      <c r="L141" s="100"/>
      <c r="M141" s="101" t="s">
        <v>80</v>
      </c>
      <c r="N141" s="101"/>
      <c r="O141" s="100" t="n">
        <v>45</v>
      </c>
      <c r="P141" s="102" t="str">
        <f aca="false"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02"/>
      <c r="R141" s="102"/>
      <c r="S141" s="102"/>
      <c r="T141" s="102"/>
      <c r="U141" s="103"/>
      <c r="V141" s="103"/>
      <c r="W141" s="104" t="s">
        <v>69</v>
      </c>
      <c r="X141" s="105" t="n">
        <v>0</v>
      </c>
      <c r="Y141" s="106" t="n">
        <f aca="false">IFERROR(IF(X141="",0,CEILING((X141/$H141),1)*$H141),"")</f>
        <v>0</v>
      </c>
      <c r="Z141" s="107" t="str">
        <f aca="false">IFERROR(IF(Y141=0,"",ROUNDUP(Y141/H141,0)*0.00651),"")</f>
        <v/>
      </c>
      <c r="AA141" s="108"/>
      <c r="AB141" s="109"/>
      <c r="AC141" s="110" t="s">
        <v>265</v>
      </c>
      <c r="AG141" s="111"/>
      <c r="AJ141" s="112"/>
      <c r="AK141" s="112" t="n">
        <v>0</v>
      </c>
      <c r="BB141" s="113" t="s">
        <v>1</v>
      </c>
      <c r="BM141" s="111" t="n">
        <f aca="false">IFERROR(X141*I141/H141,"0")</f>
        <v>0</v>
      </c>
      <c r="BN141" s="111" t="n">
        <f aca="false">IFERROR(Y141*I141/H141,"0")</f>
        <v>0</v>
      </c>
      <c r="BO141" s="111" t="n">
        <f aca="false">IFERROR(1/J141*(X141/H141),"0")</f>
        <v>0</v>
      </c>
      <c r="BP141" s="111" t="n">
        <f aca="false">IFERROR(1/J141*(Y141/H141),"0")</f>
        <v>0</v>
      </c>
    </row>
    <row r="142" customFormat="false" ht="37.5" hidden="false" customHeight="true" outlineLevel="0" collapsed="false">
      <c r="A142" s="96" t="s">
        <v>272</v>
      </c>
      <c r="B142" s="96" t="s">
        <v>273</v>
      </c>
      <c r="C142" s="97" t="n">
        <v>4301051480</v>
      </c>
      <c r="D142" s="98" t="n">
        <v>4680115882645</v>
      </c>
      <c r="E142" s="98"/>
      <c r="F142" s="99" t="n">
        <v>0.3</v>
      </c>
      <c r="G142" s="100" t="n">
        <v>6</v>
      </c>
      <c r="H142" s="99" t="n">
        <v>1.8</v>
      </c>
      <c r="I142" s="99" t="n">
        <v>2.64</v>
      </c>
      <c r="J142" s="100" t="n">
        <v>182</v>
      </c>
      <c r="K142" s="100" t="s">
        <v>76</v>
      </c>
      <c r="L142" s="100"/>
      <c r="M142" s="101" t="s">
        <v>68</v>
      </c>
      <c r="N142" s="101"/>
      <c r="O142" s="100" t="n">
        <v>40</v>
      </c>
      <c r="P142" s="102" t="str">
        <f aca="false"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02"/>
      <c r="R142" s="102"/>
      <c r="S142" s="102"/>
      <c r="T142" s="102"/>
      <c r="U142" s="103"/>
      <c r="V142" s="103"/>
      <c r="W142" s="104" t="s">
        <v>69</v>
      </c>
      <c r="X142" s="105" t="n">
        <v>0</v>
      </c>
      <c r="Y142" s="106" t="n">
        <f aca="false">IFERROR(IF(X142="",0,CEILING((X142/$H142),1)*$H142),"")</f>
        <v>0</v>
      </c>
      <c r="Z142" s="107" t="str">
        <f aca="false">IFERROR(IF(Y142=0,"",ROUNDUP(Y142/H142,0)*0.00651),"")</f>
        <v/>
      </c>
      <c r="AA142" s="108"/>
      <c r="AB142" s="109"/>
      <c r="AC142" s="110" t="s">
        <v>274</v>
      </c>
      <c r="AG142" s="111"/>
      <c r="AJ142" s="112"/>
      <c r="AK142" s="112" t="n">
        <v>0</v>
      </c>
      <c r="BB142" s="113" t="s">
        <v>1</v>
      </c>
      <c r="BM142" s="111" t="n">
        <f aca="false">IFERROR(X142*I142/H142,"0")</f>
        <v>0</v>
      </c>
      <c r="BN142" s="111" t="n">
        <f aca="false">IFERROR(Y142*I142/H142,"0")</f>
        <v>0</v>
      </c>
      <c r="BO142" s="111" t="n">
        <f aca="false">IFERROR(1/J142*(X142/H142),"0")</f>
        <v>0</v>
      </c>
      <c r="BP142" s="111" t="n">
        <f aca="false">IFERROR(1/J142*(Y142/H142),"0")</f>
        <v>0</v>
      </c>
    </row>
    <row r="143" customFormat="false" ht="12.75" hidden="false" customHeight="false" outlineLevel="0" collapsed="false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5" t="s">
        <v>71</v>
      </c>
      <c r="Q143" s="115"/>
      <c r="R143" s="115"/>
      <c r="S143" s="115"/>
      <c r="T143" s="115"/>
      <c r="U143" s="115"/>
      <c r="V143" s="115"/>
      <c r="W143" s="116" t="s">
        <v>72</v>
      </c>
      <c r="X143" s="117" t="n">
        <f aca="false">IFERROR(X136/H136,"0")+IFERROR(X137/H137,"0")+IFERROR(X138/H138,"0")+IFERROR(X139/H139,"0")+IFERROR(X140/H140,"0")+IFERROR(X141/H141,"0")+IFERROR(X142/H142,"0")</f>
        <v>0</v>
      </c>
      <c r="Y143" s="117" t="n">
        <f aca="false">IFERROR(Y136/H136,"0")+IFERROR(Y137/H137,"0")+IFERROR(Y138/H138,"0")+IFERROR(Y139/H139,"0")+IFERROR(Y140/H140,"0")+IFERROR(Y141/H141,"0")+IFERROR(Y142/H142,"0")</f>
        <v>0</v>
      </c>
      <c r="Z143" s="117" t="n">
        <f aca="false">IFERROR(IF(Z136="",0,Z136),"0")+IFERROR(IF(Z137="",0,Z137),"0")+IFERROR(IF(Z138="",0,Z138),"0")+IFERROR(IF(Z139="",0,Z139),"0")+IFERROR(IF(Z140="",0,Z140),"0")+IFERROR(IF(Z141="",0,Z141),"0")+IFERROR(IF(Z142="",0,Z142),"0")</f>
        <v>0</v>
      </c>
      <c r="AA143" s="118"/>
      <c r="AB143" s="118"/>
      <c r="AC143" s="118"/>
    </row>
    <row r="144" customFormat="false" ht="12.75" hidden="false" customHeight="false" outlineLevel="0" collapsed="false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5" t="s">
        <v>71</v>
      </c>
      <c r="Q144" s="115"/>
      <c r="R144" s="115"/>
      <c r="S144" s="115"/>
      <c r="T144" s="115"/>
      <c r="U144" s="115"/>
      <c r="V144" s="115"/>
      <c r="W144" s="116" t="s">
        <v>69</v>
      </c>
      <c r="X144" s="117" t="n">
        <f aca="false">IFERROR(SUM(X136:X142),"0")</f>
        <v>0</v>
      </c>
      <c r="Y144" s="117" t="n">
        <f aca="false">IFERROR(SUM(Y136:Y142),"0")</f>
        <v>0</v>
      </c>
      <c r="Z144" s="116"/>
      <c r="AA144" s="118"/>
      <c r="AB144" s="118"/>
      <c r="AC144" s="118"/>
    </row>
    <row r="145" customFormat="false" ht="14.25" hidden="false" customHeight="true" outlineLevel="0" collapsed="false">
      <c r="A145" s="94" t="s">
        <v>207</v>
      </c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5"/>
      <c r="AB145" s="95"/>
      <c r="AC145" s="95"/>
    </row>
    <row r="146" customFormat="false" ht="37.5" hidden="false" customHeight="true" outlineLevel="0" collapsed="false">
      <c r="A146" s="96" t="s">
        <v>275</v>
      </c>
      <c r="B146" s="96" t="s">
        <v>276</v>
      </c>
      <c r="C146" s="97" t="n">
        <v>4301060356</v>
      </c>
      <c r="D146" s="98" t="n">
        <v>4680115882652</v>
      </c>
      <c r="E146" s="98"/>
      <c r="F146" s="99" t="n">
        <v>0.33</v>
      </c>
      <c r="G146" s="100" t="n">
        <v>6</v>
      </c>
      <c r="H146" s="99" t="n">
        <v>1.98</v>
      </c>
      <c r="I146" s="99" t="n">
        <v>2.82</v>
      </c>
      <c r="J146" s="100" t="n">
        <v>182</v>
      </c>
      <c r="K146" s="100" t="s">
        <v>76</v>
      </c>
      <c r="L146" s="100"/>
      <c r="M146" s="101" t="s">
        <v>68</v>
      </c>
      <c r="N146" s="101"/>
      <c r="O146" s="100" t="n">
        <v>40</v>
      </c>
      <c r="P146" s="102" t="str">
        <f aca="false"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02"/>
      <c r="R146" s="102"/>
      <c r="S146" s="102"/>
      <c r="T146" s="102"/>
      <c r="U146" s="103"/>
      <c r="V146" s="103"/>
      <c r="W146" s="104" t="s">
        <v>69</v>
      </c>
      <c r="X146" s="105" t="n">
        <v>0</v>
      </c>
      <c r="Y146" s="106" t="n">
        <f aca="false">IFERROR(IF(X146="",0,CEILING((X146/$H146),1)*$H146),"")</f>
        <v>0</v>
      </c>
      <c r="Z146" s="107" t="str">
        <f aca="false">IFERROR(IF(Y146=0,"",ROUNDUP(Y146/H146,0)*0.00651),"")</f>
        <v/>
      </c>
      <c r="AA146" s="108"/>
      <c r="AB146" s="109"/>
      <c r="AC146" s="110" t="s">
        <v>277</v>
      </c>
      <c r="AG146" s="111"/>
      <c r="AJ146" s="112"/>
      <c r="AK146" s="112" t="n">
        <v>0</v>
      </c>
      <c r="BB146" s="113" t="s">
        <v>1</v>
      </c>
      <c r="BM146" s="111" t="n">
        <f aca="false">IFERROR(X146*I146/H146,"0")</f>
        <v>0</v>
      </c>
      <c r="BN146" s="111" t="n">
        <f aca="false">IFERROR(Y146*I146/H146,"0")</f>
        <v>0</v>
      </c>
      <c r="BO146" s="111" t="n">
        <f aca="false">IFERROR(1/J146*(X146/H146),"0")</f>
        <v>0</v>
      </c>
      <c r="BP146" s="111" t="n">
        <f aca="false">IFERROR(1/J146*(Y146/H146),"0")</f>
        <v>0</v>
      </c>
    </row>
    <row r="147" customFormat="false" ht="27" hidden="false" customHeight="true" outlineLevel="0" collapsed="false">
      <c r="A147" s="96" t="s">
        <v>278</v>
      </c>
      <c r="B147" s="96" t="s">
        <v>279</v>
      </c>
      <c r="C147" s="97" t="n">
        <v>4301060309</v>
      </c>
      <c r="D147" s="98" t="n">
        <v>4680115880238</v>
      </c>
      <c r="E147" s="98"/>
      <c r="F147" s="99" t="n">
        <v>0.33</v>
      </c>
      <c r="G147" s="100" t="n">
        <v>6</v>
      </c>
      <c r="H147" s="99" t="n">
        <v>1.98</v>
      </c>
      <c r="I147" s="99" t="n">
        <v>2.238</v>
      </c>
      <c r="J147" s="100" t="n">
        <v>182</v>
      </c>
      <c r="K147" s="100" t="s">
        <v>76</v>
      </c>
      <c r="L147" s="100"/>
      <c r="M147" s="101" t="s">
        <v>68</v>
      </c>
      <c r="N147" s="101"/>
      <c r="O147" s="100" t="n">
        <v>40</v>
      </c>
      <c r="P147" s="102" t="str">
        <f aca="false"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02"/>
      <c r="R147" s="102"/>
      <c r="S147" s="102"/>
      <c r="T147" s="102"/>
      <c r="U147" s="103"/>
      <c r="V147" s="103"/>
      <c r="W147" s="104" t="s">
        <v>69</v>
      </c>
      <c r="X147" s="105" t="n">
        <v>0</v>
      </c>
      <c r="Y147" s="106" t="n">
        <f aca="false">IFERROR(IF(X147="",0,CEILING((X147/$H147),1)*$H147),"")</f>
        <v>0</v>
      </c>
      <c r="Z147" s="107" t="str">
        <f aca="false">IFERROR(IF(Y147=0,"",ROUNDUP(Y147/H147,0)*0.00651),"")</f>
        <v/>
      </c>
      <c r="AA147" s="108"/>
      <c r="AB147" s="109"/>
      <c r="AC147" s="110" t="s">
        <v>280</v>
      </c>
      <c r="AG147" s="111"/>
      <c r="AJ147" s="112"/>
      <c r="AK147" s="112" t="n">
        <v>0</v>
      </c>
      <c r="BB147" s="113" t="s">
        <v>1</v>
      </c>
      <c r="BM147" s="111" t="n">
        <f aca="false">IFERROR(X147*I147/H147,"0")</f>
        <v>0</v>
      </c>
      <c r="BN147" s="111" t="n">
        <f aca="false">IFERROR(Y147*I147/H147,"0")</f>
        <v>0</v>
      </c>
      <c r="BO147" s="111" t="n">
        <f aca="false">IFERROR(1/J147*(X147/H147),"0")</f>
        <v>0</v>
      </c>
      <c r="BP147" s="111" t="n">
        <f aca="false">IFERROR(1/J147*(Y147/H147),"0")</f>
        <v>0</v>
      </c>
    </row>
    <row r="148" customFormat="false" ht="12.75" hidden="false" customHeight="false" outlineLevel="0" collapsed="false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5" t="s">
        <v>71</v>
      </c>
      <c r="Q148" s="115"/>
      <c r="R148" s="115"/>
      <c r="S148" s="115"/>
      <c r="T148" s="115"/>
      <c r="U148" s="115"/>
      <c r="V148" s="115"/>
      <c r="W148" s="116" t="s">
        <v>72</v>
      </c>
      <c r="X148" s="117" t="n">
        <f aca="false">IFERROR(X146/H146,"0")+IFERROR(X147/H147,"0")</f>
        <v>0</v>
      </c>
      <c r="Y148" s="117" t="n">
        <f aca="false">IFERROR(Y146/H146,"0")+IFERROR(Y147/H147,"0")</f>
        <v>0</v>
      </c>
      <c r="Z148" s="117" t="n">
        <f aca="false">IFERROR(IF(Z146="",0,Z146),"0")+IFERROR(IF(Z147="",0,Z147),"0")</f>
        <v>0</v>
      </c>
      <c r="AA148" s="118"/>
      <c r="AB148" s="118"/>
      <c r="AC148" s="118"/>
    </row>
    <row r="149" customFormat="false" ht="12.75" hidden="false" customHeight="false" outlineLevel="0" collapsed="false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5" t="s">
        <v>71</v>
      </c>
      <c r="Q149" s="115"/>
      <c r="R149" s="115"/>
      <c r="S149" s="115"/>
      <c r="T149" s="115"/>
      <c r="U149" s="115"/>
      <c r="V149" s="115"/>
      <c r="W149" s="116" t="s">
        <v>69</v>
      </c>
      <c r="X149" s="117" t="n">
        <f aca="false">IFERROR(SUM(X146:X147),"0")</f>
        <v>0</v>
      </c>
      <c r="Y149" s="117" t="n">
        <f aca="false">IFERROR(SUM(Y146:Y147),"0")</f>
        <v>0</v>
      </c>
      <c r="Z149" s="116"/>
      <c r="AA149" s="118"/>
      <c r="AB149" s="118"/>
      <c r="AC149" s="118"/>
    </row>
    <row r="150" customFormat="false" ht="16.5" hidden="false" customHeight="true" outlineLevel="0" collapsed="false">
      <c r="A150" s="92" t="s">
        <v>281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3"/>
      <c r="AB150" s="93"/>
      <c r="AC150" s="93"/>
    </row>
    <row r="151" customFormat="false" ht="14.25" hidden="false" customHeight="true" outlineLevel="0" collapsed="false">
      <c r="A151" s="94" t="s">
        <v>113</v>
      </c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5"/>
      <c r="AB151" s="95"/>
      <c r="AC151" s="95"/>
    </row>
    <row r="152" customFormat="false" ht="16.5" hidden="false" customHeight="true" outlineLevel="0" collapsed="false">
      <c r="A152" s="96" t="s">
        <v>282</v>
      </c>
      <c r="B152" s="96" t="s">
        <v>283</v>
      </c>
      <c r="C152" s="97" t="n">
        <v>4301011988</v>
      </c>
      <c r="D152" s="98" t="n">
        <v>4680115885561</v>
      </c>
      <c r="E152" s="98"/>
      <c r="F152" s="99" t="n">
        <v>1.35</v>
      </c>
      <c r="G152" s="100" t="n">
        <v>4</v>
      </c>
      <c r="H152" s="99" t="n">
        <v>5.4</v>
      </c>
      <c r="I152" s="99" t="n">
        <v>7.24</v>
      </c>
      <c r="J152" s="100" t="n">
        <v>104</v>
      </c>
      <c r="K152" s="100" t="s">
        <v>116</v>
      </c>
      <c r="L152" s="100"/>
      <c r="M152" s="101" t="s">
        <v>284</v>
      </c>
      <c r="N152" s="101"/>
      <c r="O152" s="100" t="n">
        <v>90</v>
      </c>
      <c r="P152" s="119" t="s">
        <v>285</v>
      </c>
      <c r="Q152" s="119"/>
      <c r="R152" s="119"/>
      <c r="S152" s="119"/>
      <c r="T152" s="119"/>
      <c r="U152" s="103"/>
      <c r="V152" s="103"/>
      <c r="W152" s="104" t="s">
        <v>69</v>
      </c>
      <c r="X152" s="105" t="n">
        <v>0</v>
      </c>
      <c r="Y152" s="106" t="n">
        <f aca="false">IFERROR(IF(X152="",0,CEILING((X152/$H152),1)*$H152),"")</f>
        <v>0</v>
      </c>
      <c r="Z152" s="107" t="str">
        <f aca="false">IFERROR(IF(Y152=0,"",ROUNDUP(Y152/H152,0)*0.01196),"")</f>
        <v/>
      </c>
      <c r="AA152" s="108"/>
      <c r="AB152" s="109"/>
      <c r="AC152" s="110" t="s">
        <v>286</v>
      </c>
      <c r="AG152" s="111"/>
      <c r="AJ152" s="112"/>
      <c r="AK152" s="112" t="n">
        <v>0</v>
      </c>
      <c r="BB152" s="113" t="s">
        <v>1</v>
      </c>
      <c r="BM152" s="111" t="n">
        <f aca="false">IFERROR(X152*I152/H152,"0")</f>
        <v>0</v>
      </c>
      <c r="BN152" s="111" t="n">
        <f aca="false">IFERROR(Y152*I152/H152,"0")</f>
        <v>0</v>
      </c>
      <c r="BO152" s="111" t="n">
        <f aca="false">IFERROR(1/J152*(X152/H152),"0")</f>
        <v>0</v>
      </c>
      <c r="BP152" s="111" t="n">
        <f aca="false">IFERROR(1/J152*(Y152/H152),"0")</f>
        <v>0</v>
      </c>
    </row>
    <row r="153" customFormat="false" ht="27" hidden="false" customHeight="true" outlineLevel="0" collapsed="false">
      <c r="A153" s="96" t="s">
        <v>287</v>
      </c>
      <c r="B153" s="96" t="s">
        <v>288</v>
      </c>
      <c r="C153" s="97" t="n">
        <v>4301011562</v>
      </c>
      <c r="D153" s="98" t="n">
        <v>4680115882577</v>
      </c>
      <c r="E153" s="98"/>
      <c r="F153" s="99" t="n">
        <v>0.4</v>
      </c>
      <c r="G153" s="100" t="n">
        <v>8</v>
      </c>
      <c r="H153" s="99" t="n">
        <v>3.2</v>
      </c>
      <c r="I153" s="99" t="n">
        <v>3.38</v>
      </c>
      <c r="J153" s="100" t="n">
        <v>182</v>
      </c>
      <c r="K153" s="100" t="s">
        <v>76</v>
      </c>
      <c r="L153" s="100"/>
      <c r="M153" s="101" t="s">
        <v>105</v>
      </c>
      <c r="N153" s="101"/>
      <c r="O153" s="100" t="n">
        <v>90</v>
      </c>
      <c r="P153" s="102" t="str">
        <f aca="false"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02"/>
      <c r="R153" s="102"/>
      <c r="S153" s="102"/>
      <c r="T153" s="102"/>
      <c r="U153" s="103"/>
      <c r="V153" s="103"/>
      <c r="W153" s="104" t="s">
        <v>69</v>
      </c>
      <c r="X153" s="105" t="n">
        <v>0</v>
      </c>
      <c r="Y153" s="106" t="n">
        <f aca="false">IFERROR(IF(X153="",0,CEILING((X153/$H153),1)*$H153),"")</f>
        <v>0</v>
      </c>
      <c r="Z153" s="107" t="str">
        <f aca="false">IFERROR(IF(Y153=0,"",ROUNDUP(Y153/H153,0)*0.00651),"")</f>
        <v/>
      </c>
      <c r="AA153" s="108"/>
      <c r="AB153" s="109"/>
      <c r="AC153" s="110" t="s">
        <v>289</v>
      </c>
      <c r="AG153" s="111"/>
      <c r="AJ153" s="112"/>
      <c r="AK153" s="112" t="n">
        <v>0</v>
      </c>
      <c r="BB153" s="113" t="s">
        <v>1</v>
      </c>
      <c r="BM153" s="111" t="n">
        <f aca="false">IFERROR(X153*I153/H153,"0")</f>
        <v>0</v>
      </c>
      <c r="BN153" s="111" t="n">
        <f aca="false">IFERROR(Y153*I153/H153,"0")</f>
        <v>0</v>
      </c>
      <c r="BO153" s="111" t="n">
        <f aca="false">IFERROR(1/J153*(X153/H153),"0")</f>
        <v>0</v>
      </c>
      <c r="BP153" s="111" t="n">
        <f aca="false">IFERROR(1/J153*(Y153/H153),"0")</f>
        <v>0</v>
      </c>
    </row>
    <row r="154" customFormat="false" ht="27" hidden="false" customHeight="true" outlineLevel="0" collapsed="false">
      <c r="A154" s="96" t="s">
        <v>287</v>
      </c>
      <c r="B154" s="96" t="s">
        <v>290</v>
      </c>
      <c r="C154" s="97" t="n">
        <v>4301011564</v>
      </c>
      <c r="D154" s="98" t="n">
        <v>4680115882577</v>
      </c>
      <c r="E154" s="98"/>
      <c r="F154" s="99" t="n">
        <v>0.4</v>
      </c>
      <c r="G154" s="100" t="n">
        <v>8</v>
      </c>
      <c r="H154" s="99" t="n">
        <v>3.2</v>
      </c>
      <c r="I154" s="99" t="n">
        <v>3.38</v>
      </c>
      <c r="J154" s="100" t="n">
        <v>182</v>
      </c>
      <c r="K154" s="100" t="s">
        <v>76</v>
      </c>
      <c r="L154" s="100"/>
      <c r="M154" s="101" t="s">
        <v>105</v>
      </c>
      <c r="N154" s="101"/>
      <c r="O154" s="100" t="n">
        <v>90</v>
      </c>
      <c r="P154" s="102" t="str">
        <f aca="false"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02"/>
      <c r="R154" s="102"/>
      <c r="S154" s="102"/>
      <c r="T154" s="102"/>
      <c r="U154" s="103"/>
      <c r="V154" s="103"/>
      <c r="W154" s="104" t="s">
        <v>69</v>
      </c>
      <c r="X154" s="105" t="n">
        <v>0</v>
      </c>
      <c r="Y154" s="106" t="n">
        <f aca="false">IFERROR(IF(X154="",0,CEILING((X154/$H154),1)*$H154),"")</f>
        <v>0</v>
      </c>
      <c r="Z154" s="107" t="str">
        <f aca="false">IFERROR(IF(Y154=0,"",ROUNDUP(Y154/H154,0)*0.00651),"")</f>
        <v/>
      </c>
      <c r="AA154" s="108"/>
      <c r="AB154" s="109"/>
      <c r="AC154" s="110" t="s">
        <v>289</v>
      </c>
      <c r="AG154" s="111"/>
      <c r="AJ154" s="112"/>
      <c r="AK154" s="112" t="n">
        <v>0</v>
      </c>
      <c r="BB154" s="113" t="s">
        <v>1</v>
      </c>
      <c r="BM154" s="111" t="n">
        <f aca="false">IFERROR(X154*I154/H154,"0")</f>
        <v>0</v>
      </c>
      <c r="BN154" s="111" t="n">
        <f aca="false">IFERROR(Y154*I154/H154,"0")</f>
        <v>0</v>
      </c>
      <c r="BO154" s="111" t="n">
        <f aca="false">IFERROR(1/J154*(X154/H154),"0")</f>
        <v>0</v>
      </c>
      <c r="BP154" s="111" t="n">
        <f aca="false">IFERROR(1/J154*(Y154/H154),"0")</f>
        <v>0</v>
      </c>
    </row>
    <row r="155" customFormat="false" ht="12.75" hidden="false" customHeight="false" outlineLevel="0" collapsed="false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5" t="s">
        <v>71</v>
      </c>
      <c r="Q155" s="115"/>
      <c r="R155" s="115"/>
      <c r="S155" s="115"/>
      <c r="T155" s="115"/>
      <c r="U155" s="115"/>
      <c r="V155" s="115"/>
      <c r="W155" s="116" t="s">
        <v>72</v>
      </c>
      <c r="X155" s="117" t="n">
        <f aca="false">IFERROR(X152/H152,"0")+IFERROR(X153/H153,"0")+IFERROR(X154/H154,"0")</f>
        <v>0</v>
      </c>
      <c r="Y155" s="117" t="n">
        <f aca="false">IFERROR(Y152/H152,"0")+IFERROR(Y153/H153,"0")+IFERROR(Y154/H154,"0")</f>
        <v>0</v>
      </c>
      <c r="Z155" s="117" t="n">
        <f aca="false">IFERROR(IF(Z152="",0,Z152),"0")+IFERROR(IF(Z153="",0,Z153),"0")+IFERROR(IF(Z154="",0,Z154),"0")</f>
        <v>0</v>
      </c>
      <c r="AA155" s="118"/>
      <c r="AB155" s="118"/>
      <c r="AC155" s="118"/>
    </row>
    <row r="156" customFormat="false" ht="12.75" hidden="false" customHeight="false" outlineLevel="0" collapsed="false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5" t="s">
        <v>71</v>
      </c>
      <c r="Q156" s="115"/>
      <c r="R156" s="115"/>
      <c r="S156" s="115"/>
      <c r="T156" s="115"/>
      <c r="U156" s="115"/>
      <c r="V156" s="115"/>
      <c r="W156" s="116" t="s">
        <v>69</v>
      </c>
      <c r="X156" s="117" t="n">
        <f aca="false">IFERROR(SUM(X152:X154),"0")</f>
        <v>0</v>
      </c>
      <c r="Y156" s="117" t="n">
        <f aca="false">IFERROR(SUM(Y152:Y154),"0")</f>
        <v>0</v>
      </c>
      <c r="Z156" s="116"/>
      <c r="AA156" s="118"/>
      <c r="AB156" s="118"/>
      <c r="AC156" s="118"/>
    </row>
    <row r="157" customFormat="false" ht="14.25" hidden="false" customHeight="true" outlineLevel="0" collapsed="false">
      <c r="A157" s="94" t="s">
        <v>64</v>
      </c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5"/>
      <c r="AB157" s="95"/>
      <c r="AC157" s="95"/>
    </row>
    <row r="158" customFormat="false" ht="27" hidden="false" customHeight="true" outlineLevel="0" collapsed="false">
      <c r="A158" s="96" t="s">
        <v>291</v>
      </c>
      <c r="B158" s="96" t="s">
        <v>292</v>
      </c>
      <c r="C158" s="97" t="n">
        <v>4301031235</v>
      </c>
      <c r="D158" s="98" t="n">
        <v>4680115883444</v>
      </c>
      <c r="E158" s="98"/>
      <c r="F158" s="99" t="n">
        <v>0.35</v>
      </c>
      <c r="G158" s="100" t="n">
        <v>8</v>
      </c>
      <c r="H158" s="99" t="n">
        <v>2.8</v>
      </c>
      <c r="I158" s="99" t="n">
        <v>3.068</v>
      </c>
      <c r="J158" s="100" t="n">
        <v>182</v>
      </c>
      <c r="K158" s="100" t="s">
        <v>76</v>
      </c>
      <c r="L158" s="100"/>
      <c r="M158" s="101" t="s">
        <v>105</v>
      </c>
      <c r="N158" s="101"/>
      <c r="O158" s="100" t="n">
        <v>90</v>
      </c>
      <c r="P158" s="102" t="str">
        <f aca="false"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02"/>
      <c r="R158" s="102"/>
      <c r="S158" s="102"/>
      <c r="T158" s="102"/>
      <c r="U158" s="103"/>
      <c r="V158" s="103"/>
      <c r="W158" s="104" t="s">
        <v>69</v>
      </c>
      <c r="X158" s="105" t="n">
        <v>0</v>
      </c>
      <c r="Y158" s="106" t="n">
        <f aca="false">IFERROR(IF(X158="",0,CEILING((X158/$H158),1)*$H158),"")</f>
        <v>0</v>
      </c>
      <c r="Z158" s="107" t="str">
        <f aca="false">IFERROR(IF(Y158=0,"",ROUNDUP(Y158/H158,0)*0.00651),"")</f>
        <v/>
      </c>
      <c r="AA158" s="108"/>
      <c r="AB158" s="109"/>
      <c r="AC158" s="110" t="s">
        <v>293</v>
      </c>
      <c r="AG158" s="111"/>
      <c r="AJ158" s="112"/>
      <c r="AK158" s="112" t="n">
        <v>0</v>
      </c>
      <c r="BB158" s="113" t="s">
        <v>1</v>
      </c>
      <c r="BM158" s="111" t="n">
        <f aca="false">IFERROR(X158*I158/H158,"0")</f>
        <v>0</v>
      </c>
      <c r="BN158" s="111" t="n">
        <f aca="false">IFERROR(Y158*I158/H158,"0")</f>
        <v>0</v>
      </c>
      <c r="BO158" s="111" t="n">
        <f aca="false">IFERROR(1/J158*(X158/H158),"0")</f>
        <v>0</v>
      </c>
      <c r="BP158" s="111" t="n">
        <f aca="false">IFERROR(1/J158*(Y158/H158),"0")</f>
        <v>0</v>
      </c>
    </row>
    <row r="159" customFormat="false" ht="27" hidden="false" customHeight="true" outlineLevel="0" collapsed="false">
      <c r="A159" s="96" t="s">
        <v>291</v>
      </c>
      <c r="B159" s="96" t="s">
        <v>294</v>
      </c>
      <c r="C159" s="97" t="n">
        <v>4301031234</v>
      </c>
      <c r="D159" s="98" t="n">
        <v>4680115883444</v>
      </c>
      <c r="E159" s="98"/>
      <c r="F159" s="99" t="n">
        <v>0.35</v>
      </c>
      <c r="G159" s="100" t="n">
        <v>8</v>
      </c>
      <c r="H159" s="99" t="n">
        <v>2.8</v>
      </c>
      <c r="I159" s="99" t="n">
        <v>3.068</v>
      </c>
      <c r="J159" s="100" t="n">
        <v>182</v>
      </c>
      <c r="K159" s="100" t="s">
        <v>76</v>
      </c>
      <c r="L159" s="100"/>
      <c r="M159" s="101" t="s">
        <v>105</v>
      </c>
      <c r="N159" s="101"/>
      <c r="O159" s="100" t="n">
        <v>90</v>
      </c>
      <c r="P159" s="102" t="str">
        <f aca="false"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02"/>
      <c r="R159" s="102"/>
      <c r="S159" s="102"/>
      <c r="T159" s="102"/>
      <c r="U159" s="103"/>
      <c r="V159" s="103"/>
      <c r="W159" s="104" t="s">
        <v>69</v>
      </c>
      <c r="X159" s="105" t="n">
        <v>0</v>
      </c>
      <c r="Y159" s="106" t="n">
        <f aca="false">IFERROR(IF(X159="",0,CEILING((X159/$H159),1)*$H159),"")</f>
        <v>0</v>
      </c>
      <c r="Z159" s="107" t="str">
        <f aca="false">IFERROR(IF(Y159=0,"",ROUNDUP(Y159/H159,0)*0.00651),"")</f>
        <v/>
      </c>
      <c r="AA159" s="108"/>
      <c r="AB159" s="109"/>
      <c r="AC159" s="110" t="s">
        <v>293</v>
      </c>
      <c r="AG159" s="111"/>
      <c r="AJ159" s="112"/>
      <c r="AK159" s="112" t="n">
        <v>0</v>
      </c>
      <c r="BB159" s="113" t="s">
        <v>1</v>
      </c>
      <c r="BM159" s="111" t="n">
        <f aca="false">IFERROR(X159*I159/H159,"0")</f>
        <v>0</v>
      </c>
      <c r="BN159" s="111" t="n">
        <f aca="false">IFERROR(Y159*I159/H159,"0")</f>
        <v>0</v>
      </c>
      <c r="BO159" s="111" t="n">
        <f aca="false">IFERROR(1/J159*(X159/H159),"0")</f>
        <v>0</v>
      </c>
      <c r="BP159" s="111" t="n">
        <f aca="false">IFERROR(1/J159*(Y159/H159),"0")</f>
        <v>0</v>
      </c>
    </row>
    <row r="160" customFormat="false" ht="12.75" hidden="false" customHeight="false" outlineLevel="0" collapsed="false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5" t="s">
        <v>71</v>
      </c>
      <c r="Q160" s="115"/>
      <c r="R160" s="115"/>
      <c r="S160" s="115"/>
      <c r="T160" s="115"/>
      <c r="U160" s="115"/>
      <c r="V160" s="115"/>
      <c r="W160" s="116" t="s">
        <v>72</v>
      </c>
      <c r="X160" s="117" t="n">
        <f aca="false">IFERROR(X158/H158,"0")+IFERROR(X159/H159,"0")</f>
        <v>0</v>
      </c>
      <c r="Y160" s="117" t="n">
        <f aca="false">IFERROR(Y158/H158,"0")+IFERROR(Y159/H159,"0")</f>
        <v>0</v>
      </c>
      <c r="Z160" s="117" t="n">
        <f aca="false">IFERROR(IF(Z158="",0,Z158),"0")+IFERROR(IF(Z159="",0,Z159),"0")</f>
        <v>0</v>
      </c>
      <c r="AA160" s="118"/>
      <c r="AB160" s="118"/>
      <c r="AC160" s="118"/>
    </row>
    <row r="161" customFormat="false" ht="12.75" hidden="false" customHeight="false" outlineLevel="0" collapsed="false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5" t="s">
        <v>71</v>
      </c>
      <c r="Q161" s="115"/>
      <c r="R161" s="115"/>
      <c r="S161" s="115"/>
      <c r="T161" s="115"/>
      <c r="U161" s="115"/>
      <c r="V161" s="115"/>
      <c r="W161" s="116" t="s">
        <v>69</v>
      </c>
      <c r="X161" s="117" t="n">
        <f aca="false">IFERROR(SUM(X158:X159),"0")</f>
        <v>0</v>
      </c>
      <c r="Y161" s="117" t="n">
        <f aca="false">IFERROR(SUM(Y158:Y159),"0")</f>
        <v>0</v>
      </c>
      <c r="Z161" s="116"/>
      <c r="AA161" s="118"/>
      <c r="AB161" s="118"/>
      <c r="AC161" s="118"/>
    </row>
    <row r="162" customFormat="false" ht="14.25" hidden="false" customHeight="true" outlineLevel="0" collapsed="false">
      <c r="A162" s="94" t="s">
        <v>73</v>
      </c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5"/>
      <c r="AB162" s="95"/>
      <c r="AC162" s="95"/>
    </row>
    <row r="163" customFormat="false" ht="16.5" hidden="false" customHeight="true" outlineLevel="0" collapsed="false">
      <c r="A163" s="96" t="s">
        <v>295</v>
      </c>
      <c r="B163" s="96" t="s">
        <v>296</v>
      </c>
      <c r="C163" s="97" t="n">
        <v>4301051817</v>
      </c>
      <c r="D163" s="98" t="n">
        <v>4680115885585</v>
      </c>
      <c r="E163" s="98"/>
      <c r="F163" s="99" t="n">
        <v>1</v>
      </c>
      <c r="G163" s="100" t="n">
        <v>4</v>
      </c>
      <c r="H163" s="99" t="n">
        <v>4</v>
      </c>
      <c r="I163" s="99" t="n">
        <v>5.69</v>
      </c>
      <c r="J163" s="100" t="n">
        <v>120</v>
      </c>
      <c r="K163" s="100" t="s">
        <v>126</v>
      </c>
      <c r="L163" s="100"/>
      <c r="M163" s="101" t="s">
        <v>284</v>
      </c>
      <c r="N163" s="101"/>
      <c r="O163" s="100" t="n">
        <v>45</v>
      </c>
      <c r="P163" s="119" t="s">
        <v>297</v>
      </c>
      <c r="Q163" s="119"/>
      <c r="R163" s="119"/>
      <c r="S163" s="119"/>
      <c r="T163" s="119"/>
      <c r="U163" s="103" t="s">
        <v>298</v>
      </c>
      <c r="V163" s="103"/>
      <c r="W163" s="104" t="s">
        <v>69</v>
      </c>
      <c r="X163" s="105" t="n">
        <v>0</v>
      </c>
      <c r="Y163" s="106" t="n">
        <f aca="false">IFERROR(IF(X163="",0,CEILING((X163/$H163),1)*$H163),"")</f>
        <v>0</v>
      </c>
      <c r="Z163" s="107" t="str">
        <f aca="false">IFERROR(IF(Y163=0,"",ROUNDUP(Y163/H163,0)*0.00937),"")</f>
        <v/>
      </c>
      <c r="AA163" s="108"/>
      <c r="AB163" s="109"/>
      <c r="AC163" s="110" t="s">
        <v>286</v>
      </c>
      <c r="AG163" s="111"/>
      <c r="AJ163" s="112"/>
      <c r="AK163" s="112" t="n">
        <v>0</v>
      </c>
      <c r="BB163" s="113" t="s">
        <v>1</v>
      </c>
      <c r="BM163" s="111" t="n">
        <f aca="false">IFERROR(X163*I163/H163,"0")</f>
        <v>0</v>
      </c>
      <c r="BN163" s="111" t="n">
        <f aca="false">IFERROR(Y163*I163/H163,"0")</f>
        <v>0</v>
      </c>
      <c r="BO163" s="111" t="n">
        <f aca="false">IFERROR(1/J163*(X163/H163),"0")</f>
        <v>0</v>
      </c>
      <c r="BP163" s="111" t="n">
        <f aca="false">IFERROR(1/J163*(Y163/H163),"0")</f>
        <v>0</v>
      </c>
    </row>
    <row r="164" customFormat="false" ht="16.5" hidden="false" customHeight="true" outlineLevel="0" collapsed="false">
      <c r="A164" s="96" t="s">
        <v>299</v>
      </c>
      <c r="B164" s="96" t="s">
        <v>300</v>
      </c>
      <c r="C164" s="97" t="n">
        <v>4301051476</v>
      </c>
      <c r="D164" s="98" t="n">
        <v>4680115882584</v>
      </c>
      <c r="E164" s="98"/>
      <c r="F164" s="99" t="n">
        <v>0.33</v>
      </c>
      <c r="G164" s="100" t="n">
        <v>8</v>
      </c>
      <c r="H164" s="99" t="n">
        <v>2.64</v>
      </c>
      <c r="I164" s="99" t="n">
        <v>2.908</v>
      </c>
      <c r="J164" s="100" t="n">
        <v>182</v>
      </c>
      <c r="K164" s="100" t="s">
        <v>76</v>
      </c>
      <c r="L164" s="100"/>
      <c r="M164" s="101" t="s">
        <v>105</v>
      </c>
      <c r="N164" s="101"/>
      <c r="O164" s="100" t="n">
        <v>60</v>
      </c>
      <c r="P164" s="102" t="str">
        <f aca="false"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02"/>
      <c r="R164" s="102"/>
      <c r="S164" s="102"/>
      <c r="T164" s="102"/>
      <c r="U164" s="103"/>
      <c r="V164" s="103"/>
      <c r="W164" s="104" t="s">
        <v>69</v>
      </c>
      <c r="X164" s="105" t="n">
        <v>0</v>
      </c>
      <c r="Y164" s="106" t="n">
        <f aca="false">IFERROR(IF(X164="",0,CEILING((X164/$H164),1)*$H164),"")</f>
        <v>0</v>
      </c>
      <c r="Z164" s="107" t="str">
        <f aca="false">IFERROR(IF(Y164=0,"",ROUNDUP(Y164/H164,0)*0.00651),"")</f>
        <v/>
      </c>
      <c r="AA164" s="108"/>
      <c r="AB164" s="109"/>
      <c r="AC164" s="110" t="s">
        <v>289</v>
      </c>
      <c r="AG164" s="111"/>
      <c r="AJ164" s="112"/>
      <c r="AK164" s="112" t="n">
        <v>0</v>
      </c>
      <c r="BB164" s="113" t="s">
        <v>1</v>
      </c>
      <c r="BM164" s="111" t="n">
        <f aca="false">IFERROR(X164*I164/H164,"0")</f>
        <v>0</v>
      </c>
      <c r="BN164" s="111" t="n">
        <f aca="false">IFERROR(Y164*I164/H164,"0")</f>
        <v>0</v>
      </c>
      <c r="BO164" s="111" t="n">
        <f aca="false">IFERROR(1/J164*(X164/H164),"0")</f>
        <v>0</v>
      </c>
      <c r="BP164" s="111" t="n">
        <f aca="false">IFERROR(1/J164*(Y164/H164),"0")</f>
        <v>0</v>
      </c>
    </row>
    <row r="165" customFormat="false" ht="16.5" hidden="false" customHeight="true" outlineLevel="0" collapsed="false">
      <c r="A165" s="96" t="s">
        <v>299</v>
      </c>
      <c r="B165" s="96" t="s">
        <v>301</v>
      </c>
      <c r="C165" s="97" t="n">
        <v>4301051477</v>
      </c>
      <c r="D165" s="98" t="n">
        <v>4680115882584</v>
      </c>
      <c r="E165" s="98"/>
      <c r="F165" s="99" t="n">
        <v>0.33</v>
      </c>
      <c r="G165" s="100" t="n">
        <v>8</v>
      </c>
      <c r="H165" s="99" t="n">
        <v>2.64</v>
      </c>
      <c r="I165" s="99" t="n">
        <v>2.908</v>
      </c>
      <c r="J165" s="100" t="n">
        <v>182</v>
      </c>
      <c r="K165" s="100" t="s">
        <v>76</v>
      </c>
      <c r="L165" s="100"/>
      <c r="M165" s="101" t="s">
        <v>105</v>
      </c>
      <c r="N165" s="101"/>
      <c r="O165" s="100" t="n">
        <v>60</v>
      </c>
      <c r="P165" s="102" t="str">
        <f aca="false"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02"/>
      <c r="R165" s="102"/>
      <c r="S165" s="102"/>
      <c r="T165" s="102"/>
      <c r="U165" s="103"/>
      <c r="V165" s="103"/>
      <c r="W165" s="104" t="s">
        <v>69</v>
      </c>
      <c r="X165" s="105" t="n">
        <v>0</v>
      </c>
      <c r="Y165" s="106" t="n">
        <f aca="false">IFERROR(IF(X165="",0,CEILING((X165/$H165),1)*$H165),"")</f>
        <v>0</v>
      </c>
      <c r="Z165" s="107" t="str">
        <f aca="false">IFERROR(IF(Y165=0,"",ROUNDUP(Y165/H165,0)*0.00651),"")</f>
        <v/>
      </c>
      <c r="AA165" s="108"/>
      <c r="AB165" s="109"/>
      <c r="AC165" s="110" t="s">
        <v>289</v>
      </c>
      <c r="AG165" s="111"/>
      <c r="AJ165" s="112"/>
      <c r="AK165" s="112" t="n">
        <v>0</v>
      </c>
      <c r="BB165" s="113" t="s">
        <v>1</v>
      </c>
      <c r="BM165" s="111" t="n">
        <f aca="false">IFERROR(X165*I165/H165,"0")</f>
        <v>0</v>
      </c>
      <c r="BN165" s="111" t="n">
        <f aca="false">IFERROR(Y165*I165/H165,"0")</f>
        <v>0</v>
      </c>
      <c r="BO165" s="111" t="n">
        <f aca="false">IFERROR(1/J165*(X165/H165),"0")</f>
        <v>0</v>
      </c>
      <c r="BP165" s="111" t="n">
        <f aca="false">IFERROR(1/J165*(Y165/H165),"0")</f>
        <v>0</v>
      </c>
    </row>
    <row r="166" customFormat="false" ht="12.75" hidden="false" customHeight="false" outlineLevel="0" collapsed="false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5" t="s">
        <v>71</v>
      </c>
      <c r="Q166" s="115"/>
      <c r="R166" s="115"/>
      <c r="S166" s="115"/>
      <c r="T166" s="115"/>
      <c r="U166" s="115"/>
      <c r="V166" s="115"/>
      <c r="W166" s="116" t="s">
        <v>72</v>
      </c>
      <c r="X166" s="117" t="n">
        <f aca="false">IFERROR(X163/H163,"0")+IFERROR(X164/H164,"0")+IFERROR(X165/H165,"0")</f>
        <v>0</v>
      </c>
      <c r="Y166" s="117" t="n">
        <f aca="false">IFERROR(Y163/H163,"0")+IFERROR(Y164/H164,"0")+IFERROR(Y165/H165,"0")</f>
        <v>0</v>
      </c>
      <c r="Z166" s="117" t="n">
        <f aca="false">IFERROR(IF(Z163="",0,Z163),"0")+IFERROR(IF(Z164="",0,Z164),"0")+IFERROR(IF(Z165="",0,Z165),"0")</f>
        <v>0</v>
      </c>
      <c r="AA166" s="118"/>
      <c r="AB166" s="118"/>
      <c r="AC166" s="118"/>
    </row>
    <row r="167" customFormat="false" ht="12.75" hidden="false" customHeight="false" outlineLevel="0" collapsed="false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5" t="s">
        <v>71</v>
      </c>
      <c r="Q167" s="115"/>
      <c r="R167" s="115"/>
      <c r="S167" s="115"/>
      <c r="T167" s="115"/>
      <c r="U167" s="115"/>
      <c r="V167" s="115"/>
      <c r="W167" s="116" t="s">
        <v>69</v>
      </c>
      <c r="X167" s="117" t="n">
        <f aca="false">IFERROR(SUM(X163:X165),"0")</f>
        <v>0</v>
      </c>
      <c r="Y167" s="117" t="n">
        <f aca="false">IFERROR(SUM(Y163:Y165),"0")</f>
        <v>0</v>
      </c>
      <c r="Z167" s="116"/>
      <c r="AA167" s="118"/>
      <c r="AB167" s="118"/>
      <c r="AC167" s="118"/>
    </row>
    <row r="168" customFormat="false" ht="16.5" hidden="false" customHeight="true" outlineLevel="0" collapsed="false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3"/>
      <c r="AB168" s="93"/>
      <c r="AC168" s="93"/>
    </row>
    <row r="169" customFormat="false" ht="14.25" hidden="false" customHeight="true" outlineLevel="0" collapsed="false">
      <c r="A169" s="94" t="s">
        <v>113</v>
      </c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5"/>
      <c r="AB169" s="95"/>
      <c r="AC169" s="95"/>
    </row>
    <row r="170" customFormat="false" ht="27" hidden="false" customHeight="true" outlineLevel="0" collapsed="false">
      <c r="A170" s="96" t="s">
        <v>302</v>
      </c>
      <c r="B170" s="96" t="s">
        <v>303</v>
      </c>
      <c r="C170" s="97" t="n">
        <v>4301011705</v>
      </c>
      <c r="D170" s="98" t="n">
        <v>4607091384604</v>
      </c>
      <c r="E170" s="98"/>
      <c r="F170" s="99" t="n">
        <v>0.4</v>
      </c>
      <c r="G170" s="100" t="n">
        <v>10</v>
      </c>
      <c r="H170" s="99" t="n">
        <v>4</v>
      </c>
      <c r="I170" s="99" t="n">
        <v>4.21</v>
      </c>
      <c r="J170" s="100" t="n">
        <v>132</v>
      </c>
      <c r="K170" s="100" t="s">
        <v>126</v>
      </c>
      <c r="L170" s="100"/>
      <c r="M170" s="101" t="s">
        <v>119</v>
      </c>
      <c r="N170" s="101"/>
      <c r="O170" s="100" t="n">
        <v>50</v>
      </c>
      <c r="P170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02"/>
      <c r="R170" s="102"/>
      <c r="S170" s="102"/>
      <c r="T170" s="102"/>
      <c r="U170" s="103"/>
      <c r="V170" s="103"/>
      <c r="W170" s="104" t="s">
        <v>69</v>
      </c>
      <c r="X170" s="105" t="n">
        <v>0</v>
      </c>
      <c r="Y170" s="106" t="n">
        <f aca="false">IFERROR(IF(X170="",0,CEILING((X170/$H170),1)*$H170),"")</f>
        <v>0</v>
      </c>
      <c r="Z170" s="107" t="str">
        <f aca="false">IFERROR(IF(Y170=0,"",ROUNDUP(Y170/H170,0)*0.00902),"")</f>
        <v/>
      </c>
      <c r="AA170" s="108"/>
      <c r="AB170" s="109"/>
      <c r="AC170" s="110" t="s">
        <v>304</v>
      </c>
      <c r="AG170" s="111"/>
      <c r="AJ170" s="112"/>
      <c r="AK170" s="112" t="n">
        <v>0</v>
      </c>
      <c r="BB170" s="113" t="s">
        <v>1</v>
      </c>
      <c r="BM170" s="111" t="n">
        <f aca="false">IFERROR(X170*I170/H170,"0")</f>
        <v>0</v>
      </c>
      <c r="BN170" s="111" t="n">
        <f aca="false">IFERROR(Y170*I170/H170,"0")</f>
        <v>0</v>
      </c>
      <c r="BO170" s="111" t="n">
        <f aca="false">IFERROR(1/J170*(X170/H170),"0")</f>
        <v>0</v>
      </c>
      <c r="BP170" s="111" t="n">
        <f aca="false">IFERROR(1/J170*(Y170/H170),"0")</f>
        <v>0</v>
      </c>
    </row>
    <row r="171" customFormat="false" ht="12.75" hidden="false" customHeight="false" outlineLevel="0" collapsed="false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5" t="s">
        <v>71</v>
      </c>
      <c r="Q171" s="115"/>
      <c r="R171" s="115"/>
      <c r="S171" s="115"/>
      <c r="T171" s="115"/>
      <c r="U171" s="115"/>
      <c r="V171" s="115"/>
      <c r="W171" s="116" t="s">
        <v>72</v>
      </c>
      <c r="X171" s="117" t="n">
        <f aca="false">IFERROR(X170/H170,"0")</f>
        <v>0</v>
      </c>
      <c r="Y171" s="117" t="n">
        <f aca="false">IFERROR(Y170/H170,"0")</f>
        <v>0</v>
      </c>
      <c r="Z171" s="117" t="n">
        <f aca="false">IFERROR(IF(Z170="",0,Z170),"0")</f>
        <v>0</v>
      </c>
      <c r="AA171" s="118"/>
      <c r="AB171" s="118"/>
      <c r="AC171" s="118"/>
    </row>
    <row r="172" customFormat="false" ht="12.75" hidden="false" customHeight="false" outlineLevel="0" collapsed="false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5" t="s">
        <v>71</v>
      </c>
      <c r="Q172" s="115"/>
      <c r="R172" s="115"/>
      <c r="S172" s="115"/>
      <c r="T172" s="115"/>
      <c r="U172" s="115"/>
      <c r="V172" s="115"/>
      <c r="W172" s="116" t="s">
        <v>69</v>
      </c>
      <c r="X172" s="117" t="n">
        <f aca="false">IFERROR(SUM(X170:X170),"0")</f>
        <v>0</v>
      </c>
      <c r="Y172" s="117" t="n">
        <f aca="false">IFERROR(SUM(Y170:Y170),"0")</f>
        <v>0</v>
      </c>
      <c r="Z172" s="116"/>
      <c r="AA172" s="118"/>
      <c r="AB172" s="118"/>
      <c r="AC172" s="118"/>
    </row>
    <row r="173" customFormat="false" ht="14.25" hidden="false" customHeight="true" outlineLevel="0" collapsed="false">
      <c r="A173" s="94" t="s">
        <v>64</v>
      </c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5"/>
      <c r="AB173" s="95"/>
      <c r="AC173" s="95"/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4301030895</v>
      </c>
      <c r="D174" s="98" t="n">
        <v>4607091387667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119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69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 t="n">
        <v>0</v>
      </c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4301030961</v>
      </c>
      <c r="D175" s="98" t="n">
        <v>4607091387636</v>
      </c>
      <c r="E175" s="98"/>
      <c r="F175" s="99" t="n">
        <v>0.7</v>
      </c>
      <c r="G175" s="100" t="n">
        <v>6</v>
      </c>
      <c r="H175" s="99" t="n">
        <v>4.2</v>
      </c>
      <c r="I175" s="99" t="n">
        <v>4.5</v>
      </c>
      <c r="J175" s="100" t="n">
        <v>132</v>
      </c>
      <c r="K175" s="100" t="s">
        <v>126</v>
      </c>
      <c r="L175" s="100"/>
      <c r="M175" s="101" t="s">
        <v>68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02"/>
      <c r="R175" s="102"/>
      <c r="S175" s="102"/>
      <c r="T175" s="102"/>
      <c r="U175" s="103"/>
      <c r="V175" s="103"/>
      <c r="W175" s="104" t="s">
        <v>69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IFERROR(IF(Y175=0,"",ROUNDUP(Y175/H175,0)*0.00902),"")</f>
        <v/>
      </c>
      <c r="AA175" s="108"/>
      <c r="AB175" s="109"/>
      <c r="AC175" s="110" t="s">
        <v>310</v>
      </c>
      <c r="AG175" s="111"/>
      <c r="AJ175" s="112"/>
      <c r="AK175" s="112" t="n">
        <v>0</v>
      </c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16.5" hidden="false" customHeight="true" outlineLevel="0" collapsed="false">
      <c r="A176" s="96" t="s">
        <v>311</v>
      </c>
      <c r="B176" s="96" t="s">
        <v>312</v>
      </c>
      <c r="C176" s="97" t="n">
        <v>4301030963</v>
      </c>
      <c r="D176" s="98" t="n">
        <v>4607091382426</v>
      </c>
      <c r="E176" s="98"/>
      <c r="F176" s="99" t="n">
        <v>0.9</v>
      </c>
      <c r="G176" s="100" t="n">
        <v>10</v>
      </c>
      <c r="H176" s="99" t="n">
        <v>9</v>
      </c>
      <c r="I176" s="99" t="n">
        <v>9.63</v>
      </c>
      <c r="J176" s="100" t="n">
        <v>56</v>
      </c>
      <c r="K176" s="100" t="s">
        <v>116</v>
      </c>
      <c r="L176" s="100"/>
      <c r="M176" s="101" t="s">
        <v>68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02"/>
      <c r="R176" s="102"/>
      <c r="S176" s="102"/>
      <c r="T176" s="102"/>
      <c r="U176" s="103"/>
      <c r="V176" s="103"/>
      <c r="W176" s="104" t="s">
        <v>69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IFERROR(IF(Y176=0,"",ROUNDUP(Y176/H176,0)*0.02175),"")</f>
        <v/>
      </c>
      <c r="AA176" s="108"/>
      <c r="AB176" s="109"/>
      <c r="AC176" s="110" t="s">
        <v>313</v>
      </c>
      <c r="AG176" s="111"/>
      <c r="AJ176" s="112"/>
      <c r="AK176" s="112" t="n">
        <v>0</v>
      </c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27" hidden="false" customHeight="true" outlineLevel="0" collapsed="false">
      <c r="A177" s="96" t="s">
        <v>314</v>
      </c>
      <c r="B177" s="96" t="s">
        <v>315</v>
      </c>
      <c r="C177" s="97" t="n">
        <v>4301030962</v>
      </c>
      <c r="D177" s="98" t="n">
        <v>4607091386547</v>
      </c>
      <c r="E177" s="98"/>
      <c r="F177" s="99" t="n">
        <v>0.35</v>
      </c>
      <c r="G177" s="100" t="n">
        <v>8</v>
      </c>
      <c r="H177" s="99" t="n">
        <v>2.8</v>
      </c>
      <c r="I177" s="99" t="n">
        <v>2.94</v>
      </c>
      <c r="J177" s="100" t="n">
        <v>234</v>
      </c>
      <c r="K177" s="100" t="s">
        <v>67</v>
      </c>
      <c r="L177" s="100"/>
      <c r="M177" s="101" t="s">
        <v>68</v>
      </c>
      <c r="N177" s="101"/>
      <c r="O177" s="100" t="n">
        <v>40</v>
      </c>
      <c r="P177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02"/>
      <c r="R177" s="102"/>
      <c r="S177" s="102"/>
      <c r="T177" s="102"/>
      <c r="U177" s="103"/>
      <c r="V177" s="103"/>
      <c r="W177" s="104" t="s">
        <v>69</v>
      </c>
      <c r="X177" s="105" t="n">
        <v>0</v>
      </c>
      <c r="Y177" s="106" t="n">
        <f aca="false">IFERROR(IF(X177="",0,CEILING((X177/$H177),1)*$H177),"")</f>
        <v>0</v>
      </c>
      <c r="Z177" s="107" t="str">
        <f aca="false">IFERROR(IF(Y177=0,"",ROUNDUP(Y177/H177,0)*0.00502),"")</f>
        <v/>
      </c>
      <c r="AA177" s="108"/>
      <c r="AB177" s="109"/>
      <c r="AC177" s="110" t="s">
        <v>310</v>
      </c>
      <c r="AG177" s="111"/>
      <c r="AJ177" s="112"/>
      <c r="AK177" s="112" t="n">
        <v>0</v>
      </c>
      <c r="BB177" s="113" t="s">
        <v>1</v>
      </c>
      <c r="BM177" s="111" t="n">
        <f aca="false">IFERROR(X177*I177/H177,"0")</f>
        <v>0</v>
      </c>
      <c r="BN177" s="111" t="n">
        <f aca="false">IFERROR(Y177*I177/H177,"0")</f>
        <v>0</v>
      </c>
      <c r="BO177" s="111" t="n">
        <f aca="false">IFERROR(1/J177*(X177/H177),"0")</f>
        <v>0</v>
      </c>
      <c r="BP177" s="111" t="n">
        <f aca="false">IFERROR(1/J177*(Y177/H177),"0")</f>
        <v>0</v>
      </c>
    </row>
    <row r="178" customFormat="false" ht="27" hidden="false" customHeight="true" outlineLevel="0" collapsed="false">
      <c r="A178" s="96" t="s">
        <v>316</v>
      </c>
      <c r="B178" s="96" t="s">
        <v>317</v>
      </c>
      <c r="C178" s="97" t="n">
        <v>4301030964</v>
      </c>
      <c r="D178" s="98" t="n">
        <v>4607091382464</v>
      </c>
      <c r="E178" s="98"/>
      <c r="F178" s="99" t="n">
        <v>0.35</v>
      </c>
      <c r="G178" s="100" t="n">
        <v>8</v>
      </c>
      <c r="H178" s="99" t="n">
        <v>2.8</v>
      </c>
      <c r="I178" s="99" t="n">
        <v>2.964</v>
      </c>
      <c r="J178" s="100" t="n">
        <v>234</v>
      </c>
      <c r="K178" s="100" t="s">
        <v>67</v>
      </c>
      <c r="L178" s="100"/>
      <c r="M178" s="101" t="s">
        <v>68</v>
      </c>
      <c r="N178" s="101"/>
      <c r="O178" s="100" t="n">
        <v>40</v>
      </c>
      <c r="P178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02"/>
      <c r="R178" s="102"/>
      <c r="S178" s="102"/>
      <c r="T178" s="102"/>
      <c r="U178" s="103"/>
      <c r="V178" s="103"/>
      <c r="W178" s="104" t="s">
        <v>69</v>
      </c>
      <c r="X178" s="105" t="n">
        <v>0</v>
      </c>
      <c r="Y178" s="106" t="n">
        <f aca="false">IFERROR(IF(X178="",0,CEILING((X178/$H178),1)*$H178),"")</f>
        <v>0</v>
      </c>
      <c r="Z178" s="107" t="str">
        <f aca="false">IFERROR(IF(Y178=0,"",ROUNDUP(Y178/H178,0)*0.00502),"")</f>
        <v/>
      </c>
      <c r="AA178" s="108"/>
      <c r="AB178" s="109"/>
      <c r="AC178" s="110" t="s">
        <v>313</v>
      </c>
      <c r="AG178" s="111"/>
      <c r="AJ178" s="112"/>
      <c r="AK178" s="112" t="n">
        <v>0</v>
      </c>
      <c r="BB178" s="113" t="s">
        <v>1</v>
      </c>
      <c r="BM178" s="111" t="n">
        <f aca="false">IFERROR(X178*I178/H178,"0")</f>
        <v>0</v>
      </c>
      <c r="BN178" s="111" t="n">
        <f aca="false">IFERROR(Y178*I178/H178,"0")</f>
        <v>0</v>
      </c>
      <c r="BO178" s="111" t="n">
        <f aca="false">IFERROR(1/J178*(X178/H178),"0")</f>
        <v>0</v>
      </c>
      <c r="BP178" s="111" t="n">
        <f aca="false">IFERROR(1/J178*(Y178/H178),"0")</f>
        <v>0</v>
      </c>
    </row>
    <row r="179" customFormat="false" ht="12.75" hidden="false" customHeight="false" outlineLevel="0" collapsed="false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5" t="s">
        <v>71</v>
      </c>
      <c r="Q179" s="115"/>
      <c r="R179" s="115"/>
      <c r="S179" s="115"/>
      <c r="T179" s="115"/>
      <c r="U179" s="115"/>
      <c r="V179" s="115"/>
      <c r="W179" s="116" t="s">
        <v>72</v>
      </c>
      <c r="X179" s="117" t="n">
        <f aca="false">IFERROR(X174/H174,"0")+IFERROR(X175/H175,"0")+IFERROR(X176/H176,"0")+IFERROR(X177/H177,"0")+IFERROR(X178/H178,"0")</f>
        <v>0</v>
      </c>
      <c r="Y179" s="117" t="n">
        <f aca="false">IFERROR(Y174/H174,"0")+IFERROR(Y175/H175,"0")+IFERROR(Y176/H176,"0")+IFERROR(Y177/H177,"0")+IFERROR(Y178/H178,"0")</f>
        <v>0</v>
      </c>
      <c r="Z179" s="117" t="n">
        <f aca="false">IFERROR(IF(Z174="",0,Z174),"0")+IFERROR(IF(Z175="",0,Z175),"0")+IFERROR(IF(Z176="",0,Z176),"0")+IFERROR(IF(Z177="",0,Z177),"0")+IFERROR(IF(Z178="",0,Z178),"0")</f>
        <v>0</v>
      </c>
      <c r="AA179" s="118"/>
      <c r="AB179" s="118"/>
      <c r="AC179" s="118"/>
    </row>
    <row r="180" customFormat="false" ht="12.75" hidden="false" customHeight="false" outlineLevel="0" collapsed="false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5" t="s">
        <v>71</v>
      </c>
      <c r="Q180" s="115"/>
      <c r="R180" s="115"/>
      <c r="S180" s="115"/>
      <c r="T180" s="115"/>
      <c r="U180" s="115"/>
      <c r="V180" s="115"/>
      <c r="W180" s="116" t="s">
        <v>69</v>
      </c>
      <c r="X180" s="117" t="n">
        <f aca="false">IFERROR(SUM(X174:X178),"0")</f>
        <v>0</v>
      </c>
      <c r="Y180" s="117" t="n">
        <f aca="false">IFERROR(SUM(Y174:Y178),"0")</f>
        <v>0</v>
      </c>
      <c r="Z180" s="116"/>
      <c r="AA180" s="118"/>
      <c r="AB180" s="118"/>
      <c r="AC180" s="118"/>
    </row>
    <row r="181" customFormat="false" ht="14.25" hidden="false" customHeight="true" outlineLevel="0" collapsed="false">
      <c r="A181" s="94" t="s">
        <v>73</v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5"/>
      <c r="AB181" s="95"/>
      <c r="AC181" s="95"/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4301051653</v>
      </c>
      <c r="D182" s="98" t="n">
        <v>4607091386264</v>
      </c>
      <c r="E182" s="98"/>
      <c r="F182" s="99" t="n">
        <v>0.5</v>
      </c>
      <c r="G182" s="100" t="n">
        <v>6</v>
      </c>
      <c r="H182" s="99" t="n">
        <v>3</v>
      </c>
      <c r="I182" s="99" t="n">
        <v>3.258</v>
      </c>
      <c r="J182" s="100" t="n">
        <v>182</v>
      </c>
      <c r="K182" s="100" t="s">
        <v>76</v>
      </c>
      <c r="L182" s="100"/>
      <c r="M182" s="101" t="s">
        <v>80</v>
      </c>
      <c r="N182" s="101"/>
      <c r="O182" s="100" t="n">
        <v>31</v>
      </c>
      <c r="P182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02"/>
      <c r="R182" s="102"/>
      <c r="S182" s="102"/>
      <c r="T182" s="102"/>
      <c r="U182" s="103"/>
      <c r="V182" s="103"/>
      <c r="W182" s="104" t="s">
        <v>69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IFERROR(IF(Y182=0,"",ROUNDUP(Y182/H182,0)*0.00651),"")</f>
        <v/>
      </c>
      <c r="AA182" s="108"/>
      <c r="AB182" s="109"/>
      <c r="AC182" s="110" t="s">
        <v>320</v>
      </c>
      <c r="AG182" s="111"/>
      <c r="AJ182" s="112"/>
      <c r="AK182" s="112" t="n">
        <v>0</v>
      </c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27" hidden="false" customHeight="true" outlineLevel="0" collapsed="false">
      <c r="A183" s="96" t="s">
        <v>321</v>
      </c>
      <c r="B183" s="96" t="s">
        <v>322</v>
      </c>
      <c r="C183" s="97" t="n">
        <v>4301051313</v>
      </c>
      <c r="D183" s="98" t="n">
        <v>4607091385427</v>
      </c>
      <c r="E183" s="98"/>
      <c r="F183" s="99" t="n">
        <v>0.5</v>
      </c>
      <c r="G183" s="100" t="n">
        <v>6</v>
      </c>
      <c r="H183" s="99" t="n">
        <v>3</v>
      </c>
      <c r="I183" s="99" t="n">
        <v>3.252</v>
      </c>
      <c r="J183" s="100" t="n">
        <v>182</v>
      </c>
      <c r="K183" s="100" t="s">
        <v>76</v>
      </c>
      <c r="L183" s="100"/>
      <c r="M183" s="101" t="s">
        <v>68</v>
      </c>
      <c r="N183" s="101"/>
      <c r="O183" s="100" t="n">
        <v>40</v>
      </c>
      <c r="P183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02"/>
      <c r="R183" s="102"/>
      <c r="S183" s="102"/>
      <c r="T183" s="102"/>
      <c r="U183" s="103"/>
      <c r="V183" s="103"/>
      <c r="W183" s="104" t="s">
        <v>69</v>
      </c>
      <c r="X183" s="105" t="n">
        <v>0</v>
      </c>
      <c r="Y183" s="106" t="n">
        <f aca="false">IFERROR(IF(X183="",0,CEILING((X183/$H183),1)*$H183),"")</f>
        <v>0</v>
      </c>
      <c r="Z183" s="107" t="str">
        <f aca="false">IFERROR(IF(Y183=0,"",ROUNDUP(Y183/H183,0)*0.00651),"")</f>
        <v/>
      </c>
      <c r="AA183" s="108"/>
      <c r="AB183" s="109"/>
      <c r="AC183" s="110" t="s">
        <v>323</v>
      </c>
      <c r="AG183" s="111"/>
      <c r="AJ183" s="112"/>
      <c r="AK183" s="112" t="n">
        <v>0</v>
      </c>
      <c r="BB183" s="113" t="s">
        <v>1</v>
      </c>
      <c r="BM183" s="111" t="n">
        <f aca="false">IFERROR(X183*I183/H183,"0")</f>
        <v>0</v>
      </c>
      <c r="BN183" s="111" t="n">
        <f aca="false">IFERROR(Y183*I183/H183,"0")</f>
        <v>0</v>
      </c>
      <c r="BO183" s="111" t="n">
        <f aca="false">IFERROR(1/J183*(X183/H183),"0")</f>
        <v>0</v>
      </c>
      <c r="BP183" s="111" t="n">
        <f aca="false">IFERROR(1/J183*(Y183/H183),"0")</f>
        <v>0</v>
      </c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71</v>
      </c>
      <c r="Q184" s="115"/>
      <c r="R184" s="115"/>
      <c r="S184" s="115"/>
      <c r="T184" s="115"/>
      <c r="U184" s="115"/>
      <c r="V184" s="115"/>
      <c r="W184" s="116" t="s">
        <v>72</v>
      </c>
      <c r="X184" s="117" t="n">
        <f aca="false">IFERROR(X182/H182,"0")+IFERROR(X183/H183,"0")</f>
        <v>0</v>
      </c>
      <c r="Y184" s="117" t="n">
        <f aca="false">IFERROR(Y182/H182,"0")+IFERROR(Y183/H183,"0")</f>
        <v>0</v>
      </c>
      <c r="Z184" s="117" t="n">
        <f aca="false">IFERROR(IF(Z182="",0,Z182),"0")+IFERROR(IF(Z183="",0,Z183),"0")</f>
        <v>0</v>
      </c>
      <c r="AA184" s="118"/>
      <c r="AB184" s="118"/>
      <c r="AC184" s="118"/>
    </row>
    <row r="185" customFormat="false" ht="12.75" hidden="false" customHeight="false" outlineLevel="0" collapsed="false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5" t="s">
        <v>71</v>
      </c>
      <c r="Q185" s="115"/>
      <c r="R185" s="115"/>
      <c r="S185" s="115"/>
      <c r="T185" s="115"/>
      <c r="U185" s="115"/>
      <c r="V185" s="115"/>
      <c r="W185" s="116" t="s">
        <v>69</v>
      </c>
      <c r="X185" s="117" t="n">
        <f aca="false">IFERROR(SUM(X182:X183),"0")</f>
        <v>0</v>
      </c>
      <c r="Y185" s="117" t="n">
        <f aca="false">IFERROR(SUM(Y182:Y183),"0")</f>
        <v>0</v>
      </c>
      <c r="Z185" s="116"/>
      <c r="AA185" s="118"/>
      <c r="AB185" s="118"/>
      <c r="AC185" s="118"/>
    </row>
    <row r="186" customFormat="false" ht="27.75" hidden="false" customHeight="true" outlineLevel="0" collapsed="false">
      <c r="A186" s="90" t="s">
        <v>324</v>
      </c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1"/>
      <c r="AB186" s="91"/>
      <c r="AC186" s="91"/>
    </row>
    <row r="187" customFormat="false" ht="16.5" hidden="false" customHeight="true" outlineLevel="0" collapsed="false">
      <c r="A187" s="92" t="s">
        <v>325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3"/>
      <c r="AB187" s="93"/>
      <c r="AC187" s="93"/>
    </row>
    <row r="188" customFormat="false" ht="14.25" hidden="false" customHeight="true" outlineLevel="0" collapsed="false">
      <c r="A188" s="94" t="s">
        <v>165</v>
      </c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5"/>
      <c r="AB188" s="95"/>
      <c r="AC188" s="95"/>
    </row>
    <row r="189" customFormat="false" ht="27" hidden="false" customHeight="true" outlineLevel="0" collapsed="false">
      <c r="A189" s="96" t="s">
        <v>326</v>
      </c>
      <c r="B189" s="96" t="s">
        <v>327</v>
      </c>
      <c r="C189" s="97" t="n">
        <v>4301020323</v>
      </c>
      <c r="D189" s="98" t="n">
        <v>4680115886223</v>
      </c>
      <c r="E189" s="98"/>
      <c r="F189" s="99" t="n">
        <v>0.33</v>
      </c>
      <c r="G189" s="100" t="n">
        <v>6</v>
      </c>
      <c r="H189" s="99" t="n">
        <v>1.98</v>
      </c>
      <c r="I189" s="99" t="n">
        <v>2.08</v>
      </c>
      <c r="J189" s="100" t="n">
        <v>234</v>
      </c>
      <c r="K189" s="100" t="s">
        <v>67</v>
      </c>
      <c r="L189" s="100"/>
      <c r="M189" s="101" t="s">
        <v>68</v>
      </c>
      <c r="N189" s="101"/>
      <c r="O189" s="100" t="n">
        <v>40</v>
      </c>
      <c r="P189" s="102" t="str">
        <f aca="false"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02"/>
      <c r="R189" s="102"/>
      <c r="S189" s="102"/>
      <c r="T189" s="102"/>
      <c r="U189" s="103"/>
      <c r="V189" s="103"/>
      <c r="W189" s="104" t="s">
        <v>69</v>
      </c>
      <c r="X189" s="105" t="n">
        <v>0</v>
      </c>
      <c r="Y189" s="106" t="n">
        <f aca="false">IFERROR(IF(X189="",0,CEILING((X189/$H189),1)*$H189),"")</f>
        <v>0</v>
      </c>
      <c r="Z189" s="107" t="str">
        <f aca="false">IFERROR(IF(Y189=0,"",ROUNDUP(Y189/H189,0)*0.00502),"")</f>
        <v/>
      </c>
      <c r="AA189" s="108"/>
      <c r="AB189" s="109"/>
      <c r="AC189" s="110" t="s">
        <v>328</v>
      </c>
      <c r="AG189" s="111"/>
      <c r="AJ189" s="112"/>
      <c r="AK189" s="112" t="n">
        <v>0</v>
      </c>
      <c r="BB189" s="113" t="s">
        <v>1</v>
      </c>
      <c r="BM189" s="111" t="n">
        <f aca="false">IFERROR(X189*I189/H189,"0")</f>
        <v>0</v>
      </c>
      <c r="BN189" s="111" t="n">
        <f aca="false">IFERROR(Y189*I189/H189,"0")</f>
        <v>0</v>
      </c>
      <c r="BO189" s="111" t="n">
        <f aca="false">IFERROR(1/J189*(X189/H189),"0")</f>
        <v>0</v>
      </c>
      <c r="BP189" s="111" t="n">
        <f aca="false">IFERROR(1/J189*(Y189/H189),"0")</f>
        <v>0</v>
      </c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71</v>
      </c>
      <c r="Q190" s="115"/>
      <c r="R190" s="115"/>
      <c r="S190" s="115"/>
      <c r="T190" s="115"/>
      <c r="U190" s="115"/>
      <c r="V190" s="115"/>
      <c r="W190" s="116" t="s">
        <v>72</v>
      </c>
      <c r="X190" s="117" t="n">
        <f aca="false">IFERROR(X189/H189,"0")</f>
        <v>0</v>
      </c>
      <c r="Y190" s="117" t="n">
        <f aca="false">IFERROR(Y189/H189,"0")</f>
        <v>0</v>
      </c>
      <c r="Z190" s="117" t="n">
        <f aca="false">IFERROR(IF(Z189="",0,Z189),"0")</f>
        <v>0</v>
      </c>
      <c r="AA190" s="118"/>
      <c r="AB190" s="118"/>
      <c r="AC190" s="118"/>
    </row>
    <row r="191" customFormat="false" ht="12.75" hidden="false" customHeight="false" outlineLevel="0" collapsed="false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5" t="s">
        <v>71</v>
      </c>
      <c r="Q191" s="115"/>
      <c r="R191" s="115"/>
      <c r="S191" s="115"/>
      <c r="T191" s="115"/>
      <c r="U191" s="115"/>
      <c r="V191" s="115"/>
      <c r="W191" s="116" t="s">
        <v>69</v>
      </c>
      <c r="X191" s="117" t="n">
        <f aca="false">IFERROR(SUM(X189:X189),"0")</f>
        <v>0</v>
      </c>
      <c r="Y191" s="117" t="n">
        <f aca="false">IFERROR(SUM(Y189:Y189),"0")</f>
        <v>0</v>
      </c>
      <c r="Z191" s="116"/>
      <c r="AA191" s="118"/>
      <c r="AB191" s="118"/>
      <c r="AC191" s="118"/>
    </row>
    <row r="192" customFormat="false" ht="14.25" hidden="false" customHeight="true" outlineLevel="0" collapsed="false">
      <c r="A192" s="94" t="s">
        <v>64</v>
      </c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5"/>
      <c r="AB192" s="95"/>
      <c r="AC192" s="95"/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4301031191</v>
      </c>
      <c r="D193" s="98" t="n">
        <v>4680115880993</v>
      </c>
      <c r="E193" s="98"/>
      <c r="F193" s="99" t="n">
        <v>0.7</v>
      </c>
      <c r="G193" s="100" t="n">
        <v>6</v>
      </c>
      <c r="H193" s="99" t="n">
        <v>4.2</v>
      </c>
      <c r="I193" s="99" t="n">
        <v>4.47</v>
      </c>
      <c r="J193" s="100" t="n">
        <v>132</v>
      </c>
      <c r="K193" s="100" t="s">
        <v>126</v>
      </c>
      <c r="L193" s="100"/>
      <c r="M193" s="101" t="s">
        <v>68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02"/>
      <c r="R193" s="102"/>
      <c r="S193" s="102"/>
      <c r="T193" s="102"/>
      <c r="U193" s="103"/>
      <c r="V193" s="103"/>
      <c r="W193" s="104" t="s">
        <v>69</v>
      </c>
      <c r="X193" s="105" t="n">
        <v>0</v>
      </c>
      <c r="Y193" s="106" t="n">
        <f aca="false">IFERROR(IF(X193="",0,CEILING((X193/$H193),1)*$H193),"")</f>
        <v>0</v>
      </c>
      <c r="Z193" s="107" t="str">
        <f aca="false">IFERROR(IF(Y193=0,"",ROUNDUP(Y193/H193,0)*0.00902),"")</f>
        <v/>
      </c>
      <c r="AA193" s="108"/>
      <c r="AB193" s="109"/>
      <c r="AC193" s="110" t="s">
        <v>331</v>
      </c>
      <c r="AG193" s="111"/>
      <c r="AJ193" s="112"/>
      <c r="AK193" s="112" t="n">
        <v>0</v>
      </c>
      <c r="BB193" s="113" t="s">
        <v>1</v>
      </c>
      <c r="BM193" s="111" t="n">
        <f aca="false">IFERROR(X193*I193/H193,"0")</f>
        <v>0</v>
      </c>
      <c r="BN193" s="111" t="n">
        <f aca="false">IFERROR(Y193*I193/H193,"0")</f>
        <v>0</v>
      </c>
      <c r="BO193" s="111" t="n">
        <f aca="false">IFERROR(1/J193*(X193/H193),"0")</f>
        <v>0</v>
      </c>
      <c r="BP193" s="111" t="n">
        <f aca="false">IFERROR(1/J193*(Y193/H193),"0")</f>
        <v>0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4301031204</v>
      </c>
      <c r="D194" s="98" t="n">
        <v>4680115881761</v>
      </c>
      <c r="E194" s="98"/>
      <c r="F194" s="99" t="n">
        <v>0.7</v>
      </c>
      <c r="G194" s="100" t="n">
        <v>6</v>
      </c>
      <c r="H194" s="99" t="n">
        <v>4.2</v>
      </c>
      <c r="I194" s="99" t="n">
        <v>4.47</v>
      </c>
      <c r="J194" s="100" t="n">
        <v>132</v>
      </c>
      <c r="K194" s="100" t="s">
        <v>126</v>
      </c>
      <c r="L194" s="100"/>
      <c r="M194" s="101" t="s">
        <v>68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69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IFERROR(IF(Y194=0,"",ROUNDUP(Y194/H194,0)*0.00902),"")</f>
        <v/>
      </c>
      <c r="AA194" s="108"/>
      <c r="AB194" s="109"/>
      <c r="AC194" s="110" t="s">
        <v>334</v>
      </c>
      <c r="AG194" s="111"/>
      <c r="AJ194" s="112"/>
      <c r="AK194" s="112" t="n">
        <v>0</v>
      </c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4301031201</v>
      </c>
      <c r="D195" s="98" t="n">
        <v>4680115881563</v>
      </c>
      <c r="E195" s="98"/>
      <c r="F195" s="99" t="n">
        <v>0.7</v>
      </c>
      <c r="G195" s="100" t="n">
        <v>6</v>
      </c>
      <c r="H195" s="99" t="n">
        <v>4.2</v>
      </c>
      <c r="I195" s="99" t="n">
        <v>4.41</v>
      </c>
      <c r="J195" s="100" t="n">
        <v>132</v>
      </c>
      <c r="K195" s="100" t="s">
        <v>126</v>
      </c>
      <c r="L195" s="100"/>
      <c r="M195" s="101" t="s">
        <v>68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02"/>
      <c r="R195" s="102"/>
      <c r="S195" s="102"/>
      <c r="T195" s="102"/>
      <c r="U195" s="103"/>
      <c r="V195" s="103"/>
      <c r="W195" s="104" t="s">
        <v>69</v>
      </c>
      <c r="X195" s="105" t="n">
        <v>0</v>
      </c>
      <c r="Y195" s="106" t="n">
        <f aca="false">IFERROR(IF(X195="",0,CEILING((X195/$H195),1)*$H195),"")</f>
        <v>0</v>
      </c>
      <c r="Z195" s="107" t="str">
        <f aca="false">IFERROR(IF(Y195=0,"",ROUNDUP(Y195/H195,0)*0.00902),"")</f>
        <v/>
      </c>
      <c r="AA195" s="108"/>
      <c r="AB195" s="109"/>
      <c r="AC195" s="110" t="s">
        <v>337</v>
      </c>
      <c r="AG195" s="111"/>
      <c r="AJ195" s="112"/>
      <c r="AK195" s="112" t="n">
        <v>0</v>
      </c>
      <c r="BB195" s="113" t="s">
        <v>1</v>
      </c>
      <c r="BM195" s="111" t="n">
        <f aca="false">IFERROR(X195*I195/H195,"0")</f>
        <v>0</v>
      </c>
      <c r="BN195" s="111" t="n">
        <f aca="false">IFERROR(Y195*I195/H195,"0")</f>
        <v>0</v>
      </c>
      <c r="BO195" s="111" t="n">
        <f aca="false">IFERROR(1/J195*(X195/H195),"0")</f>
        <v>0</v>
      </c>
      <c r="BP195" s="111" t="n">
        <f aca="false">IFERROR(1/J195*(Y195/H195),"0")</f>
        <v>0</v>
      </c>
    </row>
    <row r="196" customFormat="false" ht="27" hidden="false" customHeight="true" outlineLevel="0" collapsed="false">
      <c r="A196" s="96" t="s">
        <v>338</v>
      </c>
      <c r="B196" s="96" t="s">
        <v>339</v>
      </c>
      <c r="C196" s="97" t="n">
        <v>4301031199</v>
      </c>
      <c r="D196" s="98" t="n">
        <v>4680115880986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67</v>
      </c>
      <c r="L196" s="100"/>
      <c r="M196" s="101" t="s">
        <v>68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02"/>
      <c r="R196" s="102"/>
      <c r="S196" s="102"/>
      <c r="T196" s="102"/>
      <c r="U196" s="103"/>
      <c r="V196" s="103"/>
      <c r="W196" s="104" t="s">
        <v>69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331</v>
      </c>
      <c r="AG196" s="111"/>
      <c r="AJ196" s="112"/>
      <c r="AK196" s="112" t="n">
        <v>0</v>
      </c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340</v>
      </c>
      <c r="B197" s="96" t="s">
        <v>341</v>
      </c>
      <c r="C197" s="97" t="n">
        <v>4301031205</v>
      </c>
      <c r="D197" s="98" t="n">
        <v>4680115881785</v>
      </c>
      <c r="E197" s="98"/>
      <c r="F197" s="99" t="n">
        <v>0.35</v>
      </c>
      <c r="G197" s="100" t="n">
        <v>6</v>
      </c>
      <c r="H197" s="99" t="n">
        <v>2.1</v>
      </c>
      <c r="I197" s="99" t="n">
        <v>2.23</v>
      </c>
      <c r="J197" s="100" t="n">
        <v>234</v>
      </c>
      <c r="K197" s="100" t="s">
        <v>67</v>
      </c>
      <c r="L197" s="100"/>
      <c r="M197" s="101" t="s">
        <v>68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02"/>
      <c r="R197" s="102"/>
      <c r="S197" s="102"/>
      <c r="T197" s="102"/>
      <c r="U197" s="103"/>
      <c r="V197" s="103"/>
      <c r="W197" s="104" t="s">
        <v>69</v>
      </c>
      <c r="X197" s="105" t="n">
        <v>0</v>
      </c>
      <c r="Y197" s="106" t="n">
        <f aca="false">IFERROR(IF(X197="",0,CEILING((X197/$H197),1)*$H197),"")</f>
        <v>0</v>
      </c>
      <c r="Z197" s="107" t="str">
        <f aca="false">IFERROR(IF(Y197=0,"",ROUNDUP(Y197/H197,0)*0.00502),"")</f>
        <v/>
      </c>
      <c r="AA197" s="108"/>
      <c r="AB197" s="109"/>
      <c r="AC197" s="110" t="s">
        <v>334</v>
      </c>
      <c r="AG197" s="111"/>
      <c r="AJ197" s="112"/>
      <c r="AK197" s="112" t="n">
        <v>0</v>
      </c>
      <c r="BB197" s="113" t="s">
        <v>1</v>
      </c>
      <c r="BM197" s="111" t="n">
        <f aca="false">IFERROR(X197*I197/H197,"0")</f>
        <v>0</v>
      </c>
      <c r="BN197" s="111" t="n">
        <f aca="false">IFERROR(Y197*I197/H197,"0")</f>
        <v>0</v>
      </c>
      <c r="BO197" s="111" t="n">
        <f aca="false">IFERROR(1/J197*(X197/H197),"0")</f>
        <v>0</v>
      </c>
      <c r="BP197" s="111" t="n">
        <f aca="false">IFERROR(1/J197*(Y197/H197),"0")</f>
        <v>0</v>
      </c>
    </row>
    <row r="198" customFormat="false" ht="27" hidden="false" customHeight="true" outlineLevel="0" collapsed="false">
      <c r="A198" s="96" t="s">
        <v>342</v>
      </c>
      <c r="B198" s="96" t="s">
        <v>343</v>
      </c>
      <c r="C198" s="97" t="n">
        <v>4301031202</v>
      </c>
      <c r="D198" s="98" t="n">
        <v>4680115881679</v>
      </c>
      <c r="E198" s="98"/>
      <c r="F198" s="99" t="n">
        <v>0.35</v>
      </c>
      <c r="G198" s="100" t="n">
        <v>6</v>
      </c>
      <c r="H198" s="99" t="n">
        <v>2.1</v>
      </c>
      <c r="I198" s="99" t="n">
        <v>2.2</v>
      </c>
      <c r="J198" s="100" t="n">
        <v>234</v>
      </c>
      <c r="K198" s="100" t="s">
        <v>67</v>
      </c>
      <c r="L198" s="100"/>
      <c r="M198" s="101" t="s">
        <v>68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02"/>
      <c r="R198" s="102"/>
      <c r="S198" s="102"/>
      <c r="T198" s="102"/>
      <c r="U198" s="103"/>
      <c r="V198" s="103"/>
      <c r="W198" s="104" t="s">
        <v>69</v>
      </c>
      <c r="X198" s="105" t="n">
        <v>0</v>
      </c>
      <c r="Y198" s="106" t="n">
        <f aca="false">IFERROR(IF(X198="",0,CEILING((X198/$H198),1)*$H198),"")</f>
        <v>0</v>
      </c>
      <c r="Z198" s="107" t="str">
        <f aca="false">IFERROR(IF(Y198=0,"",ROUNDUP(Y198/H198,0)*0.00502),"")</f>
        <v/>
      </c>
      <c r="AA198" s="108"/>
      <c r="AB198" s="109"/>
      <c r="AC198" s="110" t="s">
        <v>337</v>
      </c>
      <c r="AG198" s="111"/>
      <c r="AJ198" s="112"/>
      <c r="AK198" s="112" t="n">
        <v>0</v>
      </c>
      <c r="BB198" s="113" t="s">
        <v>1</v>
      </c>
      <c r="BM198" s="111" t="n">
        <f aca="false">IFERROR(X198*I198/H198,"0")</f>
        <v>0</v>
      </c>
      <c r="BN198" s="111" t="n">
        <f aca="false">IFERROR(Y198*I198/H198,"0")</f>
        <v>0</v>
      </c>
      <c r="BO198" s="111" t="n">
        <f aca="false">IFERROR(1/J198*(X198/H198),"0")</f>
        <v>0</v>
      </c>
      <c r="BP198" s="111" t="n">
        <f aca="false">IFERROR(1/J198*(Y198/H198),"0")</f>
        <v>0</v>
      </c>
    </row>
    <row r="199" customFormat="false" ht="27" hidden="false" customHeight="true" outlineLevel="0" collapsed="false">
      <c r="A199" s="96" t="s">
        <v>344</v>
      </c>
      <c r="B199" s="96" t="s">
        <v>345</v>
      </c>
      <c r="C199" s="97" t="n">
        <v>4301031158</v>
      </c>
      <c r="D199" s="98" t="n">
        <v>4680115880191</v>
      </c>
      <c r="E199" s="98"/>
      <c r="F199" s="99" t="n">
        <v>0.4</v>
      </c>
      <c r="G199" s="100" t="n">
        <v>6</v>
      </c>
      <c r="H199" s="99" t="n">
        <v>2.4</v>
      </c>
      <c r="I199" s="99" t="n">
        <v>2.58</v>
      </c>
      <c r="J199" s="100" t="n">
        <v>182</v>
      </c>
      <c r="K199" s="100" t="s">
        <v>76</v>
      </c>
      <c r="L199" s="100"/>
      <c r="M199" s="101" t="s">
        <v>68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02"/>
      <c r="R199" s="102"/>
      <c r="S199" s="102"/>
      <c r="T199" s="102"/>
      <c r="U199" s="103"/>
      <c r="V199" s="103"/>
      <c r="W199" s="104" t="s">
        <v>69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IFERROR(IF(Y199=0,"",ROUNDUP(Y199/H199,0)*0.00651),"")</f>
        <v/>
      </c>
      <c r="AA199" s="108"/>
      <c r="AB199" s="109"/>
      <c r="AC199" s="110" t="s">
        <v>337</v>
      </c>
      <c r="AG199" s="111"/>
      <c r="AJ199" s="112"/>
      <c r="AK199" s="112" t="n">
        <v>0</v>
      </c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27" hidden="false" customHeight="true" outlineLevel="0" collapsed="false">
      <c r="A200" s="96" t="s">
        <v>346</v>
      </c>
      <c r="B200" s="96" t="s">
        <v>347</v>
      </c>
      <c r="C200" s="97" t="n">
        <v>4301031245</v>
      </c>
      <c r="D200" s="98" t="n">
        <v>4680115883963</v>
      </c>
      <c r="E200" s="98"/>
      <c r="F200" s="99" t="n">
        <v>0.28</v>
      </c>
      <c r="G200" s="100" t="n">
        <v>6</v>
      </c>
      <c r="H200" s="99" t="n">
        <v>1.68</v>
      </c>
      <c r="I200" s="99" t="n">
        <v>1.78</v>
      </c>
      <c r="J200" s="100" t="n">
        <v>234</v>
      </c>
      <c r="K200" s="100" t="s">
        <v>67</v>
      </c>
      <c r="L200" s="100"/>
      <c r="M200" s="101" t="s">
        <v>68</v>
      </c>
      <c r="N200" s="101"/>
      <c r="O200" s="100" t="n">
        <v>40</v>
      </c>
      <c r="P200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02"/>
      <c r="R200" s="102"/>
      <c r="S200" s="102"/>
      <c r="T200" s="102"/>
      <c r="U200" s="103"/>
      <c r="V200" s="103"/>
      <c r="W200" s="104" t="s">
        <v>69</v>
      </c>
      <c r="X200" s="105" t="n">
        <v>0</v>
      </c>
      <c r="Y200" s="106" t="n">
        <f aca="false">IFERROR(IF(X200="",0,CEILING((X200/$H200),1)*$H200),"")</f>
        <v>0</v>
      </c>
      <c r="Z200" s="107" t="str">
        <f aca="false">IFERROR(IF(Y200=0,"",ROUNDUP(Y200/H200,0)*0.00502),"")</f>
        <v/>
      </c>
      <c r="AA200" s="108"/>
      <c r="AB200" s="109"/>
      <c r="AC200" s="110" t="s">
        <v>348</v>
      </c>
      <c r="AG200" s="111"/>
      <c r="AJ200" s="112"/>
      <c r="AK200" s="112" t="n">
        <v>0</v>
      </c>
      <c r="BB200" s="113" t="s">
        <v>1</v>
      </c>
      <c r="BM200" s="111" t="n">
        <f aca="false">IFERROR(X200*I200/H200,"0")</f>
        <v>0</v>
      </c>
      <c r="BN200" s="111" t="n">
        <f aca="false">IFERROR(Y200*I200/H200,"0")</f>
        <v>0</v>
      </c>
      <c r="BO200" s="111" t="n">
        <f aca="false">IFERROR(1/J200*(X200/H200),"0")</f>
        <v>0</v>
      </c>
      <c r="BP200" s="111" t="n">
        <f aca="false">IFERROR(1/J200*(Y200/H200),"0")</f>
        <v>0</v>
      </c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71</v>
      </c>
      <c r="Q201" s="115"/>
      <c r="R201" s="115"/>
      <c r="S201" s="115"/>
      <c r="T201" s="115"/>
      <c r="U201" s="115"/>
      <c r="V201" s="115"/>
      <c r="W201" s="116" t="s">
        <v>72</v>
      </c>
      <c r="X201" s="117" t="n">
        <f aca="false">IFERROR(X193/H193,"0")+IFERROR(X194/H194,"0")+IFERROR(X195/H195,"0")+IFERROR(X196/H196,"0")+IFERROR(X197/H197,"0")+IFERROR(X198/H198,"0")+IFERROR(X199/H199,"0")+IFERROR(X200/H200,"0")</f>
        <v>0</v>
      </c>
      <c r="Y201" s="117" t="n">
        <f aca="false">IFERROR(Y193/H193,"0")+IFERROR(Y194/H194,"0")+IFERROR(Y195/H195,"0")+IFERROR(Y196/H196,"0")+IFERROR(Y197/H197,"0")+IFERROR(Y198/H198,"0")+IFERROR(Y199/H199,"0")+IFERROR(Y200/H200,"0")</f>
        <v>0</v>
      </c>
      <c r="Z201" s="117" t="n">
        <f aca="false"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118"/>
      <c r="AB201" s="118"/>
      <c r="AC201" s="118"/>
    </row>
    <row r="202" customFormat="false" ht="12.75" hidden="false" customHeight="false" outlineLevel="0" collapsed="false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5" t="s">
        <v>71</v>
      </c>
      <c r="Q202" s="115"/>
      <c r="R202" s="115"/>
      <c r="S202" s="115"/>
      <c r="T202" s="115"/>
      <c r="U202" s="115"/>
      <c r="V202" s="115"/>
      <c r="W202" s="116" t="s">
        <v>69</v>
      </c>
      <c r="X202" s="117" t="n">
        <f aca="false">IFERROR(SUM(X193:X200),"0")</f>
        <v>0</v>
      </c>
      <c r="Y202" s="117" t="n">
        <f aca="false">IFERROR(SUM(Y193:Y200),"0")</f>
        <v>0</v>
      </c>
      <c r="Z202" s="116"/>
      <c r="AA202" s="118"/>
      <c r="AB202" s="118"/>
      <c r="AC202" s="118"/>
    </row>
    <row r="203" customFormat="false" ht="16.5" hidden="false" customHeight="true" outlineLevel="0" collapsed="false">
      <c r="A203" s="92" t="s">
        <v>349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3"/>
      <c r="AB203" s="93"/>
      <c r="AC203" s="93"/>
    </row>
    <row r="204" customFormat="false" ht="14.25" hidden="false" customHeight="true" outlineLevel="0" collapsed="false">
      <c r="A204" s="94" t="s">
        <v>113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5"/>
      <c r="AB204" s="95"/>
      <c r="AC204" s="95"/>
    </row>
    <row r="205" customFormat="false" ht="16.5" hidden="false" customHeight="true" outlineLevel="0" collapsed="false">
      <c r="A205" s="96" t="s">
        <v>350</v>
      </c>
      <c r="B205" s="96" t="s">
        <v>351</v>
      </c>
      <c r="C205" s="97" t="n">
        <v>4301011450</v>
      </c>
      <c r="D205" s="98" t="n">
        <v>4680115881402</v>
      </c>
      <c r="E205" s="98"/>
      <c r="F205" s="99" t="n">
        <v>1.35</v>
      </c>
      <c r="G205" s="100" t="n">
        <v>8</v>
      </c>
      <c r="H205" s="99" t="n">
        <v>10.8</v>
      </c>
      <c r="I205" s="99" t="n">
        <v>11.28</v>
      </c>
      <c r="J205" s="100" t="n">
        <v>56</v>
      </c>
      <c r="K205" s="100" t="s">
        <v>116</v>
      </c>
      <c r="L205" s="100"/>
      <c r="M205" s="101" t="s">
        <v>119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02"/>
      <c r="R205" s="102"/>
      <c r="S205" s="102"/>
      <c r="T205" s="102"/>
      <c r="U205" s="103"/>
      <c r="V205" s="103"/>
      <c r="W205" s="104" t="s">
        <v>69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IFERROR(IF(Y205=0,"",ROUNDUP(Y205/H205,0)*0.02175),"")</f>
        <v/>
      </c>
      <c r="AA205" s="108"/>
      <c r="AB205" s="109"/>
      <c r="AC205" s="110" t="s">
        <v>352</v>
      </c>
      <c r="AG205" s="111"/>
      <c r="AJ205" s="112"/>
      <c r="AK205" s="112" t="n">
        <v>0</v>
      </c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27" hidden="false" customHeight="true" outlineLevel="0" collapsed="false">
      <c r="A206" s="96" t="s">
        <v>353</v>
      </c>
      <c r="B206" s="96" t="s">
        <v>354</v>
      </c>
      <c r="C206" s="97" t="n">
        <v>4301011767</v>
      </c>
      <c r="D206" s="98" t="n">
        <v>4680115881396</v>
      </c>
      <c r="E206" s="98"/>
      <c r="F206" s="99" t="n">
        <v>0.45</v>
      </c>
      <c r="G206" s="100" t="n">
        <v>6</v>
      </c>
      <c r="H206" s="99" t="n">
        <v>2.7</v>
      </c>
      <c r="I206" s="99" t="n">
        <v>2.88</v>
      </c>
      <c r="J206" s="100" t="n">
        <v>182</v>
      </c>
      <c r="K206" s="100" t="s">
        <v>76</v>
      </c>
      <c r="L206" s="100"/>
      <c r="M206" s="101" t="s">
        <v>68</v>
      </c>
      <c r="N206" s="101"/>
      <c r="O206" s="100" t="n">
        <v>55</v>
      </c>
      <c r="P206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02"/>
      <c r="R206" s="102"/>
      <c r="S206" s="102"/>
      <c r="T206" s="102"/>
      <c r="U206" s="103"/>
      <c r="V206" s="103"/>
      <c r="W206" s="104" t="s">
        <v>69</v>
      </c>
      <c r="X206" s="105" t="n">
        <v>0</v>
      </c>
      <c r="Y206" s="106" t="n">
        <f aca="false">IFERROR(IF(X206="",0,CEILING((X206/$H206),1)*$H206),"")</f>
        <v>0</v>
      </c>
      <c r="Z206" s="107" t="str">
        <f aca="false">IFERROR(IF(Y206=0,"",ROUNDUP(Y206/H206,0)*0.00651),"")</f>
        <v/>
      </c>
      <c r="AA206" s="108"/>
      <c r="AB206" s="109"/>
      <c r="AC206" s="110" t="s">
        <v>355</v>
      </c>
      <c r="AG206" s="111"/>
      <c r="AJ206" s="112"/>
      <c r="AK206" s="112" t="n">
        <v>0</v>
      </c>
      <c r="BB206" s="113" t="s">
        <v>1</v>
      </c>
      <c r="BM206" s="111" t="n">
        <f aca="false">IFERROR(X206*I206/H206,"0")</f>
        <v>0</v>
      </c>
      <c r="BN206" s="111" t="n">
        <f aca="false">IFERROR(Y206*I206/H206,"0")</f>
        <v>0</v>
      </c>
      <c r="BO206" s="111" t="n">
        <f aca="false">IFERROR(1/J206*(X206/H206),"0")</f>
        <v>0</v>
      </c>
      <c r="BP206" s="111" t="n">
        <f aca="false">IFERROR(1/J206*(Y206/H206),"0")</f>
        <v>0</v>
      </c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71</v>
      </c>
      <c r="Q207" s="115"/>
      <c r="R207" s="115"/>
      <c r="S207" s="115"/>
      <c r="T207" s="115"/>
      <c r="U207" s="115"/>
      <c r="V207" s="115"/>
      <c r="W207" s="116" t="s">
        <v>72</v>
      </c>
      <c r="X207" s="117" t="n">
        <f aca="false">IFERROR(X205/H205,"0")+IFERROR(X206/H206,"0")</f>
        <v>0</v>
      </c>
      <c r="Y207" s="117" t="n">
        <f aca="false">IFERROR(Y205/H205,"0")+IFERROR(Y206/H206,"0")</f>
        <v>0</v>
      </c>
      <c r="Z207" s="117" t="n">
        <f aca="false">IFERROR(IF(Z205="",0,Z205),"0")+IFERROR(IF(Z206="",0,Z206),"0")</f>
        <v>0</v>
      </c>
      <c r="AA207" s="118"/>
      <c r="AB207" s="118"/>
      <c r="AC207" s="118"/>
    </row>
    <row r="208" customFormat="false" ht="12.75" hidden="false" customHeight="false" outlineLevel="0" collapsed="false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5" t="s">
        <v>71</v>
      </c>
      <c r="Q208" s="115"/>
      <c r="R208" s="115"/>
      <c r="S208" s="115"/>
      <c r="T208" s="115"/>
      <c r="U208" s="115"/>
      <c r="V208" s="115"/>
      <c r="W208" s="116" t="s">
        <v>69</v>
      </c>
      <c r="X208" s="117" t="n">
        <f aca="false">IFERROR(SUM(X205:X206),"0")</f>
        <v>0</v>
      </c>
      <c r="Y208" s="117" t="n">
        <f aca="false">IFERROR(SUM(Y205:Y206),"0")</f>
        <v>0</v>
      </c>
      <c r="Z208" s="116"/>
      <c r="AA208" s="118"/>
      <c r="AB208" s="118"/>
      <c r="AC208" s="118"/>
    </row>
    <row r="209" customFormat="false" ht="14.25" hidden="false" customHeight="true" outlineLevel="0" collapsed="false">
      <c r="A209" s="94" t="s">
        <v>165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5"/>
      <c r="AB209" s="95"/>
      <c r="AC209" s="95"/>
    </row>
    <row r="210" customFormat="false" ht="16.5" hidden="false" customHeight="true" outlineLevel="0" collapsed="false">
      <c r="A210" s="96" t="s">
        <v>356</v>
      </c>
      <c r="B210" s="96" t="s">
        <v>357</v>
      </c>
      <c r="C210" s="97" t="n">
        <v>4301020262</v>
      </c>
      <c r="D210" s="98" t="n">
        <v>4680115882935</v>
      </c>
      <c r="E210" s="98"/>
      <c r="F210" s="99" t="n">
        <v>1.35</v>
      </c>
      <c r="G210" s="100" t="n">
        <v>8</v>
      </c>
      <c r="H210" s="99" t="n">
        <v>10.8</v>
      </c>
      <c r="I210" s="99" t="n">
        <v>11.28</v>
      </c>
      <c r="J210" s="100" t="n">
        <v>56</v>
      </c>
      <c r="K210" s="100" t="s">
        <v>116</v>
      </c>
      <c r="L210" s="100"/>
      <c r="M210" s="101" t="s">
        <v>80</v>
      </c>
      <c r="N210" s="101"/>
      <c r="O210" s="100" t="n">
        <v>50</v>
      </c>
      <c r="P210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02"/>
      <c r="R210" s="102"/>
      <c r="S210" s="102"/>
      <c r="T210" s="102"/>
      <c r="U210" s="103"/>
      <c r="V210" s="103"/>
      <c r="W210" s="104" t="s">
        <v>69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IFERROR(IF(Y210=0,"",ROUNDUP(Y210/H210,0)*0.02175),"")</f>
        <v/>
      </c>
      <c r="AA210" s="108"/>
      <c r="AB210" s="109"/>
      <c r="AC210" s="110" t="s">
        <v>358</v>
      </c>
      <c r="AG210" s="111"/>
      <c r="AJ210" s="112"/>
      <c r="AK210" s="112" t="n">
        <v>0</v>
      </c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6.5" hidden="false" customHeight="true" outlineLevel="0" collapsed="false">
      <c r="A211" s="96" t="s">
        <v>359</v>
      </c>
      <c r="B211" s="96" t="s">
        <v>360</v>
      </c>
      <c r="C211" s="97" t="n">
        <v>4301020220</v>
      </c>
      <c r="D211" s="98" t="n">
        <v>4680115880764</v>
      </c>
      <c r="E211" s="98"/>
      <c r="F211" s="99" t="n">
        <v>0.35</v>
      </c>
      <c r="G211" s="100" t="n">
        <v>6</v>
      </c>
      <c r="H211" s="99" t="n">
        <v>2.1</v>
      </c>
      <c r="I211" s="99" t="n">
        <v>2.28</v>
      </c>
      <c r="J211" s="100" t="n">
        <v>182</v>
      </c>
      <c r="K211" s="100" t="s">
        <v>76</v>
      </c>
      <c r="L211" s="100"/>
      <c r="M211" s="101" t="s">
        <v>119</v>
      </c>
      <c r="N211" s="101"/>
      <c r="O211" s="100" t="n">
        <v>50</v>
      </c>
      <c r="P211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02"/>
      <c r="R211" s="102"/>
      <c r="S211" s="102"/>
      <c r="T211" s="102"/>
      <c r="U211" s="103"/>
      <c r="V211" s="103"/>
      <c r="W211" s="104" t="s">
        <v>69</v>
      </c>
      <c r="X211" s="105" t="n">
        <v>0</v>
      </c>
      <c r="Y211" s="106" t="n">
        <f aca="false">IFERROR(IF(X211="",0,CEILING((X211/$H211),1)*$H211),"")</f>
        <v>0</v>
      </c>
      <c r="Z211" s="107" t="str">
        <f aca="false">IFERROR(IF(Y211=0,"",ROUNDUP(Y211/H211,0)*0.00651),"")</f>
        <v/>
      </c>
      <c r="AA211" s="108"/>
      <c r="AB211" s="109"/>
      <c r="AC211" s="110" t="s">
        <v>358</v>
      </c>
      <c r="AG211" s="111"/>
      <c r="AJ211" s="112"/>
      <c r="AK211" s="112" t="n">
        <v>0</v>
      </c>
      <c r="BB211" s="113" t="s">
        <v>1</v>
      </c>
      <c r="BM211" s="111" t="n">
        <f aca="false">IFERROR(X211*I211/H211,"0")</f>
        <v>0</v>
      </c>
      <c r="BN211" s="111" t="n">
        <f aca="false">IFERROR(Y211*I211/H211,"0")</f>
        <v>0</v>
      </c>
      <c r="BO211" s="111" t="n">
        <f aca="false">IFERROR(1/J211*(X211/H211),"0")</f>
        <v>0</v>
      </c>
      <c r="BP211" s="111" t="n">
        <f aca="false">IFERROR(1/J211*(Y211/H211),"0")</f>
        <v>0</v>
      </c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71</v>
      </c>
      <c r="Q212" s="115"/>
      <c r="R212" s="115"/>
      <c r="S212" s="115"/>
      <c r="T212" s="115"/>
      <c r="U212" s="115"/>
      <c r="V212" s="115"/>
      <c r="W212" s="116" t="s">
        <v>72</v>
      </c>
      <c r="X212" s="117" t="n">
        <f aca="false">IFERROR(X210/H210,"0")+IFERROR(X211/H211,"0")</f>
        <v>0</v>
      </c>
      <c r="Y212" s="117" t="n">
        <f aca="false">IFERROR(Y210/H210,"0")+IFERROR(Y211/H211,"0")</f>
        <v>0</v>
      </c>
      <c r="Z212" s="117" t="n">
        <f aca="false">IFERROR(IF(Z210="",0,Z210),"0")+IFERROR(IF(Z211="",0,Z211),"0")</f>
        <v>0</v>
      </c>
      <c r="AA212" s="118"/>
      <c r="AB212" s="118"/>
      <c r="AC212" s="118"/>
    </row>
    <row r="213" customFormat="false" ht="12.75" hidden="false" customHeight="false" outlineLevel="0" collapsed="false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5" t="s">
        <v>71</v>
      </c>
      <c r="Q213" s="115"/>
      <c r="R213" s="115"/>
      <c r="S213" s="115"/>
      <c r="T213" s="115"/>
      <c r="U213" s="115"/>
      <c r="V213" s="115"/>
      <c r="W213" s="116" t="s">
        <v>69</v>
      </c>
      <c r="X213" s="117" t="n">
        <f aca="false">IFERROR(SUM(X210:X211),"0")</f>
        <v>0</v>
      </c>
      <c r="Y213" s="117" t="n">
        <f aca="false">IFERROR(SUM(Y210:Y211),"0")</f>
        <v>0</v>
      </c>
      <c r="Z213" s="116"/>
      <c r="AA213" s="118"/>
      <c r="AB213" s="118"/>
      <c r="AC213" s="118"/>
    </row>
    <row r="214" customFormat="false" ht="14.25" hidden="false" customHeight="true" outlineLevel="0" collapsed="false">
      <c r="A214" s="94" t="s">
        <v>64</v>
      </c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5"/>
      <c r="AB214" s="95"/>
      <c r="AC214" s="95"/>
    </row>
    <row r="215" customFormat="false" ht="27" hidden="false" customHeight="true" outlineLevel="0" collapsed="false">
      <c r="A215" s="96" t="s">
        <v>361</v>
      </c>
      <c r="B215" s="96" t="s">
        <v>362</v>
      </c>
      <c r="C215" s="97" t="n">
        <v>4301031224</v>
      </c>
      <c r="D215" s="98" t="n">
        <v>4680115882683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126</v>
      </c>
      <c r="L215" s="100"/>
      <c r="M215" s="101" t="s">
        <v>68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69</v>
      </c>
      <c r="X215" s="105" t="n">
        <v>0</v>
      </c>
      <c r="Y215" s="106" t="n">
        <f aca="false">IFERROR(IF(X215="",0,CEILING((X215/$H215),1)*$H215),"")</f>
        <v>0</v>
      </c>
      <c r="Z215" s="107" t="str">
        <f aca="false">IFERROR(IF(Y215=0,"",ROUNDUP(Y215/H215,0)*0.00902),"")</f>
        <v/>
      </c>
      <c r="AA215" s="108"/>
      <c r="AB215" s="109"/>
      <c r="AC215" s="110" t="s">
        <v>363</v>
      </c>
      <c r="AG215" s="111"/>
      <c r="AJ215" s="112"/>
      <c r="AK215" s="112" t="n">
        <v>0</v>
      </c>
      <c r="BB215" s="113" t="s">
        <v>1</v>
      </c>
      <c r="BM215" s="111" t="n">
        <f aca="false">IFERROR(X215*I215/H215,"0")</f>
        <v>0</v>
      </c>
      <c r="BN215" s="111" t="n">
        <f aca="false">IFERROR(Y215*I215/H215,"0")</f>
        <v>0</v>
      </c>
      <c r="BO215" s="111" t="n">
        <f aca="false">IFERROR(1/J215*(X215/H215),"0")</f>
        <v>0</v>
      </c>
      <c r="BP215" s="111" t="n">
        <f aca="false">IFERROR(1/J215*(Y215/H215),"0")</f>
        <v>0</v>
      </c>
    </row>
    <row r="216" customFormat="false" ht="27" hidden="false" customHeight="true" outlineLevel="0" collapsed="false">
      <c r="A216" s="96" t="s">
        <v>364</v>
      </c>
      <c r="B216" s="96" t="s">
        <v>365</v>
      </c>
      <c r="C216" s="97" t="n">
        <v>4301031230</v>
      </c>
      <c r="D216" s="98" t="n">
        <v>4680115882690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126</v>
      </c>
      <c r="L216" s="100"/>
      <c r="M216" s="101" t="s">
        <v>68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69</v>
      </c>
      <c r="X216" s="105" t="n">
        <v>0</v>
      </c>
      <c r="Y216" s="106" t="n">
        <f aca="false">IFERROR(IF(X216="",0,CEILING((X216/$H216),1)*$H216),"")</f>
        <v>0</v>
      </c>
      <c r="Z216" s="107" t="str">
        <f aca="false">IFERROR(IF(Y216=0,"",ROUNDUP(Y216/H216,0)*0.00902),"")</f>
        <v/>
      </c>
      <c r="AA216" s="108"/>
      <c r="AB216" s="109"/>
      <c r="AC216" s="110" t="s">
        <v>366</v>
      </c>
      <c r="AG216" s="111"/>
      <c r="AJ216" s="112"/>
      <c r="AK216" s="112" t="n">
        <v>0</v>
      </c>
      <c r="BB216" s="113" t="s">
        <v>1</v>
      </c>
      <c r="BM216" s="111" t="n">
        <f aca="false">IFERROR(X216*I216/H216,"0")</f>
        <v>0</v>
      </c>
      <c r="BN216" s="111" t="n">
        <f aca="false">IFERROR(Y216*I216/H216,"0")</f>
        <v>0</v>
      </c>
      <c r="BO216" s="111" t="n">
        <f aca="false">IFERROR(1/J216*(X216/H216),"0")</f>
        <v>0</v>
      </c>
      <c r="BP216" s="111" t="n">
        <f aca="false">IFERROR(1/J216*(Y216/H216),"0")</f>
        <v>0</v>
      </c>
    </row>
    <row r="217" customFormat="false" ht="27" hidden="false" customHeight="true" outlineLevel="0" collapsed="false">
      <c r="A217" s="96" t="s">
        <v>367</v>
      </c>
      <c r="B217" s="96" t="s">
        <v>368</v>
      </c>
      <c r="C217" s="97" t="n">
        <v>4301031220</v>
      </c>
      <c r="D217" s="98" t="n">
        <v>4680115882669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126</v>
      </c>
      <c r="L217" s="100"/>
      <c r="M217" s="101" t="s">
        <v>68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69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369</v>
      </c>
      <c r="AG217" s="111"/>
      <c r="AJ217" s="112"/>
      <c r="AK217" s="112" t="n">
        <v>0</v>
      </c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370</v>
      </c>
      <c r="B218" s="96" t="s">
        <v>371</v>
      </c>
      <c r="C218" s="97" t="n">
        <v>4301031221</v>
      </c>
      <c r="D218" s="98" t="n">
        <v>4680115882676</v>
      </c>
      <c r="E218" s="98"/>
      <c r="F218" s="99" t="n">
        <v>0.9</v>
      </c>
      <c r="G218" s="100" t="n">
        <v>6</v>
      </c>
      <c r="H218" s="99" t="n">
        <v>5.4</v>
      </c>
      <c r="I218" s="99" t="n">
        <v>5.61</v>
      </c>
      <c r="J218" s="100" t="n">
        <v>132</v>
      </c>
      <c r="K218" s="100" t="s">
        <v>126</v>
      </c>
      <c r="L218" s="100"/>
      <c r="M218" s="101" t="s">
        <v>68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02"/>
      <c r="R218" s="102"/>
      <c r="S218" s="102"/>
      <c r="T218" s="102"/>
      <c r="U218" s="103"/>
      <c r="V218" s="103"/>
      <c r="W218" s="104" t="s">
        <v>69</v>
      </c>
      <c r="X218" s="105" t="n">
        <v>0</v>
      </c>
      <c r="Y218" s="106" t="n">
        <f aca="false">IFERROR(IF(X218="",0,CEILING((X218/$H218),1)*$H218),"")</f>
        <v>0</v>
      </c>
      <c r="Z218" s="107" t="str">
        <f aca="false">IFERROR(IF(Y218=0,"",ROUNDUP(Y218/H218,0)*0.00902),"")</f>
        <v/>
      </c>
      <c r="AA218" s="108"/>
      <c r="AB218" s="109"/>
      <c r="AC218" s="110" t="s">
        <v>372</v>
      </c>
      <c r="AG218" s="111"/>
      <c r="AJ218" s="112"/>
      <c r="AK218" s="112" t="n">
        <v>0</v>
      </c>
      <c r="BB218" s="113" t="s">
        <v>1</v>
      </c>
      <c r="BM218" s="111" t="n">
        <f aca="false">IFERROR(X218*I218/H218,"0")</f>
        <v>0</v>
      </c>
      <c r="BN218" s="111" t="n">
        <f aca="false">IFERROR(Y218*I218/H218,"0")</f>
        <v>0</v>
      </c>
      <c r="BO218" s="111" t="n">
        <f aca="false">IFERROR(1/J218*(X218/H218),"0")</f>
        <v>0</v>
      </c>
      <c r="BP218" s="111" t="n">
        <f aca="false">IFERROR(1/J218*(Y218/H218),"0")</f>
        <v>0</v>
      </c>
    </row>
    <row r="219" customFormat="false" ht="27" hidden="false" customHeight="true" outlineLevel="0" collapsed="false">
      <c r="A219" s="96" t="s">
        <v>373</v>
      </c>
      <c r="B219" s="96" t="s">
        <v>374</v>
      </c>
      <c r="C219" s="97" t="n">
        <v>4301031223</v>
      </c>
      <c r="D219" s="98" t="n">
        <v>4680115884014</v>
      </c>
      <c r="E219" s="98"/>
      <c r="F219" s="99" t="n">
        <v>0.3</v>
      </c>
      <c r="G219" s="100" t="n">
        <v>6</v>
      </c>
      <c r="H219" s="99" t="n">
        <v>1.8</v>
      </c>
      <c r="I219" s="99" t="n">
        <v>1.93</v>
      </c>
      <c r="J219" s="100" t="n">
        <v>234</v>
      </c>
      <c r="K219" s="100" t="s">
        <v>67</v>
      </c>
      <c r="L219" s="100"/>
      <c r="M219" s="101" t="s">
        <v>68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69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363</v>
      </c>
      <c r="AG219" s="111"/>
      <c r="AJ219" s="112"/>
      <c r="AK219" s="112" t="n">
        <v>0</v>
      </c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375</v>
      </c>
      <c r="B220" s="96" t="s">
        <v>376</v>
      </c>
      <c r="C220" s="97" t="n">
        <v>4301031222</v>
      </c>
      <c r="D220" s="98" t="n">
        <v>4680115884007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67</v>
      </c>
      <c r="L220" s="100"/>
      <c r="M220" s="101" t="s">
        <v>68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69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366</v>
      </c>
      <c r="AG220" s="111"/>
      <c r="AJ220" s="112"/>
      <c r="AK220" s="112" t="n">
        <v>0</v>
      </c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377</v>
      </c>
      <c r="B221" s="96" t="s">
        <v>378</v>
      </c>
      <c r="C221" s="97" t="n">
        <v>4301031229</v>
      </c>
      <c r="D221" s="98" t="n">
        <v>4680115884038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67</v>
      </c>
      <c r="L221" s="100"/>
      <c r="M221" s="101" t="s">
        <v>68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69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369</v>
      </c>
      <c r="AG221" s="111"/>
      <c r="AJ221" s="112"/>
      <c r="AK221" s="112" t="n">
        <v>0</v>
      </c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27" hidden="false" customHeight="true" outlineLevel="0" collapsed="false">
      <c r="A222" s="96" t="s">
        <v>379</v>
      </c>
      <c r="B222" s="96" t="s">
        <v>380</v>
      </c>
      <c r="C222" s="97" t="n">
        <v>4301031225</v>
      </c>
      <c r="D222" s="98" t="n">
        <v>4680115884021</v>
      </c>
      <c r="E222" s="98"/>
      <c r="F222" s="99" t="n">
        <v>0.3</v>
      </c>
      <c r="G222" s="100" t="n">
        <v>6</v>
      </c>
      <c r="H222" s="99" t="n">
        <v>1.8</v>
      </c>
      <c r="I222" s="99" t="n">
        <v>1.9</v>
      </c>
      <c r="J222" s="100" t="n">
        <v>234</v>
      </c>
      <c r="K222" s="100" t="s">
        <v>67</v>
      </c>
      <c r="L222" s="100"/>
      <c r="M222" s="101" t="s">
        <v>68</v>
      </c>
      <c r="N222" s="101"/>
      <c r="O222" s="100" t="n">
        <v>40</v>
      </c>
      <c r="P222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02"/>
      <c r="R222" s="102"/>
      <c r="S222" s="102"/>
      <c r="T222" s="102"/>
      <c r="U222" s="103"/>
      <c r="V222" s="103"/>
      <c r="W222" s="104" t="s">
        <v>69</v>
      </c>
      <c r="X222" s="105" t="n">
        <v>0</v>
      </c>
      <c r="Y222" s="106" t="n">
        <f aca="false">IFERROR(IF(X222="",0,CEILING((X222/$H222),1)*$H222),"")</f>
        <v>0</v>
      </c>
      <c r="Z222" s="107" t="str">
        <f aca="false">IFERROR(IF(Y222=0,"",ROUNDUP(Y222/H222,0)*0.00502),"")</f>
        <v/>
      </c>
      <c r="AA222" s="108"/>
      <c r="AB222" s="109"/>
      <c r="AC222" s="110" t="s">
        <v>372</v>
      </c>
      <c r="AG222" s="111"/>
      <c r="AJ222" s="112"/>
      <c r="AK222" s="112" t="n">
        <v>0</v>
      </c>
      <c r="BB222" s="113" t="s">
        <v>1</v>
      </c>
      <c r="BM222" s="111" t="n">
        <f aca="false">IFERROR(X222*I222/H222,"0")</f>
        <v>0</v>
      </c>
      <c r="BN222" s="111" t="n">
        <f aca="false">IFERROR(Y222*I222/H222,"0")</f>
        <v>0</v>
      </c>
      <c r="BO222" s="111" t="n">
        <f aca="false">IFERROR(1/J222*(X222/H222),"0")</f>
        <v>0</v>
      </c>
      <c r="BP222" s="111" t="n">
        <f aca="false">IFERROR(1/J222*(Y222/H222),"0")</f>
        <v>0</v>
      </c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71</v>
      </c>
      <c r="Q223" s="115"/>
      <c r="R223" s="115"/>
      <c r="S223" s="115"/>
      <c r="T223" s="115"/>
      <c r="U223" s="115"/>
      <c r="V223" s="115"/>
      <c r="W223" s="116" t="s">
        <v>72</v>
      </c>
      <c r="X223" s="117" t="n">
        <f aca="false">IFERROR(X215/H215,"0")+IFERROR(X216/H216,"0")+IFERROR(X217/H217,"0")+IFERROR(X218/H218,"0")+IFERROR(X219/H219,"0")+IFERROR(X220/H220,"0")+IFERROR(X221/H221,"0")+IFERROR(X222/H222,"0")</f>
        <v>0</v>
      </c>
      <c r="Y223" s="117" t="n">
        <f aca="false">IFERROR(Y215/H215,"0")+IFERROR(Y216/H216,"0")+IFERROR(Y217/H217,"0")+IFERROR(Y218/H218,"0")+IFERROR(Y219/H219,"0")+IFERROR(Y220/H220,"0")+IFERROR(Y221/H221,"0")+IFERROR(Y222/H222,"0")</f>
        <v>0</v>
      </c>
      <c r="Z223" s="117" t="n">
        <f aca="false"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118"/>
      <c r="AB223" s="118"/>
      <c r="AC223" s="118"/>
    </row>
    <row r="224" customFormat="false" ht="12.75" hidden="false" customHeight="false" outlineLevel="0" collapsed="false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5" t="s">
        <v>71</v>
      </c>
      <c r="Q224" s="115"/>
      <c r="R224" s="115"/>
      <c r="S224" s="115"/>
      <c r="T224" s="115"/>
      <c r="U224" s="115"/>
      <c r="V224" s="115"/>
      <c r="W224" s="116" t="s">
        <v>69</v>
      </c>
      <c r="X224" s="117" t="n">
        <f aca="false">IFERROR(SUM(X215:X222),"0")</f>
        <v>0</v>
      </c>
      <c r="Y224" s="117" t="n">
        <f aca="false">IFERROR(SUM(Y215:Y222),"0")</f>
        <v>0</v>
      </c>
      <c r="Z224" s="116"/>
      <c r="AA224" s="118"/>
      <c r="AB224" s="118"/>
      <c r="AC224" s="118"/>
    </row>
    <row r="225" customFormat="false" ht="14.25" hidden="false" customHeight="true" outlineLevel="0" collapsed="false">
      <c r="A225" s="94" t="s">
        <v>73</v>
      </c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5"/>
      <c r="AB225" s="95"/>
      <c r="AC225" s="95"/>
    </row>
    <row r="226" customFormat="false" ht="37.5" hidden="false" customHeight="true" outlineLevel="0" collapsed="false">
      <c r="A226" s="96" t="s">
        <v>381</v>
      </c>
      <c r="B226" s="96" t="s">
        <v>382</v>
      </c>
      <c r="C226" s="97" t="n">
        <v>4301051408</v>
      </c>
      <c r="D226" s="98" t="n">
        <v>4680115881594</v>
      </c>
      <c r="E226" s="98"/>
      <c r="F226" s="99" t="n">
        <v>1.35</v>
      </c>
      <c r="G226" s="100" t="n">
        <v>6</v>
      </c>
      <c r="H226" s="99" t="n">
        <v>8.1</v>
      </c>
      <c r="I226" s="99" t="n">
        <v>8.664</v>
      </c>
      <c r="J226" s="100" t="n">
        <v>56</v>
      </c>
      <c r="K226" s="100" t="s">
        <v>116</v>
      </c>
      <c r="L226" s="100"/>
      <c r="M226" s="101" t="s">
        <v>80</v>
      </c>
      <c r="N226" s="101"/>
      <c r="O226" s="100" t="n">
        <v>40</v>
      </c>
      <c r="P226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02"/>
      <c r="R226" s="102"/>
      <c r="S226" s="102"/>
      <c r="T226" s="102"/>
      <c r="U226" s="103"/>
      <c r="V226" s="103"/>
      <c r="W226" s="104" t="s">
        <v>69</v>
      </c>
      <c r="X226" s="105" t="n">
        <v>0</v>
      </c>
      <c r="Y226" s="106" t="n">
        <f aca="false">IFERROR(IF(X226="",0,CEILING((X226/$H226),1)*$H226),"")</f>
        <v>0</v>
      </c>
      <c r="Z226" s="107" t="str">
        <f aca="false">IFERROR(IF(Y226=0,"",ROUNDUP(Y226/H226,0)*0.02175),"")</f>
        <v/>
      </c>
      <c r="AA226" s="108"/>
      <c r="AB226" s="109"/>
      <c r="AC226" s="110" t="s">
        <v>383</v>
      </c>
      <c r="AG226" s="111"/>
      <c r="AJ226" s="112"/>
      <c r="AK226" s="112" t="n">
        <v>0</v>
      </c>
      <c r="BB226" s="113" t="s">
        <v>1</v>
      </c>
      <c r="BM226" s="111" t="n">
        <f aca="false">IFERROR(X226*I226/H226,"0")</f>
        <v>0</v>
      </c>
      <c r="BN226" s="111" t="n">
        <f aca="false">IFERROR(Y226*I226/H226,"0")</f>
        <v>0</v>
      </c>
      <c r="BO226" s="111" t="n">
        <f aca="false">IFERROR(1/J226*(X226/H226),"0")</f>
        <v>0</v>
      </c>
      <c r="BP226" s="111" t="n">
        <f aca="false">IFERROR(1/J226*(Y226/H226),"0")</f>
        <v>0</v>
      </c>
    </row>
    <row r="227" customFormat="false" ht="27" hidden="false" customHeight="true" outlineLevel="0" collapsed="false">
      <c r="A227" s="96" t="s">
        <v>384</v>
      </c>
      <c r="B227" s="96" t="s">
        <v>385</v>
      </c>
      <c r="C227" s="97" t="n">
        <v>4301051754</v>
      </c>
      <c r="D227" s="98" t="n">
        <v>4680115880962</v>
      </c>
      <c r="E227" s="98"/>
      <c r="F227" s="99" t="n">
        <v>1.3</v>
      </c>
      <c r="G227" s="100" t="n">
        <v>6</v>
      </c>
      <c r="H227" s="99" t="n">
        <v>7.8</v>
      </c>
      <c r="I227" s="99" t="n">
        <v>8.364</v>
      </c>
      <c r="J227" s="100" t="n">
        <v>56</v>
      </c>
      <c r="K227" s="100" t="s">
        <v>116</v>
      </c>
      <c r="L227" s="100"/>
      <c r="M227" s="101" t="s">
        <v>68</v>
      </c>
      <c r="N227" s="101"/>
      <c r="O227" s="100" t="n">
        <v>40</v>
      </c>
      <c r="P227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02"/>
      <c r="R227" s="102"/>
      <c r="S227" s="102"/>
      <c r="T227" s="102"/>
      <c r="U227" s="103"/>
      <c r="V227" s="103"/>
      <c r="W227" s="104" t="s">
        <v>69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386</v>
      </c>
      <c r="AG227" s="111"/>
      <c r="AJ227" s="112"/>
      <c r="AK227" s="112" t="n">
        <v>0</v>
      </c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37.5" hidden="false" customHeight="true" outlineLevel="0" collapsed="false">
      <c r="A228" s="96" t="s">
        <v>387</v>
      </c>
      <c r="B228" s="96" t="s">
        <v>388</v>
      </c>
      <c r="C228" s="97" t="n">
        <v>4301051411</v>
      </c>
      <c r="D228" s="98" t="n">
        <v>4680115881617</v>
      </c>
      <c r="E228" s="98"/>
      <c r="F228" s="99" t="n">
        <v>1.35</v>
      </c>
      <c r="G228" s="100" t="n">
        <v>6</v>
      </c>
      <c r="H228" s="99" t="n">
        <v>8.1</v>
      </c>
      <c r="I228" s="99" t="n">
        <v>8.646</v>
      </c>
      <c r="J228" s="100" t="n">
        <v>56</v>
      </c>
      <c r="K228" s="100" t="s">
        <v>116</v>
      </c>
      <c r="L228" s="100"/>
      <c r="M228" s="101" t="s">
        <v>80</v>
      </c>
      <c r="N228" s="101"/>
      <c r="O228" s="100" t="n">
        <v>40</v>
      </c>
      <c r="P228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02"/>
      <c r="R228" s="102"/>
      <c r="S228" s="102"/>
      <c r="T228" s="102"/>
      <c r="U228" s="103"/>
      <c r="V228" s="103"/>
      <c r="W228" s="104" t="s">
        <v>69</v>
      </c>
      <c r="X228" s="105" t="n">
        <v>0</v>
      </c>
      <c r="Y228" s="106" t="n">
        <f aca="false">IFERROR(IF(X228="",0,CEILING((X228/$H228),1)*$H228),"")</f>
        <v>0</v>
      </c>
      <c r="Z228" s="107" t="str">
        <f aca="false">IFERROR(IF(Y228=0,"",ROUNDUP(Y228/H228,0)*0.02175),"")</f>
        <v/>
      </c>
      <c r="AA228" s="108"/>
      <c r="AB228" s="109"/>
      <c r="AC228" s="110" t="s">
        <v>389</v>
      </c>
      <c r="AG228" s="111"/>
      <c r="AJ228" s="112"/>
      <c r="AK228" s="112" t="n">
        <v>0</v>
      </c>
      <c r="BB228" s="113" t="s">
        <v>1</v>
      </c>
      <c r="BM228" s="111" t="n">
        <f aca="false">IFERROR(X228*I228/H228,"0")</f>
        <v>0</v>
      </c>
      <c r="BN228" s="111" t="n">
        <f aca="false">IFERROR(Y228*I228/H228,"0")</f>
        <v>0</v>
      </c>
      <c r="BO228" s="111" t="n">
        <f aca="false">IFERROR(1/J228*(X228/H228),"0")</f>
        <v>0</v>
      </c>
      <c r="BP228" s="111" t="n">
        <f aca="false">IFERROR(1/J228*(Y228/H228),"0")</f>
        <v>0</v>
      </c>
    </row>
    <row r="229" customFormat="false" ht="27" hidden="false" customHeight="true" outlineLevel="0" collapsed="false">
      <c r="A229" s="96" t="s">
        <v>390</v>
      </c>
      <c r="B229" s="96" t="s">
        <v>391</v>
      </c>
      <c r="C229" s="97" t="n">
        <v>4301051632</v>
      </c>
      <c r="D229" s="98" t="n">
        <v>4680115880573</v>
      </c>
      <c r="E229" s="98"/>
      <c r="F229" s="99" t="n">
        <v>1.45</v>
      </c>
      <c r="G229" s="100" t="n">
        <v>6</v>
      </c>
      <c r="H229" s="99" t="n">
        <v>8.7</v>
      </c>
      <c r="I229" s="99" t="n">
        <v>9.264</v>
      </c>
      <c r="J229" s="100" t="n">
        <v>56</v>
      </c>
      <c r="K229" s="100" t="s">
        <v>116</v>
      </c>
      <c r="L229" s="100"/>
      <c r="M229" s="101" t="s">
        <v>68</v>
      </c>
      <c r="N229" s="101"/>
      <c r="O229" s="100" t="n">
        <v>45</v>
      </c>
      <c r="P229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02"/>
      <c r="R229" s="102"/>
      <c r="S229" s="102"/>
      <c r="T229" s="102"/>
      <c r="U229" s="103"/>
      <c r="V229" s="103"/>
      <c r="W229" s="104" t="s">
        <v>69</v>
      </c>
      <c r="X229" s="105" t="n">
        <v>0</v>
      </c>
      <c r="Y229" s="106" t="n">
        <f aca="false">IFERROR(IF(X229="",0,CEILING((X229/$H229),1)*$H229),"")</f>
        <v>0</v>
      </c>
      <c r="Z229" s="107" t="str">
        <f aca="false">IFERROR(IF(Y229=0,"",ROUNDUP(Y229/H229,0)*0.02175),"")</f>
        <v/>
      </c>
      <c r="AA229" s="108"/>
      <c r="AB229" s="109"/>
      <c r="AC229" s="110" t="s">
        <v>392</v>
      </c>
      <c r="AG229" s="111"/>
      <c r="AJ229" s="112"/>
      <c r="AK229" s="112" t="n">
        <v>0</v>
      </c>
      <c r="BB229" s="113" t="s">
        <v>1</v>
      </c>
      <c r="BM229" s="111" t="n">
        <f aca="false">IFERROR(X229*I229/H229,"0")</f>
        <v>0</v>
      </c>
      <c r="BN229" s="111" t="n">
        <f aca="false">IFERROR(Y229*I229/H229,"0")</f>
        <v>0</v>
      </c>
      <c r="BO229" s="111" t="n">
        <f aca="false">IFERROR(1/J229*(X229/H229),"0")</f>
        <v>0</v>
      </c>
      <c r="BP229" s="111" t="n">
        <f aca="false">IFERROR(1/J229*(Y229/H229),"0")</f>
        <v>0</v>
      </c>
    </row>
    <row r="230" customFormat="false" ht="37.5" hidden="false" customHeight="true" outlineLevel="0" collapsed="false">
      <c r="A230" s="96" t="s">
        <v>393</v>
      </c>
      <c r="B230" s="96" t="s">
        <v>394</v>
      </c>
      <c r="C230" s="97" t="n">
        <v>4301051407</v>
      </c>
      <c r="D230" s="98" t="n">
        <v>4680115882195</v>
      </c>
      <c r="E230" s="98"/>
      <c r="F230" s="99" t="n">
        <v>0.4</v>
      </c>
      <c r="G230" s="100" t="n">
        <v>6</v>
      </c>
      <c r="H230" s="99" t="n">
        <v>2.4</v>
      </c>
      <c r="I230" s="99" t="n">
        <v>2.67</v>
      </c>
      <c r="J230" s="100" t="n">
        <v>182</v>
      </c>
      <c r="K230" s="100" t="s">
        <v>76</v>
      </c>
      <c r="L230" s="100"/>
      <c r="M230" s="101" t="s">
        <v>80</v>
      </c>
      <c r="N230" s="101"/>
      <c r="O230" s="100" t="n">
        <v>40</v>
      </c>
      <c r="P230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02"/>
      <c r="R230" s="102"/>
      <c r="S230" s="102"/>
      <c r="T230" s="102"/>
      <c r="U230" s="103"/>
      <c r="V230" s="103"/>
      <c r="W230" s="104" t="s">
        <v>69</v>
      </c>
      <c r="X230" s="105" t="n">
        <v>0</v>
      </c>
      <c r="Y230" s="106" t="n">
        <f aca="false">IFERROR(IF(X230="",0,CEILING((X230/$H230),1)*$H230),"")</f>
        <v>0</v>
      </c>
      <c r="Z230" s="107" t="str">
        <f aca="false">IFERROR(IF(Y230=0,"",ROUNDUP(Y230/H230,0)*0.00651),"")</f>
        <v/>
      </c>
      <c r="AA230" s="108"/>
      <c r="AB230" s="109"/>
      <c r="AC230" s="110" t="s">
        <v>383</v>
      </c>
      <c r="AG230" s="111"/>
      <c r="AJ230" s="112"/>
      <c r="AK230" s="112" t="n">
        <v>0</v>
      </c>
      <c r="BB230" s="113" t="s">
        <v>1</v>
      </c>
      <c r="BM230" s="111" t="n">
        <f aca="false">IFERROR(X230*I230/H230,"0")</f>
        <v>0</v>
      </c>
      <c r="BN230" s="111" t="n">
        <f aca="false">IFERROR(Y230*I230/H230,"0")</f>
        <v>0</v>
      </c>
      <c r="BO230" s="111" t="n">
        <f aca="false">IFERROR(1/J230*(X230/H230),"0")</f>
        <v>0</v>
      </c>
      <c r="BP230" s="111" t="n">
        <f aca="false">IFERROR(1/J230*(Y230/H230),"0")</f>
        <v>0</v>
      </c>
    </row>
    <row r="231" customFormat="false" ht="37.5" hidden="false" customHeight="true" outlineLevel="0" collapsed="false">
      <c r="A231" s="96" t="s">
        <v>395</v>
      </c>
      <c r="B231" s="96" t="s">
        <v>396</v>
      </c>
      <c r="C231" s="97" t="n">
        <v>4301051752</v>
      </c>
      <c r="D231" s="98" t="n">
        <v>4680115882607</v>
      </c>
      <c r="E231" s="98"/>
      <c r="F231" s="99" t="n">
        <v>0.3</v>
      </c>
      <c r="G231" s="100" t="n">
        <v>6</v>
      </c>
      <c r="H231" s="99" t="n">
        <v>1.8</v>
      </c>
      <c r="I231" s="99" t="n">
        <v>2.052</v>
      </c>
      <c r="J231" s="100" t="n">
        <v>182</v>
      </c>
      <c r="K231" s="100" t="s">
        <v>76</v>
      </c>
      <c r="L231" s="100"/>
      <c r="M231" s="101" t="s">
        <v>161</v>
      </c>
      <c r="N231" s="101"/>
      <c r="O231" s="100" t="n">
        <v>45</v>
      </c>
      <c r="P231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02"/>
      <c r="R231" s="102"/>
      <c r="S231" s="102"/>
      <c r="T231" s="102"/>
      <c r="U231" s="103"/>
      <c r="V231" s="103"/>
      <c r="W231" s="104" t="s">
        <v>69</v>
      </c>
      <c r="X231" s="105" t="n">
        <v>0</v>
      </c>
      <c r="Y231" s="106" t="n">
        <f aca="false">IFERROR(IF(X231="",0,CEILING((X231/$H231),1)*$H231),"")</f>
        <v>0</v>
      </c>
      <c r="Z231" s="107" t="str">
        <f aca="false">IFERROR(IF(Y231=0,"",ROUNDUP(Y231/H231,0)*0.00651),"")</f>
        <v/>
      </c>
      <c r="AA231" s="108"/>
      <c r="AB231" s="109"/>
      <c r="AC231" s="110" t="s">
        <v>397</v>
      </c>
      <c r="AG231" s="111"/>
      <c r="AJ231" s="112"/>
      <c r="AK231" s="112" t="n">
        <v>0</v>
      </c>
      <c r="BB231" s="113" t="s">
        <v>1</v>
      </c>
      <c r="BM231" s="111" t="n">
        <f aca="false">IFERROR(X231*I231/H231,"0")</f>
        <v>0</v>
      </c>
      <c r="BN231" s="111" t="n">
        <f aca="false">IFERROR(Y231*I231/H231,"0")</f>
        <v>0</v>
      </c>
      <c r="BO231" s="111" t="n">
        <f aca="false">IFERROR(1/J231*(X231/H231),"0")</f>
        <v>0</v>
      </c>
      <c r="BP231" s="111" t="n">
        <f aca="false">IFERROR(1/J231*(Y231/H231),"0")</f>
        <v>0</v>
      </c>
    </row>
    <row r="232" customFormat="false" ht="27" hidden="false" customHeight="true" outlineLevel="0" collapsed="false">
      <c r="A232" s="96" t="s">
        <v>398</v>
      </c>
      <c r="B232" s="96" t="s">
        <v>399</v>
      </c>
      <c r="C232" s="97" t="n">
        <v>4301051630</v>
      </c>
      <c r="D232" s="98" t="n">
        <v>4680115880092</v>
      </c>
      <c r="E232" s="98"/>
      <c r="F232" s="99" t="n">
        <v>0.4</v>
      </c>
      <c r="G232" s="100" t="n">
        <v>6</v>
      </c>
      <c r="H232" s="99" t="n">
        <v>2.4</v>
      </c>
      <c r="I232" s="99" t="n">
        <v>2.652</v>
      </c>
      <c r="J232" s="100" t="n">
        <v>182</v>
      </c>
      <c r="K232" s="100" t="s">
        <v>76</v>
      </c>
      <c r="L232" s="100"/>
      <c r="M232" s="101" t="s">
        <v>68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69</v>
      </c>
      <c r="X232" s="105" t="n">
        <v>400</v>
      </c>
      <c r="Y232" s="106" t="n">
        <f aca="false">IFERROR(IF(X232="",0,CEILING((X232/$H232),1)*$H232),"")</f>
        <v>400.8</v>
      </c>
      <c r="Z232" s="107" t="n">
        <f aca="false">IFERROR(IF(Y232=0,"",ROUNDUP(Y232/H232,0)*0.00651),"")</f>
        <v>1.08717</v>
      </c>
      <c r="AA232" s="108"/>
      <c r="AB232" s="109"/>
      <c r="AC232" s="110" t="s">
        <v>400</v>
      </c>
      <c r="AG232" s="111"/>
      <c r="AJ232" s="112"/>
      <c r="AK232" s="112" t="n">
        <v>0</v>
      </c>
      <c r="BB232" s="113" t="s">
        <v>1</v>
      </c>
      <c r="BM232" s="111" t="n">
        <f aca="false">IFERROR(X232*I232/H232,"0")</f>
        <v>442</v>
      </c>
      <c r="BN232" s="111" t="n">
        <f aca="false">IFERROR(Y232*I232/H232,"0")</f>
        <v>442.884</v>
      </c>
      <c r="BO232" s="111" t="n">
        <f aca="false">IFERROR(1/J232*(X232/H232),"0")</f>
        <v>0.915750915750916</v>
      </c>
      <c r="BP232" s="111" t="n">
        <f aca="false">IFERROR(1/J232*(Y232/H232),"0")</f>
        <v>0.917582417582418</v>
      </c>
    </row>
    <row r="233" customFormat="false" ht="27" hidden="false" customHeight="true" outlineLevel="0" collapsed="false">
      <c r="A233" s="96" t="s">
        <v>401</v>
      </c>
      <c r="B233" s="96" t="s">
        <v>402</v>
      </c>
      <c r="C233" s="97" t="n">
        <v>4301051631</v>
      </c>
      <c r="D233" s="98" t="n">
        <v>4680115880221</v>
      </c>
      <c r="E233" s="98"/>
      <c r="F233" s="99" t="n">
        <v>0.4</v>
      </c>
      <c r="G233" s="100" t="n">
        <v>6</v>
      </c>
      <c r="H233" s="99" t="n">
        <v>2.4</v>
      </c>
      <c r="I233" s="99" t="n">
        <v>2.652</v>
      </c>
      <c r="J233" s="100" t="n">
        <v>182</v>
      </c>
      <c r="K233" s="100" t="s">
        <v>76</v>
      </c>
      <c r="L233" s="100"/>
      <c r="M233" s="101" t="s">
        <v>68</v>
      </c>
      <c r="N233" s="101"/>
      <c r="O233" s="100" t="n">
        <v>45</v>
      </c>
      <c r="P233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02"/>
      <c r="R233" s="102"/>
      <c r="S233" s="102"/>
      <c r="T233" s="102"/>
      <c r="U233" s="103"/>
      <c r="V233" s="103"/>
      <c r="W233" s="104" t="s">
        <v>69</v>
      </c>
      <c r="X233" s="105" t="n">
        <v>0</v>
      </c>
      <c r="Y233" s="106" t="n">
        <f aca="false">IFERROR(IF(X233="",0,CEILING((X233/$H233),1)*$H233),"")</f>
        <v>0</v>
      </c>
      <c r="Z233" s="107" t="str">
        <f aca="false">IFERROR(IF(Y233=0,"",ROUNDUP(Y233/H233,0)*0.00651),"")</f>
        <v/>
      </c>
      <c r="AA233" s="108"/>
      <c r="AB233" s="109"/>
      <c r="AC233" s="110" t="s">
        <v>392</v>
      </c>
      <c r="AG233" s="111"/>
      <c r="AJ233" s="112"/>
      <c r="AK233" s="112" t="n">
        <v>0</v>
      </c>
      <c r="BB233" s="113" t="s">
        <v>1</v>
      </c>
      <c r="BM233" s="111" t="n">
        <f aca="false">IFERROR(X233*I233/H233,"0")</f>
        <v>0</v>
      </c>
      <c r="BN233" s="111" t="n">
        <f aca="false">IFERROR(Y233*I233/H233,"0")</f>
        <v>0</v>
      </c>
      <c r="BO233" s="111" t="n">
        <f aca="false">IFERROR(1/J233*(X233/H233),"0")</f>
        <v>0</v>
      </c>
      <c r="BP233" s="111" t="n">
        <f aca="false">IFERROR(1/J233*(Y233/H233),"0")</f>
        <v>0</v>
      </c>
    </row>
    <row r="234" customFormat="false" ht="27" hidden="false" customHeight="true" outlineLevel="0" collapsed="false">
      <c r="A234" s="96" t="s">
        <v>403</v>
      </c>
      <c r="B234" s="96" t="s">
        <v>404</v>
      </c>
      <c r="C234" s="97" t="n">
        <v>4301051749</v>
      </c>
      <c r="D234" s="98" t="n">
        <v>4680115882942</v>
      </c>
      <c r="E234" s="98"/>
      <c r="F234" s="99" t="n">
        <v>0.3</v>
      </c>
      <c r="G234" s="100" t="n">
        <v>6</v>
      </c>
      <c r="H234" s="99" t="n">
        <v>1.8</v>
      </c>
      <c r="I234" s="99" t="n">
        <v>2.052</v>
      </c>
      <c r="J234" s="100" t="n">
        <v>182</v>
      </c>
      <c r="K234" s="100" t="s">
        <v>76</v>
      </c>
      <c r="L234" s="100"/>
      <c r="M234" s="101" t="s">
        <v>68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02"/>
      <c r="R234" s="102"/>
      <c r="S234" s="102"/>
      <c r="T234" s="102"/>
      <c r="U234" s="103"/>
      <c r="V234" s="103"/>
      <c r="W234" s="104" t="s">
        <v>69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IFERROR(IF(Y234=0,"",ROUNDUP(Y234/H234,0)*0.00651),"")</f>
        <v/>
      </c>
      <c r="AA234" s="108"/>
      <c r="AB234" s="109"/>
      <c r="AC234" s="110" t="s">
        <v>386</v>
      </c>
      <c r="AG234" s="111"/>
      <c r="AJ234" s="112"/>
      <c r="AK234" s="112" t="n">
        <v>0</v>
      </c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false" customHeight="true" outlineLevel="0" collapsed="false">
      <c r="A235" s="96" t="s">
        <v>405</v>
      </c>
      <c r="B235" s="96" t="s">
        <v>406</v>
      </c>
      <c r="C235" s="97" t="n">
        <v>4301051753</v>
      </c>
      <c r="D235" s="98" t="n">
        <v>4680115880504</v>
      </c>
      <c r="E235" s="98"/>
      <c r="F235" s="99" t="n">
        <v>0.4</v>
      </c>
      <c r="G235" s="100" t="n">
        <v>6</v>
      </c>
      <c r="H235" s="99" t="n">
        <v>2.4</v>
      </c>
      <c r="I235" s="99" t="n">
        <v>2.652</v>
      </c>
      <c r="J235" s="100" t="n">
        <v>182</v>
      </c>
      <c r="K235" s="100" t="s">
        <v>76</v>
      </c>
      <c r="L235" s="100"/>
      <c r="M235" s="101" t="s">
        <v>68</v>
      </c>
      <c r="N235" s="101"/>
      <c r="O235" s="100" t="n">
        <v>40</v>
      </c>
      <c r="P235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02"/>
      <c r="R235" s="102"/>
      <c r="S235" s="102"/>
      <c r="T235" s="102"/>
      <c r="U235" s="103"/>
      <c r="V235" s="103"/>
      <c r="W235" s="104" t="s">
        <v>69</v>
      </c>
      <c r="X235" s="105" t="n">
        <v>0</v>
      </c>
      <c r="Y235" s="106" t="n">
        <f aca="false">IFERROR(IF(X235="",0,CEILING((X235/$H235),1)*$H235),"")</f>
        <v>0</v>
      </c>
      <c r="Z235" s="107" t="str">
        <f aca="false">IFERROR(IF(Y235=0,"",ROUNDUP(Y235/H235,0)*0.00651),"")</f>
        <v/>
      </c>
      <c r="AA235" s="108"/>
      <c r="AB235" s="109"/>
      <c r="AC235" s="110" t="s">
        <v>386</v>
      </c>
      <c r="AG235" s="111"/>
      <c r="AJ235" s="112"/>
      <c r="AK235" s="112" t="n">
        <v>0</v>
      </c>
      <c r="BB235" s="113" t="s">
        <v>1</v>
      </c>
      <c r="BM235" s="111" t="n">
        <f aca="false">IFERROR(X235*I235/H235,"0")</f>
        <v>0</v>
      </c>
      <c r="BN235" s="111" t="n">
        <f aca="false">IFERROR(Y235*I235/H235,"0")</f>
        <v>0</v>
      </c>
      <c r="BO235" s="111" t="n">
        <f aca="false">IFERROR(1/J235*(X235/H235),"0")</f>
        <v>0</v>
      </c>
      <c r="BP235" s="111" t="n">
        <f aca="false">IFERROR(1/J235*(Y235/H235),"0")</f>
        <v>0</v>
      </c>
    </row>
    <row r="236" customFormat="false" ht="27" hidden="false" customHeight="true" outlineLevel="0" collapsed="false">
      <c r="A236" s="96" t="s">
        <v>407</v>
      </c>
      <c r="B236" s="96" t="s">
        <v>408</v>
      </c>
      <c r="C236" s="97" t="n">
        <v>4301051410</v>
      </c>
      <c r="D236" s="98" t="n">
        <v>4680115882164</v>
      </c>
      <c r="E236" s="98"/>
      <c r="F236" s="99" t="n">
        <v>0.4</v>
      </c>
      <c r="G236" s="100" t="n">
        <v>6</v>
      </c>
      <c r="H236" s="99" t="n">
        <v>2.4</v>
      </c>
      <c r="I236" s="99" t="n">
        <v>2.658</v>
      </c>
      <c r="J236" s="100" t="n">
        <v>182</v>
      </c>
      <c r="K236" s="100" t="s">
        <v>76</v>
      </c>
      <c r="L236" s="100"/>
      <c r="M236" s="101" t="s">
        <v>80</v>
      </c>
      <c r="N236" s="101"/>
      <c r="O236" s="100" t="n">
        <v>40</v>
      </c>
      <c r="P236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02"/>
      <c r="R236" s="102"/>
      <c r="S236" s="102"/>
      <c r="T236" s="102"/>
      <c r="U236" s="103"/>
      <c r="V236" s="103"/>
      <c r="W236" s="104" t="s">
        <v>69</v>
      </c>
      <c r="X236" s="105" t="n">
        <v>0</v>
      </c>
      <c r="Y236" s="106" t="n">
        <f aca="false">IFERROR(IF(X236="",0,CEILING((X236/$H236),1)*$H236),"")</f>
        <v>0</v>
      </c>
      <c r="Z236" s="107" t="str">
        <f aca="false">IFERROR(IF(Y236=0,"",ROUNDUP(Y236/H236,0)*0.00651),"")</f>
        <v/>
      </c>
      <c r="AA236" s="108"/>
      <c r="AB236" s="109"/>
      <c r="AC236" s="110" t="s">
        <v>409</v>
      </c>
      <c r="AG236" s="111"/>
      <c r="AJ236" s="112"/>
      <c r="AK236" s="112" t="n">
        <v>0</v>
      </c>
      <c r="BB236" s="113" t="s">
        <v>1</v>
      </c>
      <c r="BM236" s="111" t="n">
        <f aca="false">IFERROR(X236*I236/H236,"0")</f>
        <v>0</v>
      </c>
      <c r="BN236" s="111" t="n">
        <f aca="false">IFERROR(Y236*I236/H236,"0")</f>
        <v>0</v>
      </c>
      <c r="BO236" s="111" t="n">
        <f aca="false">IFERROR(1/J236*(X236/H236),"0")</f>
        <v>0</v>
      </c>
      <c r="BP236" s="111" t="n">
        <f aca="false">IFERROR(1/J236*(Y236/H236),"0")</f>
        <v>0</v>
      </c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71</v>
      </c>
      <c r="Q237" s="115"/>
      <c r="R237" s="115"/>
      <c r="S237" s="115"/>
      <c r="T237" s="115"/>
      <c r="U237" s="115"/>
      <c r="V237" s="115"/>
      <c r="W237" s="116" t="s">
        <v>72</v>
      </c>
      <c r="X237" s="117" t="n">
        <f aca="false">IFERROR(X226/H226,"0")+IFERROR(X227/H227,"0")+IFERROR(X228/H228,"0")+IFERROR(X229/H229,"0")+IFERROR(X230/H230,"0")+IFERROR(X231/H231,"0")+IFERROR(X232/H232,"0")+IFERROR(X233/H233,"0")+IFERROR(X234/H234,"0")+IFERROR(X235/H235,"0")+IFERROR(X236/H236,"0")</f>
        <v>166.666666666667</v>
      </c>
      <c r="Y237" s="117" t="n">
        <f aca="false">IFERROR(Y226/H226,"0")+IFERROR(Y227/H227,"0")+IFERROR(Y228/H228,"0")+IFERROR(Y229/H229,"0")+IFERROR(Y230/H230,"0")+IFERROR(Y231/H231,"0")+IFERROR(Y232/H232,"0")+IFERROR(Y233/H233,"0")+IFERROR(Y234/H234,"0")+IFERROR(Y235/H235,"0")+IFERROR(Y236/H236,"0")</f>
        <v>167</v>
      </c>
      <c r="Z237" s="117" t="n">
        <f aca="false"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1.08717</v>
      </c>
      <c r="AA237" s="118"/>
      <c r="AB237" s="118"/>
      <c r="AC237" s="118"/>
    </row>
    <row r="238" customFormat="false" ht="12.75" hidden="false" customHeight="false" outlineLevel="0" collapsed="false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5" t="s">
        <v>71</v>
      </c>
      <c r="Q238" s="115"/>
      <c r="R238" s="115"/>
      <c r="S238" s="115"/>
      <c r="T238" s="115"/>
      <c r="U238" s="115"/>
      <c r="V238" s="115"/>
      <c r="W238" s="116" t="s">
        <v>69</v>
      </c>
      <c r="X238" s="117" t="n">
        <f aca="false">IFERROR(SUM(X226:X236),"0")</f>
        <v>400</v>
      </c>
      <c r="Y238" s="117" t="n">
        <f aca="false">IFERROR(SUM(Y226:Y236),"0")</f>
        <v>400.8</v>
      </c>
      <c r="Z238" s="116"/>
      <c r="AA238" s="118"/>
      <c r="AB238" s="118"/>
      <c r="AC238" s="118"/>
    </row>
    <row r="239" customFormat="false" ht="14.25" hidden="false" customHeight="true" outlineLevel="0" collapsed="false">
      <c r="A239" s="94" t="s">
        <v>207</v>
      </c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5"/>
      <c r="AB239" s="95"/>
      <c r="AC239" s="95"/>
    </row>
    <row r="240" customFormat="false" ht="16.5" hidden="false" customHeight="true" outlineLevel="0" collapsed="false">
      <c r="A240" s="96" t="s">
        <v>410</v>
      </c>
      <c r="B240" s="96" t="s">
        <v>411</v>
      </c>
      <c r="C240" s="97" t="n">
        <v>4301060404</v>
      </c>
      <c r="D240" s="98" t="n">
        <v>4680115882874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126</v>
      </c>
      <c r="L240" s="100"/>
      <c r="M240" s="101" t="s">
        <v>68</v>
      </c>
      <c r="N240" s="101"/>
      <c r="O240" s="100" t="n">
        <v>40</v>
      </c>
      <c r="P240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69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412</v>
      </c>
      <c r="AG240" s="111"/>
      <c r="AJ240" s="112"/>
      <c r="AK240" s="112" t="n">
        <v>0</v>
      </c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16.5" hidden="false" customHeight="true" outlineLevel="0" collapsed="false">
      <c r="A241" s="96" t="s">
        <v>410</v>
      </c>
      <c r="B241" s="96" t="s">
        <v>413</v>
      </c>
      <c r="C241" s="97" t="n">
        <v>4301060460</v>
      </c>
      <c r="D241" s="98" t="n">
        <v>4680115882874</v>
      </c>
      <c r="E241" s="98"/>
      <c r="F241" s="99" t="n">
        <v>0.8</v>
      </c>
      <c r="G241" s="100" t="n">
        <v>4</v>
      </c>
      <c r="H241" s="99" t="n">
        <v>3.2</v>
      </c>
      <c r="I241" s="99" t="n">
        <v>3.466</v>
      </c>
      <c r="J241" s="100" t="n">
        <v>132</v>
      </c>
      <c r="K241" s="100" t="s">
        <v>126</v>
      </c>
      <c r="L241" s="100"/>
      <c r="M241" s="101" t="s">
        <v>161</v>
      </c>
      <c r="N241" s="101"/>
      <c r="O241" s="100" t="n">
        <v>30</v>
      </c>
      <c r="P241" s="119" t="s">
        <v>414</v>
      </c>
      <c r="Q241" s="119"/>
      <c r="R241" s="119"/>
      <c r="S241" s="119"/>
      <c r="T241" s="119"/>
      <c r="U241" s="103"/>
      <c r="V241" s="103"/>
      <c r="W241" s="104" t="s">
        <v>69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IFERROR(IF(Y241=0,"",ROUNDUP(Y241/H241,0)*0.00902),"")</f>
        <v/>
      </c>
      <c r="AA241" s="108"/>
      <c r="AB241" s="109"/>
      <c r="AC241" s="110" t="s">
        <v>415</v>
      </c>
      <c r="AG241" s="111"/>
      <c r="AJ241" s="112"/>
      <c r="AK241" s="112" t="n">
        <v>0</v>
      </c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16.5" hidden="false" customHeight="true" outlineLevel="0" collapsed="false">
      <c r="A242" s="96" t="s">
        <v>410</v>
      </c>
      <c r="B242" s="96" t="s">
        <v>416</v>
      </c>
      <c r="C242" s="97" t="n">
        <v>4301060360</v>
      </c>
      <c r="D242" s="98" t="n">
        <v>4680115882874</v>
      </c>
      <c r="E242" s="98"/>
      <c r="F242" s="99" t="n">
        <v>0.8</v>
      </c>
      <c r="G242" s="100" t="n">
        <v>4</v>
      </c>
      <c r="H242" s="99" t="n">
        <v>3.2</v>
      </c>
      <c r="I242" s="99" t="n">
        <v>3.466</v>
      </c>
      <c r="J242" s="100" t="n">
        <v>120</v>
      </c>
      <c r="K242" s="100" t="s">
        <v>126</v>
      </c>
      <c r="L242" s="100"/>
      <c r="M242" s="101" t="s">
        <v>68</v>
      </c>
      <c r="N242" s="101"/>
      <c r="O242" s="100" t="n">
        <v>30</v>
      </c>
      <c r="P242" s="102" t="str">
        <f aca="false"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02"/>
      <c r="R242" s="102"/>
      <c r="S242" s="102"/>
      <c r="T242" s="102"/>
      <c r="U242" s="103"/>
      <c r="V242" s="103"/>
      <c r="W242" s="104" t="s">
        <v>69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IFERROR(IF(Y242=0,"",ROUNDUP(Y242/H242,0)*0.00937),"")</f>
        <v/>
      </c>
      <c r="AA242" s="108"/>
      <c r="AB242" s="109"/>
      <c r="AC242" s="110" t="s">
        <v>417</v>
      </c>
      <c r="AG242" s="111"/>
      <c r="AJ242" s="112"/>
      <c r="AK242" s="112" t="n">
        <v>0</v>
      </c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27" hidden="false" customHeight="true" outlineLevel="0" collapsed="false">
      <c r="A243" s="96" t="s">
        <v>418</v>
      </c>
      <c r="B243" s="96" t="s">
        <v>419</v>
      </c>
      <c r="C243" s="97" t="n">
        <v>4301060359</v>
      </c>
      <c r="D243" s="98" t="n">
        <v>4680115884434</v>
      </c>
      <c r="E243" s="98"/>
      <c r="F243" s="99" t="n">
        <v>0.8</v>
      </c>
      <c r="G243" s="100" t="n">
        <v>4</v>
      </c>
      <c r="H243" s="99" t="n">
        <v>3.2</v>
      </c>
      <c r="I243" s="99" t="n">
        <v>3.466</v>
      </c>
      <c r="J243" s="100" t="n">
        <v>132</v>
      </c>
      <c r="K243" s="100" t="s">
        <v>126</v>
      </c>
      <c r="L243" s="100"/>
      <c r="M243" s="101" t="s">
        <v>68</v>
      </c>
      <c r="N243" s="101"/>
      <c r="O243" s="100" t="n">
        <v>30</v>
      </c>
      <c r="P243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02"/>
      <c r="R243" s="102"/>
      <c r="S243" s="102"/>
      <c r="T243" s="102"/>
      <c r="U243" s="103"/>
      <c r="V243" s="103"/>
      <c r="W243" s="104" t="s">
        <v>69</v>
      </c>
      <c r="X243" s="105" t="n">
        <v>0</v>
      </c>
      <c r="Y243" s="106" t="n">
        <f aca="false">IFERROR(IF(X243="",0,CEILING((X243/$H243),1)*$H243),"")</f>
        <v>0</v>
      </c>
      <c r="Z243" s="107" t="str">
        <f aca="false">IFERROR(IF(Y243=0,"",ROUNDUP(Y243/H243,0)*0.00902),"")</f>
        <v/>
      </c>
      <c r="AA243" s="108"/>
      <c r="AB243" s="109"/>
      <c r="AC243" s="110" t="s">
        <v>420</v>
      </c>
      <c r="AG243" s="111"/>
      <c r="AJ243" s="112"/>
      <c r="AK243" s="112" t="n">
        <v>0</v>
      </c>
      <c r="BB243" s="113" t="s">
        <v>1</v>
      </c>
      <c r="BM243" s="111" t="n">
        <f aca="false">IFERROR(X243*I243/H243,"0")</f>
        <v>0</v>
      </c>
      <c r="BN243" s="111" t="n">
        <f aca="false">IFERROR(Y243*I243/H243,"0")</f>
        <v>0</v>
      </c>
      <c r="BO243" s="111" t="n">
        <f aca="false">IFERROR(1/J243*(X243/H243),"0")</f>
        <v>0</v>
      </c>
      <c r="BP243" s="111" t="n">
        <f aca="false">IFERROR(1/J243*(Y243/H243),"0")</f>
        <v>0</v>
      </c>
    </row>
    <row r="244" customFormat="false" ht="27" hidden="false" customHeight="true" outlineLevel="0" collapsed="false">
      <c r="A244" s="96" t="s">
        <v>421</v>
      </c>
      <c r="B244" s="96" t="s">
        <v>422</v>
      </c>
      <c r="C244" s="97" t="n">
        <v>4301060375</v>
      </c>
      <c r="D244" s="98" t="n">
        <v>4680115880818</v>
      </c>
      <c r="E244" s="98"/>
      <c r="F244" s="99" t="n">
        <v>0.4</v>
      </c>
      <c r="G244" s="100" t="n">
        <v>6</v>
      </c>
      <c r="H244" s="99" t="n">
        <v>2.4</v>
      </c>
      <c r="I244" s="99" t="n">
        <v>2.652</v>
      </c>
      <c r="J244" s="100" t="n">
        <v>182</v>
      </c>
      <c r="K244" s="100" t="s">
        <v>76</v>
      </c>
      <c r="L244" s="100"/>
      <c r="M244" s="101" t="s">
        <v>68</v>
      </c>
      <c r="N244" s="101"/>
      <c r="O244" s="100" t="n">
        <v>40</v>
      </c>
      <c r="P244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02"/>
      <c r="R244" s="102"/>
      <c r="S244" s="102"/>
      <c r="T244" s="102"/>
      <c r="U244" s="103"/>
      <c r="V244" s="103"/>
      <c r="W244" s="104" t="s">
        <v>69</v>
      </c>
      <c r="X244" s="105" t="n">
        <v>0</v>
      </c>
      <c r="Y244" s="106" t="n">
        <f aca="false">IFERROR(IF(X244="",0,CEILING((X244/$H244),1)*$H244),"")</f>
        <v>0</v>
      </c>
      <c r="Z244" s="107" t="str">
        <f aca="false">IFERROR(IF(Y244=0,"",ROUNDUP(Y244/H244,0)*0.00651),"")</f>
        <v/>
      </c>
      <c r="AA244" s="108"/>
      <c r="AB244" s="109"/>
      <c r="AC244" s="110" t="s">
        <v>423</v>
      </c>
      <c r="AG244" s="111"/>
      <c r="AJ244" s="112"/>
      <c r="AK244" s="112" t="n">
        <v>0</v>
      </c>
      <c r="BB244" s="113" t="s">
        <v>1</v>
      </c>
      <c r="BM244" s="111" t="n">
        <f aca="false">IFERROR(X244*I244/H244,"0")</f>
        <v>0</v>
      </c>
      <c r="BN244" s="111" t="n">
        <f aca="false">IFERROR(Y244*I244/H244,"0")</f>
        <v>0</v>
      </c>
      <c r="BO244" s="111" t="n">
        <f aca="false">IFERROR(1/J244*(X244/H244),"0")</f>
        <v>0</v>
      </c>
      <c r="BP244" s="111" t="n">
        <f aca="false">IFERROR(1/J244*(Y244/H244),"0")</f>
        <v>0</v>
      </c>
    </row>
    <row r="245" customFormat="false" ht="37.5" hidden="false" customHeight="true" outlineLevel="0" collapsed="false">
      <c r="A245" s="96" t="s">
        <v>424</v>
      </c>
      <c r="B245" s="96" t="s">
        <v>425</v>
      </c>
      <c r="C245" s="97" t="n">
        <v>4301060389</v>
      </c>
      <c r="D245" s="98" t="n">
        <v>4680115880801</v>
      </c>
      <c r="E245" s="98"/>
      <c r="F245" s="99" t="n">
        <v>0.4</v>
      </c>
      <c r="G245" s="100" t="n">
        <v>6</v>
      </c>
      <c r="H245" s="99" t="n">
        <v>2.4</v>
      </c>
      <c r="I245" s="99" t="n">
        <v>2.652</v>
      </c>
      <c r="J245" s="100" t="n">
        <v>182</v>
      </c>
      <c r="K245" s="100" t="s">
        <v>76</v>
      </c>
      <c r="L245" s="100"/>
      <c r="M245" s="101" t="s">
        <v>80</v>
      </c>
      <c r="N245" s="101"/>
      <c r="O245" s="100" t="n">
        <v>40</v>
      </c>
      <c r="P245" s="102" t="str">
        <f aca="false"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02"/>
      <c r="R245" s="102"/>
      <c r="S245" s="102"/>
      <c r="T245" s="102"/>
      <c r="U245" s="103"/>
      <c r="V245" s="103"/>
      <c r="W245" s="104" t="s">
        <v>69</v>
      </c>
      <c r="X245" s="105" t="n">
        <v>0</v>
      </c>
      <c r="Y245" s="106" t="n">
        <f aca="false">IFERROR(IF(X245="",0,CEILING((X245/$H245),1)*$H245),"")</f>
        <v>0</v>
      </c>
      <c r="Z245" s="107" t="str">
        <f aca="false">IFERROR(IF(Y245=0,"",ROUNDUP(Y245/H245,0)*0.00651),"")</f>
        <v/>
      </c>
      <c r="AA245" s="108"/>
      <c r="AB245" s="109"/>
      <c r="AC245" s="110" t="s">
        <v>426</v>
      </c>
      <c r="AG245" s="111"/>
      <c r="AJ245" s="112"/>
      <c r="AK245" s="112" t="n">
        <v>0</v>
      </c>
      <c r="BB245" s="113" t="s">
        <v>1</v>
      </c>
      <c r="BM245" s="111" t="n">
        <f aca="false">IFERROR(X245*I245/H245,"0")</f>
        <v>0</v>
      </c>
      <c r="BN245" s="111" t="n">
        <f aca="false">IFERROR(Y245*I245/H245,"0")</f>
        <v>0</v>
      </c>
      <c r="BO245" s="111" t="n">
        <f aca="false">IFERROR(1/J245*(X245/H245),"0")</f>
        <v>0</v>
      </c>
      <c r="BP245" s="111" t="n">
        <f aca="false">IFERROR(1/J245*(Y245/H245),"0")</f>
        <v>0</v>
      </c>
    </row>
    <row r="246" customFormat="false" ht="12.75" hidden="false" customHeight="false" outlineLevel="0" collapsed="false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5" t="s">
        <v>71</v>
      </c>
      <c r="Q246" s="115"/>
      <c r="R246" s="115"/>
      <c r="S246" s="115"/>
      <c r="T246" s="115"/>
      <c r="U246" s="115"/>
      <c r="V246" s="115"/>
      <c r="W246" s="116" t="s">
        <v>72</v>
      </c>
      <c r="X246" s="117" t="n">
        <f aca="false">IFERROR(X240/H240,"0")+IFERROR(X241/H241,"0")+IFERROR(X242/H242,"0")+IFERROR(X243/H243,"0")+IFERROR(X244/H244,"0")+IFERROR(X245/H245,"0")</f>
        <v>0</v>
      </c>
      <c r="Y246" s="117" t="n">
        <f aca="false">IFERROR(Y240/H240,"0")+IFERROR(Y241/H241,"0")+IFERROR(Y242/H242,"0")+IFERROR(Y243/H243,"0")+IFERROR(Y244/H244,"0")+IFERROR(Y245/H245,"0")</f>
        <v>0</v>
      </c>
      <c r="Z246" s="117" t="n">
        <f aca="false">IFERROR(IF(Z240="",0,Z240),"0")+IFERROR(IF(Z241="",0,Z241),"0")+IFERROR(IF(Z242="",0,Z242),"0")+IFERROR(IF(Z243="",0,Z243),"0")+IFERROR(IF(Z244="",0,Z244),"0")+IFERROR(IF(Z245="",0,Z245),"0")</f>
        <v>0</v>
      </c>
      <c r="AA246" s="118"/>
      <c r="AB246" s="118"/>
      <c r="AC246" s="118"/>
    </row>
    <row r="247" customFormat="false" ht="12.75" hidden="false" customHeight="false" outlineLevel="0" collapsed="false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5" t="s">
        <v>71</v>
      </c>
      <c r="Q247" s="115"/>
      <c r="R247" s="115"/>
      <c r="S247" s="115"/>
      <c r="T247" s="115"/>
      <c r="U247" s="115"/>
      <c r="V247" s="115"/>
      <c r="W247" s="116" t="s">
        <v>69</v>
      </c>
      <c r="X247" s="117" t="n">
        <f aca="false">IFERROR(SUM(X240:X245),"0")</f>
        <v>0</v>
      </c>
      <c r="Y247" s="117" t="n">
        <f aca="false">IFERROR(SUM(Y240:Y245),"0")</f>
        <v>0</v>
      </c>
      <c r="Z247" s="116"/>
      <c r="AA247" s="118"/>
      <c r="AB247" s="118"/>
      <c r="AC247" s="118"/>
    </row>
    <row r="248" customFormat="false" ht="16.5" hidden="false" customHeight="true" outlineLevel="0" collapsed="false">
      <c r="A248" s="92" t="s">
        <v>427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3"/>
      <c r="AB248" s="93"/>
      <c r="AC248" s="93"/>
    </row>
    <row r="249" customFormat="false" ht="14.25" hidden="false" customHeight="true" outlineLevel="0" collapsed="false">
      <c r="A249" s="94" t="s">
        <v>113</v>
      </c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5"/>
      <c r="AB249" s="95"/>
      <c r="AC249" s="95"/>
    </row>
    <row r="250" customFormat="false" ht="27" hidden="false" customHeight="true" outlineLevel="0" collapsed="false">
      <c r="A250" s="96" t="s">
        <v>428</v>
      </c>
      <c r="B250" s="96" t="s">
        <v>429</v>
      </c>
      <c r="C250" s="97" t="n">
        <v>4301011945</v>
      </c>
      <c r="D250" s="98" t="n">
        <v>4680115884274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145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02"/>
      <c r="R250" s="102"/>
      <c r="S250" s="102"/>
      <c r="T250" s="102"/>
      <c r="U250" s="103"/>
      <c r="V250" s="103"/>
      <c r="W250" s="104" t="s">
        <v>69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430</v>
      </c>
      <c r="AG250" s="111"/>
      <c r="AJ250" s="112"/>
      <c r="AK250" s="112" t="n">
        <v>0</v>
      </c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428</v>
      </c>
      <c r="B251" s="96" t="s">
        <v>431</v>
      </c>
      <c r="C251" s="97" t="n">
        <v>4301011717</v>
      </c>
      <c r="D251" s="98" t="n">
        <v>4680115884274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119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02"/>
      <c r="R251" s="102"/>
      <c r="S251" s="102"/>
      <c r="T251" s="102"/>
      <c r="U251" s="103"/>
      <c r="V251" s="103"/>
      <c r="W251" s="104" t="s">
        <v>69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432</v>
      </c>
      <c r="AG251" s="111"/>
      <c r="AJ251" s="112"/>
      <c r="AK251" s="112" t="n">
        <v>0</v>
      </c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433</v>
      </c>
      <c r="B252" s="96" t="s">
        <v>434</v>
      </c>
      <c r="C252" s="97" t="n">
        <v>4301011719</v>
      </c>
      <c r="D252" s="98" t="n">
        <v>4680115884298</v>
      </c>
      <c r="E252" s="98"/>
      <c r="F252" s="99" t="n">
        <v>1.45</v>
      </c>
      <c r="G252" s="100" t="n">
        <v>8</v>
      </c>
      <c r="H252" s="99" t="n">
        <v>11.6</v>
      </c>
      <c r="I252" s="99" t="n">
        <v>12.08</v>
      </c>
      <c r="J252" s="100" t="n">
        <v>56</v>
      </c>
      <c r="K252" s="100" t="s">
        <v>116</v>
      </c>
      <c r="L252" s="100"/>
      <c r="M252" s="101" t="s">
        <v>119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02"/>
      <c r="R252" s="102"/>
      <c r="S252" s="102"/>
      <c r="T252" s="102"/>
      <c r="U252" s="103"/>
      <c r="V252" s="103"/>
      <c r="W252" s="104" t="s">
        <v>69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IFERROR(IF(Y252=0,"",ROUNDUP(Y252/H252,0)*0.02175),"")</f>
        <v/>
      </c>
      <c r="AA252" s="108"/>
      <c r="AB252" s="109"/>
      <c r="AC252" s="110" t="s">
        <v>435</v>
      </c>
      <c r="AG252" s="111"/>
      <c r="AJ252" s="112"/>
      <c r="AK252" s="112" t="n">
        <v>0</v>
      </c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436</v>
      </c>
      <c r="B253" s="96" t="s">
        <v>437</v>
      </c>
      <c r="C253" s="97" t="n">
        <v>4301011944</v>
      </c>
      <c r="D253" s="98" t="n">
        <v>4680115884250</v>
      </c>
      <c r="E253" s="98"/>
      <c r="F253" s="99" t="n">
        <v>1.45</v>
      </c>
      <c r="G253" s="100" t="n">
        <v>8</v>
      </c>
      <c r="H253" s="99" t="n">
        <v>11.6</v>
      </c>
      <c r="I253" s="99" t="n">
        <v>12.08</v>
      </c>
      <c r="J253" s="100" t="n">
        <v>48</v>
      </c>
      <c r="K253" s="100" t="s">
        <v>116</v>
      </c>
      <c r="L253" s="100"/>
      <c r="M253" s="101" t="s">
        <v>145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02"/>
      <c r="R253" s="102"/>
      <c r="S253" s="102"/>
      <c r="T253" s="102"/>
      <c r="U253" s="103"/>
      <c r="V253" s="103"/>
      <c r="W253" s="104" t="s">
        <v>69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IFERROR(IF(Y253=0,"",ROUNDUP(Y253/H253,0)*0.02039),"")</f>
        <v/>
      </c>
      <c r="AA253" s="108"/>
      <c r="AB253" s="109"/>
      <c r="AC253" s="110" t="s">
        <v>430</v>
      </c>
      <c r="AG253" s="111"/>
      <c r="AJ253" s="112"/>
      <c r="AK253" s="112" t="n">
        <v>0</v>
      </c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436</v>
      </c>
      <c r="B254" s="96" t="s">
        <v>438</v>
      </c>
      <c r="C254" s="97" t="n">
        <v>4301011733</v>
      </c>
      <c r="D254" s="98" t="n">
        <v>4680115884250</v>
      </c>
      <c r="E254" s="98"/>
      <c r="F254" s="99" t="n">
        <v>1.45</v>
      </c>
      <c r="G254" s="100" t="n">
        <v>8</v>
      </c>
      <c r="H254" s="99" t="n">
        <v>11.6</v>
      </c>
      <c r="I254" s="99" t="n">
        <v>12.08</v>
      </c>
      <c r="J254" s="100" t="n">
        <v>56</v>
      </c>
      <c r="K254" s="100" t="s">
        <v>116</v>
      </c>
      <c r="L254" s="100"/>
      <c r="M254" s="101" t="s">
        <v>80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02"/>
      <c r="R254" s="102"/>
      <c r="S254" s="102"/>
      <c r="T254" s="102"/>
      <c r="U254" s="103"/>
      <c r="V254" s="103"/>
      <c r="W254" s="104" t="s">
        <v>69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IFERROR(IF(Y254=0,"",ROUNDUP(Y254/H254,0)*0.02175),"")</f>
        <v/>
      </c>
      <c r="AA254" s="108"/>
      <c r="AB254" s="109"/>
      <c r="AC254" s="110" t="s">
        <v>439</v>
      </c>
      <c r="AG254" s="111"/>
      <c r="AJ254" s="112"/>
      <c r="AK254" s="112" t="n">
        <v>0</v>
      </c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27" hidden="false" customHeight="true" outlineLevel="0" collapsed="false">
      <c r="A255" s="96" t="s">
        <v>440</v>
      </c>
      <c r="B255" s="96" t="s">
        <v>441</v>
      </c>
      <c r="C255" s="97" t="n">
        <v>4301011718</v>
      </c>
      <c r="D255" s="98" t="n">
        <v>4680115884281</v>
      </c>
      <c r="E255" s="98"/>
      <c r="F255" s="99" t="n">
        <v>0.4</v>
      </c>
      <c r="G255" s="100" t="n">
        <v>10</v>
      </c>
      <c r="H255" s="99" t="n">
        <v>4</v>
      </c>
      <c r="I255" s="99" t="n">
        <v>4.21</v>
      </c>
      <c r="J255" s="100" t="n">
        <v>132</v>
      </c>
      <c r="K255" s="100" t="s">
        <v>126</v>
      </c>
      <c r="L255" s="100"/>
      <c r="M255" s="101" t="s">
        <v>119</v>
      </c>
      <c r="N255" s="101"/>
      <c r="O255" s="100" t="n">
        <v>55</v>
      </c>
      <c r="P255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02"/>
      <c r="R255" s="102"/>
      <c r="S255" s="102"/>
      <c r="T255" s="102"/>
      <c r="U255" s="103"/>
      <c r="V255" s="103"/>
      <c r="W255" s="104" t="s">
        <v>69</v>
      </c>
      <c r="X255" s="105" t="n">
        <v>0</v>
      </c>
      <c r="Y255" s="106" t="n">
        <f aca="false">IFERROR(IF(X255="",0,CEILING((X255/$H255),1)*$H255),"")</f>
        <v>0</v>
      </c>
      <c r="Z255" s="107" t="str">
        <f aca="false">IFERROR(IF(Y255=0,"",ROUNDUP(Y255/H255,0)*0.00902),"")</f>
        <v/>
      </c>
      <c r="AA255" s="108"/>
      <c r="AB255" s="109"/>
      <c r="AC255" s="110" t="s">
        <v>432</v>
      </c>
      <c r="AG255" s="111"/>
      <c r="AJ255" s="112"/>
      <c r="AK255" s="112" t="n">
        <v>0</v>
      </c>
      <c r="BB255" s="113" t="s">
        <v>1</v>
      </c>
      <c r="BM255" s="111" t="n">
        <f aca="false">IFERROR(X255*I255/H255,"0")</f>
        <v>0</v>
      </c>
      <c r="BN255" s="111" t="n">
        <f aca="false">IFERROR(Y255*I255/H255,"0")</f>
        <v>0</v>
      </c>
      <c r="BO255" s="111" t="n">
        <f aca="false">IFERROR(1/J255*(X255/H255),"0")</f>
        <v>0</v>
      </c>
      <c r="BP255" s="111" t="n">
        <f aca="false">IFERROR(1/J255*(Y255/H255),"0")</f>
        <v>0</v>
      </c>
    </row>
    <row r="256" customFormat="false" ht="27" hidden="false" customHeight="true" outlineLevel="0" collapsed="false">
      <c r="A256" s="96" t="s">
        <v>442</v>
      </c>
      <c r="B256" s="96" t="s">
        <v>443</v>
      </c>
      <c r="C256" s="97" t="n">
        <v>4301011720</v>
      </c>
      <c r="D256" s="98" t="n">
        <v>4680115884199</v>
      </c>
      <c r="E256" s="98"/>
      <c r="F256" s="99" t="n">
        <v>0.37</v>
      </c>
      <c r="G256" s="100" t="n">
        <v>10</v>
      </c>
      <c r="H256" s="99" t="n">
        <v>3.7</v>
      </c>
      <c r="I256" s="99" t="n">
        <v>3.91</v>
      </c>
      <c r="J256" s="100" t="n">
        <v>132</v>
      </c>
      <c r="K256" s="100" t="s">
        <v>126</v>
      </c>
      <c r="L256" s="100"/>
      <c r="M256" s="101" t="s">
        <v>119</v>
      </c>
      <c r="N256" s="101"/>
      <c r="O256" s="100" t="n">
        <v>55</v>
      </c>
      <c r="P256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02"/>
      <c r="R256" s="102"/>
      <c r="S256" s="102"/>
      <c r="T256" s="102"/>
      <c r="U256" s="103"/>
      <c r="V256" s="103"/>
      <c r="W256" s="104" t="s">
        <v>69</v>
      </c>
      <c r="X256" s="105" t="n">
        <v>0</v>
      </c>
      <c r="Y256" s="106" t="n">
        <f aca="false">IFERROR(IF(X256="",0,CEILING((X256/$H256),1)*$H256),"")</f>
        <v>0</v>
      </c>
      <c r="Z256" s="107" t="str">
        <f aca="false">IFERROR(IF(Y256=0,"",ROUNDUP(Y256/H256,0)*0.00902),"")</f>
        <v/>
      </c>
      <c r="AA256" s="108"/>
      <c r="AB256" s="109"/>
      <c r="AC256" s="110" t="s">
        <v>435</v>
      </c>
      <c r="AG256" s="111"/>
      <c r="AJ256" s="112"/>
      <c r="AK256" s="112" t="n">
        <v>0</v>
      </c>
      <c r="BB256" s="113" t="s">
        <v>1</v>
      </c>
      <c r="BM256" s="111" t="n">
        <f aca="false">IFERROR(X256*I256/H256,"0")</f>
        <v>0</v>
      </c>
      <c r="BN256" s="111" t="n">
        <f aca="false">IFERROR(Y256*I256/H256,"0")</f>
        <v>0</v>
      </c>
      <c r="BO256" s="111" t="n">
        <f aca="false">IFERROR(1/J256*(X256/H256),"0")</f>
        <v>0</v>
      </c>
      <c r="BP256" s="111" t="n">
        <f aca="false">IFERROR(1/J256*(Y256/H256),"0")</f>
        <v>0</v>
      </c>
    </row>
    <row r="257" customFormat="false" ht="27" hidden="false" customHeight="true" outlineLevel="0" collapsed="false">
      <c r="A257" s="96" t="s">
        <v>444</v>
      </c>
      <c r="B257" s="96" t="s">
        <v>445</v>
      </c>
      <c r="C257" s="97" t="n">
        <v>4301011716</v>
      </c>
      <c r="D257" s="98" t="n">
        <v>4680115884267</v>
      </c>
      <c r="E257" s="98"/>
      <c r="F257" s="99" t="n">
        <v>0.4</v>
      </c>
      <c r="G257" s="100" t="n">
        <v>10</v>
      </c>
      <c r="H257" s="99" t="n">
        <v>4</v>
      </c>
      <c r="I257" s="99" t="n">
        <v>4.21</v>
      </c>
      <c r="J257" s="100" t="n">
        <v>132</v>
      </c>
      <c r="K257" s="100" t="s">
        <v>126</v>
      </c>
      <c r="L257" s="100"/>
      <c r="M257" s="101" t="s">
        <v>119</v>
      </c>
      <c r="N257" s="101"/>
      <c r="O257" s="100" t="n">
        <v>55</v>
      </c>
      <c r="P257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02"/>
      <c r="R257" s="102"/>
      <c r="S257" s="102"/>
      <c r="T257" s="102"/>
      <c r="U257" s="103"/>
      <c r="V257" s="103"/>
      <c r="W257" s="104" t="s">
        <v>69</v>
      </c>
      <c r="X257" s="105" t="n">
        <v>0</v>
      </c>
      <c r="Y257" s="106" t="n">
        <f aca="false">IFERROR(IF(X257="",0,CEILING((X257/$H257),1)*$H257),"")</f>
        <v>0</v>
      </c>
      <c r="Z257" s="107" t="str">
        <f aca="false">IFERROR(IF(Y257=0,"",ROUNDUP(Y257/H257,0)*0.00902),"")</f>
        <v/>
      </c>
      <c r="AA257" s="108"/>
      <c r="AB257" s="109"/>
      <c r="AC257" s="110" t="s">
        <v>439</v>
      </c>
      <c r="AG257" s="111"/>
      <c r="AJ257" s="112"/>
      <c r="AK257" s="112" t="n">
        <v>0</v>
      </c>
      <c r="BB257" s="113" t="s">
        <v>1</v>
      </c>
      <c r="BM257" s="111" t="n">
        <f aca="false">IFERROR(X257*I257/H257,"0")</f>
        <v>0</v>
      </c>
      <c r="BN257" s="111" t="n">
        <f aca="false">IFERROR(Y257*I257/H257,"0")</f>
        <v>0</v>
      </c>
      <c r="BO257" s="111" t="n">
        <f aca="false">IFERROR(1/J257*(X257/H257),"0")</f>
        <v>0</v>
      </c>
      <c r="BP257" s="111" t="n">
        <f aca="false">IFERROR(1/J257*(Y257/H257),"0")</f>
        <v>0</v>
      </c>
    </row>
    <row r="258" customFormat="false" ht="12.75" hidden="false" customHeight="false" outlineLevel="0" collapsed="false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5" t="s">
        <v>71</v>
      </c>
      <c r="Q258" s="115"/>
      <c r="R258" s="115"/>
      <c r="S258" s="115"/>
      <c r="T258" s="115"/>
      <c r="U258" s="115"/>
      <c r="V258" s="115"/>
      <c r="W258" s="116" t="s">
        <v>72</v>
      </c>
      <c r="X258" s="117" t="n">
        <f aca="false">IFERROR(X250/H250,"0")+IFERROR(X251/H251,"0")+IFERROR(X252/H252,"0")+IFERROR(X253/H253,"0")+IFERROR(X254/H254,"0")+IFERROR(X255/H255,"0")+IFERROR(X256/H256,"0")+IFERROR(X257/H257,"0")</f>
        <v>0</v>
      </c>
      <c r="Y258" s="117" t="n">
        <f aca="false">IFERROR(Y250/H250,"0")+IFERROR(Y251/H251,"0")+IFERROR(Y252/H252,"0")+IFERROR(Y253/H253,"0")+IFERROR(Y254/H254,"0")+IFERROR(Y255/H255,"0")+IFERROR(Y256/H256,"0")+IFERROR(Y257/H257,"0")</f>
        <v>0</v>
      </c>
      <c r="Z258" s="117" t="n">
        <f aca="false"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118"/>
      <c r="AB258" s="118"/>
      <c r="AC258" s="118"/>
    </row>
    <row r="259" customFormat="false" ht="12.75" hidden="false" customHeight="false" outlineLevel="0" collapsed="false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5" t="s">
        <v>71</v>
      </c>
      <c r="Q259" s="115"/>
      <c r="R259" s="115"/>
      <c r="S259" s="115"/>
      <c r="T259" s="115"/>
      <c r="U259" s="115"/>
      <c r="V259" s="115"/>
      <c r="W259" s="116" t="s">
        <v>69</v>
      </c>
      <c r="X259" s="117" t="n">
        <f aca="false">IFERROR(SUM(X250:X257),"0")</f>
        <v>0</v>
      </c>
      <c r="Y259" s="117" t="n">
        <f aca="false">IFERROR(SUM(Y250:Y257),"0")</f>
        <v>0</v>
      </c>
      <c r="Z259" s="116"/>
      <c r="AA259" s="118"/>
      <c r="AB259" s="118"/>
      <c r="AC259" s="118"/>
    </row>
    <row r="260" customFormat="false" ht="16.5" hidden="false" customHeight="true" outlineLevel="0" collapsed="false">
      <c r="A260" s="92" t="s">
        <v>446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3"/>
      <c r="AB260" s="93"/>
      <c r="AC260" s="93"/>
    </row>
    <row r="261" customFormat="false" ht="14.25" hidden="false" customHeight="true" outlineLevel="0" collapsed="false">
      <c r="A261" s="94" t="s">
        <v>113</v>
      </c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5"/>
      <c r="AB261" s="95"/>
      <c r="AC261" s="95"/>
    </row>
    <row r="262" customFormat="false" ht="27" hidden="false" customHeight="true" outlineLevel="0" collapsed="false">
      <c r="A262" s="96" t="s">
        <v>447</v>
      </c>
      <c r="B262" s="96" t="s">
        <v>448</v>
      </c>
      <c r="C262" s="97" t="n">
        <v>4301011942</v>
      </c>
      <c r="D262" s="98" t="n">
        <v>4680115884137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48</v>
      </c>
      <c r="K262" s="100" t="s">
        <v>116</v>
      </c>
      <c r="L262" s="100"/>
      <c r="M262" s="101" t="s">
        <v>145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69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IFERROR(IF(Y262=0,"",ROUNDUP(Y262/H262,0)*0.02039),"")</f>
        <v/>
      </c>
      <c r="AA262" s="108"/>
      <c r="AB262" s="109"/>
      <c r="AC262" s="110" t="s">
        <v>146</v>
      </c>
      <c r="AG262" s="111"/>
      <c r="AJ262" s="112"/>
      <c r="AK262" s="112" t="n">
        <v>0</v>
      </c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447</v>
      </c>
      <c r="B263" s="96" t="s">
        <v>449</v>
      </c>
      <c r="C263" s="97" t="n">
        <v>4301011826</v>
      </c>
      <c r="D263" s="98" t="n">
        <v>4680115884137</v>
      </c>
      <c r="E263" s="98"/>
      <c r="F263" s="99" t="n">
        <v>1.45</v>
      </c>
      <c r="G263" s="100" t="n">
        <v>8</v>
      </c>
      <c r="H263" s="99" t="n">
        <v>11.6</v>
      </c>
      <c r="I263" s="99" t="n">
        <v>12.08</v>
      </c>
      <c r="J263" s="100" t="n">
        <v>56</v>
      </c>
      <c r="K263" s="100" t="s">
        <v>116</v>
      </c>
      <c r="L263" s="100"/>
      <c r="M263" s="101" t="s">
        <v>119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02"/>
      <c r="R263" s="102"/>
      <c r="S263" s="102"/>
      <c r="T263" s="102"/>
      <c r="U263" s="103"/>
      <c r="V263" s="103"/>
      <c r="W263" s="104" t="s">
        <v>69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IFERROR(IF(Y263=0,"",ROUNDUP(Y263/H263,0)*0.02175),"")</f>
        <v/>
      </c>
      <c r="AA263" s="108"/>
      <c r="AB263" s="109"/>
      <c r="AC263" s="110" t="s">
        <v>450</v>
      </c>
      <c r="AG263" s="111"/>
      <c r="AJ263" s="112"/>
      <c r="AK263" s="112" t="n">
        <v>0</v>
      </c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4301011724</v>
      </c>
      <c r="D264" s="98" t="n">
        <v>4680115884236</v>
      </c>
      <c r="E264" s="98"/>
      <c r="F264" s="99" t="n">
        <v>1.45</v>
      </c>
      <c r="G264" s="100" t="n">
        <v>8</v>
      </c>
      <c r="H264" s="99" t="n">
        <v>11.6</v>
      </c>
      <c r="I264" s="99" t="n">
        <v>12.08</v>
      </c>
      <c r="J264" s="100" t="n">
        <v>56</v>
      </c>
      <c r="K264" s="100" t="s">
        <v>116</v>
      </c>
      <c r="L264" s="100"/>
      <c r="M264" s="101" t="s">
        <v>119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02"/>
      <c r="R264" s="102"/>
      <c r="S264" s="102"/>
      <c r="T264" s="102"/>
      <c r="U264" s="103"/>
      <c r="V264" s="103"/>
      <c r="W264" s="104" t="s">
        <v>69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IFERROR(IF(Y264=0,"",ROUNDUP(Y264/H264,0)*0.02175),"")</f>
        <v/>
      </c>
      <c r="AA264" s="108"/>
      <c r="AB264" s="109"/>
      <c r="AC264" s="110" t="s">
        <v>453</v>
      </c>
      <c r="AG264" s="111"/>
      <c r="AJ264" s="112"/>
      <c r="AK264" s="112" t="n">
        <v>0</v>
      </c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4301011941</v>
      </c>
      <c r="D265" s="98" t="n">
        <v>4680115884175</v>
      </c>
      <c r="E265" s="98"/>
      <c r="F265" s="99" t="n">
        <v>1.45</v>
      </c>
      <c r="G265" s="100" t="n">
        <v>8</v>
      </c>
      <c r="H265" s="99" t="n">
        <v>11.6</v>
      </c>
      <c r="I265" s="99" t="n">
        <v>12.08</v>
      </c>
      <c r="J265" s="100" t="n">
        <v>48</v>
      </c>
      <c r="K265" s="100" t="s">
        <v>116</v>
      </c>
      <c r="L265" s="100"/>
      <c r="M265" s="101" t="s">
        <v>145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02"/>
      <c r="R265" s="102"/>
      <c r="S265" s="102"/>
      <c r="T265" s="102"/>
      <c r="U265" s="103"/>
      <c r="V265" s="103"/>
      <c r="W265" s="104" t="s">
        <v>69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IFERROR(IF(Y265=0,"",ROUNDUP(Y265/H265,0)*0.02039),"")</f>
        <v/>
      </c>
      <c r="AA265" s="108"/>
      <c r="AB265" s="109"/>
      <c r="AC265" s="110" t="s">
        <v>146</v>
      </c>
      <c r="AG265" s="111"/>
      <c r="AJ265" s="112"/>
      <c r="AK265" s="112" t="n">
        <v>0</v>
      </c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454</v>
      </c>
      <c r="B266" s="96" t="s">
        <v>456</v>
      </c>
      <c r="C266" s="97" t="n">
        <v>4301011721</v>
      </c>
      <c r="D266" s="98" t="n">
        <v>4680115884175</v>
      </c>
      <c r="E266" s="98"/>
      <c r="F266" s="99" t="n">
        <v>1.45</v>
      </c>
      <c r="G266" s="100" t="n">
        <v>8</v>
      </c>
      <c r="H266" s="99" t="n">
        <v>11.6</v>
      </c>
      <c r="I266" s="99" t="n">
        <v>12.08</v>
      </c>
      <c r="J266" s="100" t="n">
        <v>56</v>
      </c>
      <c r="K266" s="100" t="s">
        <v>116</v>
      </c>
      <c r="L266" s="100"/>
      <c r="M266" s="101" t="s">
        <v>119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02"/>
      <c r="R266" s="102"/>
      <c r="S266" s="102"/>
      <c r="T266" s="102"/>
      <c r="U266" s="103"/>
      <c r="V266" s="103"/>
      <c r="W266" s="104" t="s">
        <v>69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IFERROR(IF(Y266=0,"",ROUNDUP(Y266/H266,0)*0.02175),"")</f>
        <v/>
      </c>
      <c r="AA266" s="108"/>
      <c r="AB266" s="109"/>
      <c r="AC266" s="110" t="s">
        <v>457</v>
      </c>
      <c r="AG266" s="111"/>
      <c r="AJ266" s="112"/>
      <c r="AK266" s="112" t="n">
        <v>0</v>
      </c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27" hidden="false" customHeight="true" outlineLevel="0" collapsed="false">
      <c r="A267" s="96" t="s">
        <v>458</v>
      </c>
      <c r="B267" s="96" t="s">
        <v>459</v>
      </c>
      <c r="C267" s="97" t="n">
        <v>4301011824</v>
      </c>
      <c r="D267" s="98" t="n">
        <v>4680115884144</v>
      </c>
      <c r="E267" s="98"/>
      <c r="F267" s="99" t="n">
        <v>0.4</v>
      </c>
      <c r="G267" s="100" t="n">
        <v>10</v>
      </c>
      <c r="H267" s="99" t="n">
        <v>4</v>
      </c>
      <c r="I267" s="99" t="n">
        <v>4.21</v>
      </c>
      <c r="J267" s="100" t="n">
        <v>132</v>
      </c>
      <c r="K267" s="100" t="s">
        <v>126</v>
      </c>
      <c r="L267" s="100"/>
      <c r="M267" s="101" t="s">
        <v>119</v>
      </c>
      <c r="N267" s="101"/>
      <c r="O267" s="100" t="n">
        <v>55</v>
      </c>
      <c r="P267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02"/>
      <c r="R267" s="102"/>
      <c r="S267" s="102"/>
      <c r="T267" s="102"/>
      <c r="U267" s="103"/>
      <c r="V267" s="103"/>
      <c r="W267" s="104" t="s">
        <v>69</v>
      </c>
      <c r="X267" s="105" t="n">
        <v>0</v>
      </c>
      <c r="Y267" s="106" t="n">
        <f aca="false">IFERROR(IF(X267="",0,CEILING((X267/$H267),1)*$H267),"")</f>
        <v>0</v>
      </c>
      <c r="Z267" s="107" t="str">
        <f aca="false">IFERROR(IF(Y267=0,"",ROUNDUP(Y267/H267,0)*0.00902),"")</f>
        <v/>
      </c>
      <c r="AA267" s="108"/>
      <c r="AB267" s="109"/>
      <c r="AC267" s="110" t="s">
        <v>450</v>
      </c>
      <c r="AG267" s="111"/>
      <c r="AJ267" s="112"/>
      <c r="AK267" s="112" t="n">
        <v>0</v>
      </c>
      <c r="BB267" s="113" t="s">
        <v>1</v>
      </c>
      <c r="BM267" s="111" t="n">
        <f aca="false">IFERROR(X267*I267/H267,"0")</f>
        <v>0</v>
      </c>
      <c r="BN267" s="111" t="n">
        <f aca="false">IFERROR(Y267*I267/H267,"0")</f>
        <v>0</v>
      </c>
      <c r="BO267" s="111" t="n">
        <f aca="false">IFERROR(1/J267*(X267/H267),"0")</f>
        <v>0</v>
      </c>
      <c r="BP267" s="111" t="n">
        <f aca="false">IFERROR(1/J267*(Y267/H267),"0")</f>
        <v>0</v>
      </c>
    </row>
    <row r="268" customFormat="false" ht="27" hidden="false" customHeight="true" outlineLevel="0" collapsed="false">
      <c r="A268" s="96" t="s">
        <v>460</v>
      </c>
      <c r="B268" s="96" t="s">
        <v>461</v>
      </c>
      <c r="C268" s="97" t="n">
        <v>4301011963</v>
      </c>
      <c r="D268" s="98" t="n">
        <v>4680115885288</v>
      </c>
      <c r="E268" s="98"/>
      <c r="F268" s="99" t="n">
        <v>0.37</v>
      </c>
      <c r="G268" s="100" t="n">
        <v>10</v>
      </c>
      <c r="H268" s="99" t="n">
        <v>3.7</v>
      </c>
      <c r="I268" s="99" t="n">
        <v>3.91</v>
      </c>
      <c r="J268" s="100" t="n">
        <v>132</v>
      </c>
      <c r="K268" s="100" t="s">
        <v>126</v>
      </c>
      <c r="L268" s="100"/>
      <c r="M268" s="101" t="s">
        <v>119</v>
      </c>
      <c r="N268" s="101"/>
      <c r="O268" s="100" t="n">
        <v>55</v>
      </c>
      <c r="P268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02"/>
      <c r="R268" s="102"/>
      <c r="S268" s="102"/>
      <c r="T268" s="102"/>
      <c r="U268" s="103"/>
      <c r="V268" s="103"/>
      <c r="W268" s="104" t="s">
        <v>69</v>
      </c>
      <c r="X268" s="105" t="n">
        <v>0</v>
      </c>
      <c r="Y268" s="106" t="n">
        <f aca="false">IFERROR(IF(X268="",0,CEILING((X268/$H268),1)*$H268),"")</f>
        <v>0</v>
      </c>
      <c r="Z268" s="107" t="str">
        <f aca="false">IFERROR(IF(Y268=0,"",ROUNDUP(Y268/H268,0)*0.00902),"")</f>
        <v/>
      </c>
      <c r="AA268" s="108"/>
      <c r="AB268" s="109"/>
      <c r="AC268" s="110" t="s">
        <v>462</v>
      </c>
      <c r="AG268" s="111"/>
      <c r="AJ268" s="112"/>
      <c r="AK268" s="112" t="n">
        <v>0</v>
      </c>
      <c r="BB268" s="113" t="s">
        <v>1</v>
      </c>
      <c r="BM268" s="111" t="n">
        <f aca="false">IFERROR(X268*I268/H268,"0")</f>
        <v>0</v>
      </c>
      <c r="BN268" s="111" t="n">
        <f aca="false">IFERROR(Y268*I268/H268,"0")</f>
        <v>0</v>
      </c>
      <c r="BO268" s="111" t="n">
        <f aca="false">IFERROR(1/J268*(X268/H268),"0")</f>
        <v>0</v>
      </c>
      <c r="BP268" s="111" t="n">
        <f aca="false">IFERROR(1/J268*(Y268/H268),"0")</f>
        <v>0</v>
      </c>
    </row>
    <row r="269" customFormat="false" ht="27" hidden="false" customHeight="true" outlineLevel="0" collapsed="false">
      <c r="A269" s="96" t="s">
        <v>463</v>
      </c>
      <c r="B269" s="96" t="s">
        <v>464</v>
      </c>
      <c r="C269" s="97" t="n">
        <v>4301011726</v>
      </c>
      <c r="D269" s="98" t="n">
        <v>4680115884182</v>
      </c>
      <c r="E269" s="98"/>
      <c r="F269" s="99" t="n">
        <v>0.37</v>
      </c>
      <c r="G269" s="100" t="n">
        <v>10</v>
      </c>
      <c r="H269" s="99" t="n">
        <v>3.7</v>
      </c>
      <c r="I269" s="99" t="n">
        <v>3.91</v>
      </c>
      <c r="J269" s="100" t="n">
        <v>132</v>
      </c>
      <c r="K269" s="100" t="s">
        <v>126</v>
      </c>
      <c r="L269" s="100"/>
      <c r="M269" s="101" t="s">
        <v>119</v>
      </c>
      <c r="N269" s="101"/>
      <c r="O269" s="100" t="n">
        <v>55</v>
      </c>
      <c r="P269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02"/>
      <c r="R269" s="102"/>
      <c r="S269" s="102"/>
      <c r="T269" s="102"/>
      <c r="U269" s="103"/>
      <c r="V269" s="103"/>
      <c r="W269" s="104" t="s">
        <v>69</v>
      </c>
      <c r="X269" s="105" t="n">
        <v>0</v>
      </c>
      <c r="Y269" s="106" t="n">
        <f aca="false">IFERROR(IF(X269="",0,CEILING((X269/$H269),1)*$H269),"")</f>
        <v>0</v>
      </c>
      <c r="Z269" s="107" t="str">
        <f aca="false">IFERROR(IF(Y269=0,"",ROUNDUP(Y269/H269,0)*0.00902),"")</f>
        <v/>
      </c>
      <c r="AA269" s="108"/>
      <c r="AB269" s="109"/>
      <c r="AC269" s="110" t="s">
        <v>453</v>
      </c>
      <c r="AG269" s="111"/>
      <c r="AJ269" s="112"/>
      <c r="AK269" s="112" t="n">
        <v>0</v>
      </c>
      <c r="BB269" s="113" t="s">
        <v>1</v>
      </c>
      <c r="BM269" s="111" t="n">
        <f aca="false">IFERROR(X269*I269/H269,"0")</f>
        <v>0</v>
      </c>
      <c r="BN269" s="111" t="n">
        <f aca="false">IFERROR(Y269*I269/H269,"0")</f>
        <v>0</v>
      </c>
      <c r="BO269" s="111" t="n">
        <f aca="false">IFERROR(1/J269*(X269/H269),"0")</f>
        <v>0</v>
      </c>
      <c r="BP269" s="111" t="n">
        <f aca="false">IFERROR(1/J269*(Y269/H269),"0")</f>
        <v>0</v>
      </c>
    </row>
    <row r="270" customFormat="false" ht="27" hidden="false" customHeight="true" outlineLevel="0" collapsed="false">
      <c r="A270" s="96" t="s">
        <v>465</v>
      </c>
      <c r="B270" s="96" t="s">
        <v>466</v>
      </c>
      <c r="C270" s="97" t="n">
        <v>4301011722</v>
      </c>
      <c r="D270" s="98" t="n">
        <v>4680115884205</v>
      </c>
      <c r="E270" s="98"/>
      <c r="F270" s="99" t="n">
        <v>0.4</v>
      </c>
      <c r="G270" s="100" t="n">
        <v>10</v>
      </c>
      <c r="H270" s="99" t="n">
        <v>4</v>
      </c>
      <c r="I270" s="99" t="n">
        <v>4.21</v>
      </c>
      <c r="J270" s="100" t="n">
        <v>132</v>
      </c>
      <c r="K270" s="100" t="s">
        <v>126</v>
      </c>
      <c r="L270" s="100"/>
      <c r="M270" s="101" t="s">
        <v>119</v>
      </c>
      <c r="N270" s="101"/>
      <c r="O270" s="100" t="n">
        <v>55</v>
      </c>
      <c r="P270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02"/>
      <c r="R270" s="102"/>
      <c r="S270" s="102"/>
      <c r="T270" s="102"/>
      <c r="U270" s="103"/>
      <c r="V270" s="103"/>
      <c r="W270" s="104" t="s">
        <v>69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IFERROR(IF(Y270=0,"",ROUNDUP(Y270/H270,0)*0.00902),"")</f>
        <v/>
      </c>
      <c r="AA270" s="108"/>
      <c r="AB270" s="109"/>
      <c r="AC270" s="110" t="s">
        <v>457</v>
      </c>
      <c r="AG270" s="111"/>
      <c r="AJ270" s="112"/>
      <c r="AK270" s="112" t="n">
        <v>0</v>
      </c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71</v>
      </c>
      <c r="Q271" s="115"/>
      <c r="R271" s="115"/>
      <c r="S271" s="115"/>
      <c r="T271" s="115"/>
      <c r="U271" s="115"/>
      <c r="V271" s="115"/>
      <c r="W271" s="116" t="s">
        <v>72</v>
      </c>
      <c r="X271" s="117" t="n">
        <f aca="false">IFERROR(X262/H262,"0")+IFERROR(X263/H263,"0")+IFERROR(X264/H264,"0")+IFERROR(X265/H265,"0")+IFERROR(X266/H266,"0")+IFERROR(X267/H267,"0")+IFERROR(X268/H268,"0")+IFERROR(X269/H269,"0")+IFERROR(X270/H270,"0")</f>
        <v>0</v>
      </c>
      <c r="Y271" s="117" t="n">
        <f aca="false">IFERROR(Y262/H262,"0")+IFERROR(Y263/H263,"0")+IFERROR(Y264/H264,"0")+IFERROR(Y265/H265,"0")+IFERROR(Y266/H266,"0")+IFERROR(Y267/H267,"0")+IFERROR(Y268/H268,"0")+IFERROR(Y269/H269,"0")+IFERROR(Y270/H270,"0")</f>
        <v>0</v>
      </c>
      <c r="Z271" s="117" t="n">
        <f aca="false"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71</v>
      </c>
      <c r="Q272" s="115"/>
      <c r="R272" s="115"/>
      <c r="S272" s="115"/>
      <c r="T272" s="115"/>
      <c r="U272" s="115"/>
      <c r="V272" s="115"/>
      <c r="W272" s="116" t="s">
        <v>69</v>
      </c>
      <c r="X272" s="117" t="n">
        <f aca="false">IFERROR(SUM(X262:X270),"0")</f>
        <v>0</v>
      </c>
      <c r="Y272" s="117" t="n">
        <f aca="false">IFERROR(SUM(Y262:Y270),"0")</f>
        <v>0</v>
      </c>
      <c r="Z272" s="116"/>
      <c r="AA272" s="118"/>
      <c r="AB272" s="118"/>
      <c r="AC272" s="118"/>
    </row>
    <row r="273" customFormat="false" ht="14.25" hidden="false" customHeight="true" outlineLevel="0" collapsed="false">
      <c r="A273" s="94" t="s">
        <v>165</v>
      </c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5"/>
      <c r="AB273" s="95"/>
      <c r="AC273" s="95"/>
    </row>
    <row r="274" customFormat="false" ht="27" hidden="false" customHeight="true" outlineLevel="0" collapsed="false">
      <c r="A274" s="96" t="s">
        <v>467</v>
      </c>
      <c r="B274" s="96" t="s">
        <v>468</v>
      </c>
      <c r="C274" s="97" t="n">
        <v>4301020340</v>
      </c>
      <c r="D274" s="98" t="n">
        <v>4680115885721</v>
      </c>
      <c r="E274" s="98"/>
      <c r="F274" s="99" t="n">
        <v>0.33</v>
      </c>
      <c r="G274" s="100" t="n">
        <v>6</v>
      </c>
      <c r="H274" s="99" t="n">
        <v>1.98</v>
      </c>
      <c r="I274" s="99" t="n">
        <v>2.08</v>
      </c>
      <c r="J274" s="100" t="n">
        <v>234</v>
      </c>
      <c r="K274" s="100" t="s">
        <v>67</v>
      </c>
      <c r="L274" s="100"/>
      <c r="M274" s="101" t="s">
        <v>80</v>
      </c>
      <c r="N274" s="101"/>
      <c r="O274" s="100" t="n">
        <v>50</v>
      </c>
      <c r="P274" s="102" t="str">
        <f aca="false"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02"/>
      <c r="R274" s="102"/>
      <c r="S274" s="102"/>
      <c r="T274" s="102"/>
      <c r="U274" s="103"/>
      <c r="V274" s="103"/>
      <c r="W274" s="104" t="s">
        <v>69</v>
      </c>
      <c r="X274" s="105" t="n">
        <v>0</v>
      </c>
      <c r="Y274" s="106" t="n">
        <f aca="false">IFERROR(IF(X274="",0,CEILING((X274/$H274),1)*$H274),"")</f>
        <v>0</v>
      </c>
      <c r="Z274" s="107" t="str">
        <f aca="false">IFERROR(IF(Y274=0,"",ROUNDUP(Y274/H274,0)*0.00502),"")</f>
        <v/>
      </c>
      <c r="AA274" s="108"/>
      <c r="AB274" s="109"/>
      <c r="AC274" s="110" t="s">
        <v>469</v>
      </c>
      <c r="AG274" s="111"/>
      <c r="AJ274" s="112"/>
      <c r="AK274" s="112" t="n">
        <v>0</v>
      </c>
      <c r="BB274" s="113" t="s">
        <v>1</v>
      </c>
      <c r="BM274" s="111" t="n">
        <f aca="false">IFERROR(X274*I274/H274,"0")</f>
        <v>0</v>
      </c>
      <c r="BN274" s="111" t="n">
        <f aca="false">IFERROR(Y274*I274/H274,"0")</f>
        <v>0</v>
      </c>
      <c r="BO274" s="111" t="n">
        <f aca="false">IFERROR(1/J274*(X274/H274),"0")</f>
        <v>0</v>
      </c>
      <c r="BP274" s="111" t="n">
        <f aca="false">IFERROR(1/J274*(Y274/H274),"0")</f>
        <v>0</v>
      </c>
    </row>
    <row r="275" customFormat="false" ht="12.75" hidden="false" customHeight="false" outlineLevel="0" collapsed="false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5" t="s">
        <v>71</v>
      </c>
      <c r="Q275" s="115"/>
      <c r="R275" s="115"/>
      <c r="S275" s="115"/>
      <c r="T275" s="115"/>
      <c r="U275" s="115"/>
      <c r="V275" s="115"/>
      <c r="W275" s="116" t="s">
        <v>72</v>
      </c>
      <c r="X275" s="117" t="n">
        <f aca="false">IFERROR(X274/H274,"0")</f>
        <v>0</v>
      </c>
      <c r="Y275" s="117" t="n">
        <f aca="false">IFERROR(Y274/H274,"0")</f>
        <v>0</v>
      </c>
      <c r="Z275" s="117" t="n">
        <f aca="false">IFERROR(IF(Z274="",0,Z274),"0")</f>
        <v>0</v>
      </c>
      <c r="AA275" s="118"/>
      <c r="AB275" s="118"/>
      <c r="AC275" s="118"/>
    </row>
    <row r="276" customFormat="false" ht="12.75" hidden="false" customHeight="false" outlineLevel="0" collapsed="false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5" t="s">
        <v>71</v>
      </c>
      <c r="Q276" s="115"/>
      <c r="R276" s="115"/>
      <c r="S276" s="115"/>
      <c r="T276" s="115"/>
      <c r="U276" s="115"/>
      <c r="V276" s="115"/>
      <c r="W276" s="116" t="s">
        <v>69</v>
      </c>
      <c r="X276" s="117" t="n">
        <f aca="false">IFERROR(SUM(X274:X274),"0")</f>
        <v>0</v>
      </c>
      <c r="Y276" s="117" t="n">
        <f aca="false">IFERROR(SUM(Y274:Y274),"0")</f>
        <v>0</v>
      </c>
      <c r="Z276" s="116"/>
      <c r="AA276" s="118"/>
      <c r="AB276" s="118"/>
      <c r="AC276" s="118"/>
    </row>
    <row r="277" customFormat="false" ht="16.5" hidden="false" customHeight="true" outlineLevel="0" collapsed="false">
      <c r="A277" s="92" t="s">
        <v>470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3"/>
      <c r="AB277" s="93"/>
      <c r="AC277" s="93"/>
    </row>
    <row r="278" customFormat="false" ht="14.25" hidden="false" customHeight="true" outlineLevel="0" collapsed="false">
      <c r="A278" s="94" t="s">
        <v>113</v>
      </c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5"/>
      <c r="AB278" s="95"/>
      <c r="AC278" s="95"/>
    </row>
    <row r="279" customFormat="false" ht="27" hidden="false" customHeight="true" outlineLevel="0" collapsed="false">
      <c r="A279" s="96" t="s">
        <v>471</v>
      </c>
      <c r="B279" s="96" t="s">
        <v>472</v>
      </c>
      <c r="C279" s="97" t="n">
        <v>4301011855</v>
      </c>
      <c r="D279" s="98" t="n">
        <v>4680115885837</v>
      </c>
      <c r="E279" s="98"/>
      <c r="F279" s="99" t="n">
        <v>1.35</v>
      </c>
      <c r="G279" s="100" t="n">
        <v>8</v>
      </c>
      <c r="H279" s="99" t="n">
        <v>10.8</v>
      </c>
      <c r="I279" s="99" t="n">
        <v>11.28</v>
      </c>
      <c r="J279" s="100" t="n">
        <v>56</v>
      </c>
      <c r="K279" s="100" t="s">
        <v>116</v>
      </c>
      <c r="L279" s="100"/>
      <c r="M279" s="101" t="s">
        <v>119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02"/>
      <c r="R279" s="102"/>
      <c r="S279" s="102"/>
      <c r="T279" s="102"/>
      <c r="U279" s="103"/>
      <c r="V279" s="103"/>
      <c r="W279" s="104" t="s">
        <v>69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IFERROR(IF(Y279=0,"",ROUNDUP(Y279/H279,0)*0.02175),"")</f>
        <v/>
      </c>
      <c r="AA279" s="108"/>
      <c r="AB279" s="109"/>
      <c r="AC279" s="110" t="s">
        <v>473</v>
      </c>
      <c r="AG279" s="111"/>
      <c r="AJ279" s="112"/>
      <c r="AK279" s="112" t="n">
        <v>0</v>
      </c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474</v>
      </c>
      <c r="B280" s="96" t="s">
        <v>475</v>
      </c>
      <c r="C280" s="97" t="n">
        <v>4301011322</v>
      </c>
      <c r="D280" s="98" t="n">
        <v>4607091387452</v>
      </c>
      <c r="E280" s="98"/>
      <c r="F280" s="99" t="n">
        <v>1.35</v>
      </c>
      <c r="G280" s="100" t="n">
        <v>8</v>
      </c>
      <c r="H280" s="99" t="n">
        <v>10.8</v>
      </c>
      <c r="I280" s="99" t="n">
        <v>11.28</v>
      </c>
      <c r="J280" s="100" t="n">
        <v>56</v>
      </c>
      <c r="K280" s="100" t="s">
        <v>116</v>
      </c>
      <c r="L280" s="100"/>
      <c r="M280" s="101" t="s">
        <v>80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02"/>
      <c r="R280" s="102"/>
      <c r="S280" s="102"/>
      <c r="T280" s="102"/>
      <c r="U280" s="103"/>
      <c r="V280" s="103"/>
      <c r="W280" s="104" t="s">
        <v>69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IFERROR(IF(Y280=0,"",ROUNDUP(Y280/H280,0)*0.02175),"")</f>
        <v/>
      </c>
      <c r="AA280" s="108"/>
      <c r="AB280" s="109"/>
      <c r="AC280" s="110" t="s">
        <v>476</v>
      </c>
      <c r="AG280" s="111"/>
      <c r="AJ280" s="112"/>
      <c r="AK280" s="112" t="n">
        <v>0</v>
      </c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27" hidden="false" customHeight="true" outlineLevel="0" collapsed="false">
      <c r="A281" s="96" t="s">
        <v>477</v>
      </c>
      <c r="B281" s="96" t="s">
        <v>478</v>
      </c>
      <c r="C281" s="97" t="n">
        <v>4301011910</v>
      </c>
      <c r="D281" s="98" t="n">
        <v>4680115885806</v>
      </c>
      <c r="E281" s="98"/>
      <c r="F281" s="99" t="n">
        <v>1.35</v>
      </c>
      <c r="G281" s="100" t="n">
        <v>8</v>
      </c>
      <c r="H281" s="99" t="n">
        <v>10.8</v>
      </c>
      <c r="I281" s="99" t="n">
        <v>11.28</v>
      </c>
      <c r="J281" s="100" t="n">
        <v>48</v>
      </c>
      <c r="K281" s="100" t="s">
        <v>116</v>
      </c>
      <c r="L281" s="100"/>
      <c r="M281" s="101" t="s">
        <v>145</v>
      </c>
      <c r="N281" s="101"/>
      <c r="O281" s="100" t="n">
        <v>55</v>
      </c>
      <c r="P281" s="102" t="str">
        <f aca="false"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02"/>
      <c r="R281" s="102"/>
      <c r="S281" s="102"/>
      <c r="T281" s="102"/>
      <c r="U281" s="103"/>
      <c r="V281" s="103"/>
      <c r="W281" s="104" t="s">
        <v>69</v>
      </c>
      <c r="X281" s="105" t="n">
        <v>0</v>
      </c>
      <c r="Y281" s="106" t="n">
        <f aca="false">IFERROR(IF(X281="",0,CEILING((X281/$H281),1)*$H281),"")</f>
        <v>0</v>
      </c>
      <c r="Z281" s="107" t="str">
        <f aca="false">IFERROR(IF(Y281=0,"",ROUNDUP(Y281/H281,0)*0.02039),"")</f>
        <v/>
      </c>
      <c r="AA281" s="108"/>
      <c r="AB281" s="109"/>
      <c r="AC281" s="110" t="s">
        <v>479</v>
      </c>
      <c r="AG281" s="111"/>
      <c r="AJ281" s="112"/>
      <c r="AK281" s="112" t="n">
        <v>0</v>
      </c>
      <c r="BB281" s="113" t="s">
        <v>1</v>
      </c>
      <c r="BM281" s="111" t="n">
        <f aca="false">IFERROR(X281*I281/H281,"0")</f>
        <v>0</v>
      </c>
      <c r="BN281" s="111" t="n">
        <f aca="false">IFERROR(Y281*I281/H281,"0")</f>
        <v>0</v>
      </c>
      <c r="BO281" s="111" t="n">
        <f aca="false">IFERROR(1/J281*(X281/H281),"0")</f>
        <v>0</v>
      </c>
      <c r="BP281" s="111" t="n">
        <f aca="false">IFERROR(1/J281*(Y281/H281),"0")</f>
        <v>0</v>
      </c>
    </row>
    <row r="282" customFormat="false" ht="27" hidden="false" customHeight="true" outlineLevel="0" collapsed="false">
      <c r="A282" s="96" t="s">
        <v>477</v>
      </c>
      <c r="B282" s="96" t="s">
        <v>480</v>
      </c>
      <c r="C282" s="97" t="n">
        <v>4301011850</v>
      </c>
      <c r="D282" s="98" t="n">
        <v>4680115885806</v>
      </c>
      <c r="E282" s="98"/>
      <c r="F282" s="99" t="n">
        <v>1.35</v>
      </c>
      <c r="G282" s="100" t="n">
        <v>8</v>
      </c>
      <c r="H282" s="99" t="n">
        <v>10.8</v>
      </c>
      <c r="I282" s="99" t="n">
        <v>11.28</v>
      </c>
      <c r="J282" s="100" t="n">
        <v>56</v>
      </c>
      <c r="K282" s="100" t="s">
        <v>116</v>
      </c>
      <c r="L282" s="100"/>
      <c r="M282" s="101" t="s">
        <v>119</v>
      </c>
      <c r="N282" s="101"/>
      <c r="O282" s="100" t="n">
        <v>55</v>
      </c>
      <c r="P282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02"/>
      <c r="R282" s="102"/>
      <c r="S282" s="102"/>
      <c r="T282" s="102"/>
      <c r="U282" s="103"/>
      <c r="V282" s="103"/>
      <c r="W282" s="104" t="s">
        <v>69</v>
      </c>
      <c r="X282" s="105" t="n">
        <v>0</v>
      </c>
      <c r="Y282" s="106" t="n">
        <f aca="false">IFERROR(IF(X282="",0,CEILING((X282/$H282),1)*$H282),"")</f>
        <v>0</v>
      </c>
      <c r="Z282" s="107" t="str">
        <f aca="false">IFERROR(IF(Y282=0,"",ROUNDUP(Y282/H282,0)*0.02175),"")</f>
        <v/>
      </c>
      <c r="AA282" s="108"/>
      <c r="AB282" s="109"/>
      <c r="AC282" s="110" t="s">
        <v>481</v>
      </c>
      <c r="AG282" s="111"/>
      <c r="AJ282" s="112"/>
      <c r="AK282" s="112" t="n">
        <v>0</v>
      </c>
      <c r="BB282" s="113" t="s">
        <v>1</v>
      </c>
      <c r="BM282" s="111" t="n">
        <f aca="false">IFERROR(X282*I282/H282,"0")</f>
        <v>0</v>
      </c>
      <c r="BN282" s="111" t="n">
        <f aca="false">IFERROR(Y282*I282/H282,"0")</f>
        <v>0</v>
      </c>
      <c r="BO282" s="111" t="n">
        <f aca="false">IFERROR(1/J282*(X282/H282),"0")</f>
        <v>0</v>
      </c>
      <c r="BP282" s="111" t="n">
        <f aca="false">IFERROR(1/J282*(Y282/H282),"0")</f>
        <v>0</v>
      </c>
    </row>
    <row r="283" customFormat="false" ht="37.5" hidden="false" customHeight="true" outlineLevel="0" collapsed="false">
      <c r="A283" s="96" t="s">
        <v>482</v>
      </c>
      <c r="B283" s="96" t="s">
        <v>483</v>
      </c>
      <c r="C283" s="97" t="n">
        <v>4301011853</v>
      </c>
      <c r="D283" s="98" t="n">
        <v>4680115885851</v>
      </c>
      <c r="E283" s="98"/>
      <c r="F283" s="99" t="n">
        <v>1.35</v>
      </c>
      <c r="G283" s="100" t="n">
        <v>8</v>
      </c>
      <c r="H283" s="99" t="n">
        <v>10.8</v>
      </c>
      <c r="I283" s="99" t="n">
        <v>11.28</v>
      </c>
      <c r="J283" s="100" t="n">
        <v>56</v>
      </c>
      <c r="K283" s="100" t="s">
        <v>116</v>
      </c>
      <c r="L283" s="100"/>
      <c r="M283" s="101" t="s">
        <v>119</v>
      </c>
      <c r="N283" s="101"/>
      <c r="O283" s="100" t="n">
        <v>55</v>
      </c>
      <c r="P283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02"/>
      <c r="R283" s="102"/>
      <c r="S283" s="102"/>
      <c r="T283" s="102"/>
      <c r="U283" s="103"/>
      <c r="V283" s="103"/>
      <c r="W283" s="104" t="s">
        <v>69</v>
      </c>
      <c r="X283" s="105" t="n">
        <v>0</v>
      </c>
      <c r="Y283" s="106" t="n">
        <f aca="false">IFERROR(IF(X283="",0,CEILING((X283/$H283),1)*$H283),"")</f>
        <v>0</v>
      </c>
      <c r="Z283" s="107" t="str">
        <f aca="false">IFERROR(IF(Y283=0,"",ROUNDUP(Y283/H283,0)*0.02175),"")</f>
        <v/>
      </c>
      <c r="AA283" s="108"/>
      <c r="AB283" s="109"/>
      <c r="AC283" s="110" t="s">
        <v>484</v>
      </c>
      <c r="AG283" s="111"/>
      <c r="AJ283" s="112"/>
      <c r="AK283" s="112" t="n">
        <v>0</v>
      </c>
      <c r="BB283" s="113" t="s">
        <v>1</v>
      </c>
      <c r="BM283" s="111" t="n">
        <f aca="false">IFERROR(X283*I283/H283,"0")</f>
        <v>0</v>
      </c>
      <c r="BN283" s="111" t="n">
        <f aca="false">IFERROR(Y283*I283/H283,"0")</f>
        <v>0</v>
      </c>
      <c r="BO283" s="111" t="n">
        <f aca="false">IFERROR(1/J283*(X283/H283),"0")</f>
        <v>0</v>
      </c>
      <c r="BP283" s="111" t="n">
        <f aca="false">IFERROR(1/J283*(Y283/H283),"0")</f>
        <v>0</v>
      </c>
    </row>
    <row r="284" customFormat="false" ht="37.5" hidden="false" customHeight="true" outlineLevel="0" collapsed="false">
      <c r="A284" s="96" t="s">
        <v>485</v>
      </c>
      <c r="B284" s="96" t="s">
        <v>486</v>
      </c>
      <c r="C284" s="97" t="n">
        <v>4301011313</v>
      </c>
      <c r="D284" s="98" t="n">
        <v>4607091385984</v>
      </c>
      <c r="E284" s="98"/>
      <c r="F284" s="99" t="n">
        <v>1.35</v>
      </c>
      <c r="G284" s="100" t="n">
        <v>8</v>
      </c>
      <c r="H284" s="99" t="n">
        <v>10.8</v>
      </c>
      <c r="I284" s="99" t="n">
        <v>11.28</v>
      </c>
      <c r="J284" s="100" t="n">
        <v>56</v>
      </c>
      <c r="K284" s="100" t="s">
        <v>116</v>
      </c>
      <c r="L284" s="100"/>
      <c r="M284" s="101" t="s">
        <v>119</v>
      </c>
      <c r="N284" s="101"/>
      <c r="O284" s="100" t="n">
        <v>55</v>
      </c>
      <c r="P284" s="102" t="str">
        <f aca="false"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02"/>
      <c r="R284" s="102"/>
      <c r="S284" s="102"/>
      <c r="T284" s="102"/>
      <c r="U284" s="103"/>
      <c r="V284" s="103"/>
      <c r="W284" s="104" t="s">
        <v>69</v>
      </c>
      <c r="X284" s="105" t="n">
        <v>0</v>
      </c>
      <c r="Y284" s="106" t="n">
        <f aca="false">IFERROR(IF(X284="",0,CEILING((X284/$H284),1)*$H284),"")</f>
        <v>0</v>
      </c>
      <c r="Z284" s="107" t="str">
        <f aca="false">IFERROR(IF(Y284=0,"",ROUNDUP(Y284/H284,0)*0.02175),"")</f>
        <v/>
      </c>
      <c r="AA284" s="108"/>
      <c r="AB284" s="109"/>
      <c r="AC284" s="110" t="s">
        <v>487</v>
      </c>
      <c r="AG284" s="111"/>
      <c r="AJ284" s="112"/>
      <c r="AK284" s="112" t="n">
        <v>0</v>
      </c>
      <c r="BB284" s="113" t="s">
        <v>1</v>
      </c>
      <c r="BM284" s="111" t="n">
        <f aca="false">IFERROR(X284*I284/H284,"0")</f>
        <v>0</v>
      </c>
      <c r="BN284" s="111" t="n">
        <f aca="false">IFERROR(Y284*I284/H284,"0")</f>
        <v>0</v>
      </c>
      <c r="BO284" s="111" t="n">
        <f aca="false">IFERROR(1/J284*(X284/H284),"0")</f>
        <v>0</v>
      </c>
      <c r="BP284" s="111" t="n">
        <f aca="false">IFERROR(1/J284*(Y284/H284),"0")</f>
        <v>0</v>
      </c>
    </row>
    <row r="285" customFormat="false" ht="27" hidden="false" customHeight="true" outlineLevel="0" collapsed="false">
      <c r="A285" s="96" t="s">
        <v>488</v>
      </c>
      <c r="B285" s="96" t="s">
        <v>489</v>
      </c>
      <c r="C285" s="97" t="n">
        <v>4301011852</v>
      </c>
      <c r="D285" s="98" t="n">
        <v>4680115885844</v>
      </c>
      <c r="E285" s="98"/>
      <c r="F285" s="99" t="n">
        <v>0.4</v>
      </c>
      <c r="G285" s="100" t="n">
        <v>10</v>
      </c>
      <c r="H285" s="99" t="n">
        <v>4</v>
      </c>
      <c r="I285" s="99" t="n">
        <v>4.21</v>
      </c>
      <c r="J285" s="100" t="n">
        <v>132</v>
      </c>
      <c r="K285" s="100" t="s">
        <v>126</v>
      </c>
      <c r="L285" s="100"/>
      <c r="M285" s="101" t="s">
        <v>119</v>
      </c>
      <c r="N285" s="101"/>
      <c r="O285" s="100" t="n">
        <v>55</v>
      </c>
      <c r="P285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02"/>
      <c r="R285" s="102"/>
      <c r="S285" s="102"/>
      <c r="T285" s="102"/>
      <c r="U285" s="103"/>
      <c r="V285" s="103"/>
      <c r="W285" s="104" t="s">
        <v>69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IFERROR(IF(Y285=0,"",ROUNDUP(Y285/H285,0)*0.00902),"")</f>
        <v/>
      </c>
      <c r="AA285" s="108"/>
      <c r="AB285" s="109"/>
      <c r="AC285" s="110" t="s">
        <v>490</v>
      </c>
      <c r="AG285" s="111"/>
      <c r="AJ285" s="112"/>
      <c r="AK285" s="112" t="n">
        <v>0</v>
      </c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27" hidden="false" customHeight="true" outlineLevel="0" collapsed="false">
      <c r="A286" s="96" t="s">
        <v>491</v>
      </c>
      <c r="B286" s="96" t="s">
        <v>492</v>
      </c>
      <c r="C286" s="97" t="n">
        <v>4301011319</v>
      </c>
      <c r="D286" s="98" t="n">
        <v>4607091387469</v>
      </c>
      <c r="E286" s="98"/>
      <c r="F286" s="99" t="n">
        <v>0.5</v>
      </c>
      <c r="G286" s="100" t="n">
        <v>10</v>
      </c>
      <c r="H286" s="99" t="n">
        <v>5</v>
      </c>
      <c r="I286" s="99" t="n">
        <v>5.21</v>
      </c>
      <c r="J286" s="100" t="n">
        <v>132</v>
      </c>
      <c r="K286" s="100" t="s">
        <v>126</v>
      </c>
      <c r="L286" s="100"/>
      <c r="M286" s="101" t="s">
        <v>119</v>
      </c>
      <c r="N286" s="101"/>
      <c r="O286" s="100" t="n">
        <v>55</v>
      </c>
      <c r="P286" s="102" t="str">
        <f aca="false"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02"/>
      <c r="R286" s="102"/>
      <c r="S286" s="102"/>
      <c r="T286" s="102"/>
      <c r="U286" s="103"/>
      <c r="V286" s="103"/>
      <c r="W286" s="104" t="s">
        <v>69</v>
      </c>
      <c r="X286" s="105" t="n">
        <v>0</v>
      </c>
      <c r="Y286" s="106" t="n">
        <f aca="false">IFERROR(IF(X286="",0,CEILING((X286/$H286),1)*$H286),"")</f>
        <v>0</v>
      </c>
      <c r="Z286" s="107" t="str">
        <f aca="false">IFERROR(IF(Y286=0,"",ROUNDUP(Y286/H286,0)*0.00902),"")</f>
        <v/>
      </c>
      <c r="AA286" s="108"/>
      <c r="AB286" s="109"/>
      <c r="AC286" s="110" t="s">
        <v>476</v>
      </c>
      <c r="AG286" s="111"/>
      <c r="AJ286" s="112"/>
      <c r="AK286" s="112" t="n">
        <v>0</v>
      </c>
      <c r="BB286" s="113" t="s">
        <v>1</v>
      </c>
      <c r="BM286" s="111" t="n">
        <f aca="false">IFERROR(X286*I286/H286,"0")</f>
        <v>0</v>
      </c>
      <c r="BN286" s="111" t="n">
        <f aca="false">IFERROR(Y286*I286/H286,"0")</f>
        <v>0</v>
      </c>
      <c r="BO286" s="111" t="n">
        <f aca="false">IFERROR(1/J286*(X286/H286),"0")</f>
        <v>0</v>
      </c>
      <c r="BP286" s="111" t="n">
        <f aca="false">IFERROR(1/J286*(Y286/H286),"0")</f>
        <v>0</v>
      </c>
    </row>
    <row r="287" customFormat="false" ht="27" hidden="false" customHeight="true" outlineLevel="0" collapsed="false">
      <c r="A287" s="96" t="s">
        <v>493</v>
      </c>
      <c r="B287" s="96" t="s">
        <v>494</v>
      </c>
      <c r="C287" s="97" t="n">
        <v>4301011851</v>
      </c>
      <c r="D287" s="98" t="n">
        <v>4680115885820</v>
      </c>
      <c r="E287" s="98"/>
      <c r="F287" s="99" t="n">
        <v>0.4</v>
      </c>
      <c r="G287" s="100" t="n">
        <v>10</v>
      </c>
      <c r="H287" s="99" t="n">
        <v>4</v>
      </c>
      <c r="I287" s="99" t="n">
        <v>4.21</v>
      </c>
      <c r="J287" s="100" t="n">
        <v>132</v>
      </c>
      <c r="K287" s="100" t="s">
        <v>126</v>
      </c>
      <c r="L287" s="100"/>
      <c r="M287" s="101" t="s">
        <v>119</v>
      </c>
      <c r="N287" s="101"/>
      <c r="O287" s="100" t="n">
        <v>55</v>
      </c>
      <c r="P287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02"/>
      <c r="R287" s="102"/>
      <c r="S287" s="102"/>
      <c r="T287" s="102"/>
      <c r="U287" s="103"/>
      <c r="V287" s="103"/>
      <c r="W287" s="104" t="s">
        <v>69</v>
      </c>
      <c r="X287" s="105" t="n">
        <v>0</v>
      </c>
      <c r="Y287" s="106" t="n">
        <f aca="false">IFERROR(IF(X287="",0,CEILING((X287/$H287),1)*$H287),"")</f>
        <v>0</v>
      </c>
      <c r="Z287" s="107" t="str">
        <f aca="false">IFERROR(IF(Y287=0,"",ROUNDUP(Y287/H287,0)*0.00902),"")</f>
        <v/>
      </c>
      <c r="AA287" s="108"/>
      <c r="AB287" s="109"/>
      <c r="AC287" s="110" t="s">
        <v>495</v>
      </c>
      <c r="AG287" s="111"/>
      <c r="AJ287" s="112"/>
      <c r="AK287" s="112" t="n">
        <v>0</v>
      </c>
      <c r="BB287" s="113" t="s">
        <v>1</v>
      </c>
      <c r="BM287" s="111" t="n">
        <f aca="false">IFERROR(X287*I287/H287,"0")</f>
        <v>0</v>
      </c>
      <c r="BN287" s="111" t="n">
        <f aca="false">IFERROR(Y287*I287/H287,"0")</f>
        <v>0</v>
      </c>
      <c r="BO287" s="111" t="n">
        <f aca="false">IFERROR(1/J287*(X287/H287),"0")</f>
        <v>0</v>
      </c>
      <c r="BP287" s="111" t="n">
        <f aca="false">IFERROR(1/J287*(Y287/H287),"0")</f>
        <v>0</v>
      </c>
    </row>
    <row r="288" customFormat="false" ht="27" hidden="false" customHeight="true" outlineLevel="0" collapsed="false">
      <c r="A288" s="96" t="s">
        <v>496</v>
      </c>
      <c r="B288" s="96" t="s">
        <v>497</v>
      </c>
      <c r="C288" s="97" t="n">
        <v>4301011316</v>
      </c>
      <c r="D288" s="98" t="n">
        <v>4607091387438</v>
      </c>
      <c r="E288" s="98"/>
      <c r="F288" s="99" t="n">
        <v>0.5</v>
      </c>
      <c r="G288" s="100" t="n">
        <v>10</v>
      </c>
      <c r="H288" s="99" t="n">
        <v>5</v>
      </c>
      <c r="I288" s="99" t="n">
        <v>5.21</v>
      </c>
      <c r="J288" s="100" t="n">
        <v>132</v>
      </c>
      <c r="K288" s="100" t="s">
        <v>126</v>
      </c>
      <c r="L288" s="100"/>
      <c r="M288" s="101" t="s">
        <v>119</v>
      </c>
      <c r="N288" s="101"/>
      <c r="O288" s="100" t="n">
        <v>55</v>
      </c>
      <c r="P288" s="102" t="str">
        <f aca="false"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02"/>
      <c r="R288" s="102"/>
      <c r="S288" s="102"/>
      <c r="T288" s="102"/>
      <c r="U288" s="103"/>
      <c r="V288" s="103"/>
      <c r="W288" s="104" t="s">
        <v>69</v>
      </c>
      <c r="X288" s="105" t="n">
        <v>0</v>
      </c>
      <c r="Y288" s="106" t="n">
        <f aca="false">IFERROR(IF(X288="",0,CEILING((X288/$H288),1)*$H288),"")</f>
        <v>0</v>
      </c>
      <c r="Z288" s="107" t="str">
        <f aca="false">IFERROR(IF(Y288=0,"",ROUNDUP(Y288/H288,0)*0.00902),"")</f>
        <v/>
      </c>
      <c r="AA288" s="108"/>
      <c r="AB288" s="109"/>
      <c r="AC288" s="110" t="s">
        <v>498</v>
      </c>
      <c r="AG288" s="111"/>
      <c r="AJ288" s="112"/>
      <c r="AK288" s="112" t="n">
        <v>0</v>
      </c>
      <c r="BB288" s="113" t="s">
        <v>1</v>
      </c>
      <c r="BM288" s="111" t="n">
        <f aca="false">IFERROR(X288*I288/H288,"0")</f>
        <v>0</v>
      </c>
      <c r="BN288" s="111" t="n">
        <f aca="false">IFERROR(Y288*I288/H288,"0")</f>
        <v>0</v>
      </c>
      <c r="BO288" s="111" t="n">
        <f aca="false">IFERROR(1/J288*(X288/H288),"0")</f>
        <v>0</v>
      </c>
      <c r="BP288" s="111" t="n">
        <f aca="false">IFERROR(1/J288*(Y288/H288),"0")</f>
        <v>0</v>
      </c>
    </row>
    <row r="289" customFormat="false" ht="12.75" hidden="false" customHeight="false" outlineLevel="0" collapsed="false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5" t="s">
        <v>71</v>
      </c>
      <c r="Q289" s="115"/>
      <c r="R289" s="115"/>
      <c r="S289" s="115"/>
      <c r="T289" s="115"/>
      <c r="U289" s="115"/>
      <c r="V289" s="115"/>
      <c r="W289" s="116" t="s">
        <v>72</v>
      </c>
      <c r="X289" s="117" t="n">
        <f aca="false"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117" t="n">
        <f aca="false"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117" t="n">
        <f aca="false"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118"/>
      <c r="AB289" s="118"/>
      <c r="AC289" s="118"/>
    </row>
    <row r="290" customFormat="false" ht="12.75" hidden="false" customHeight="false" outlineLevel="0" collapsed="false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5" t="s">
        <v>71</v>
      </c>
      <c r="Q290" s="115"/>
      <c r="R290" s="115"/>
      <c r="S290" s="115"/>
      <c r="T290" s="115"/>
      <c r="U290" s="115"/>
      <c r="V290" s="115"/>
      <c r="W290" s="116" t="s">
        <v>69</v>
      </c>
      <c r="X290" s="117" t="n">
        <f aca="false">IFERROR(SUM(X279:X288),"0")</f>
        <v>0</v>
      </c>
      <c r="Y290" s="117" t="n">
        <f aca="false">IFERROR(SUM(Y279:Y288),"0")</f>
        <v>0</v>
      </c>
      <c r="Z290" s="116"/>
      <c r="AA290" s="118"/>
      <c r="AB290" s="118"/>
      <c r="AC290" s="118"/>
    </row>
    <row r="291" customFormat="false" ht="16.5" hidden="false" customHeight="true" outlineLevel="0" collapsed="false">
      <c r="A291" s="92" t="s">
        <v>499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3"/>
      <c r="AB291" s="93"/>
      <c r="AC291" s="93"/>
    </row>
    <row r="292" customFormat="false" ht="14.25" hidden="false" customHeight="true" outlineLevel="0" collapsed="false">
      <c r="A292" s="94" t="s">
        <v>113</v>
      </c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5"/>
      <c r="AB292" s="95"/>
      <c r="AC292" s="95"/>
    </row>
    <row r="293" customFormat="false" ht="27" hidden="false" customHeight="true" outlineLevel="0" collapsed="false">
      <c r="A293" s="96" t="s">
        <v>500</v>
      </c>
      <c r="B293" s="96" t="s">
        <v>501</v>
      </c>
      <c r="C293" s="97" t="n">
        <v>4301011876</v>
      </c>
      <c r="D293" s="98" t="n">
        <v>4680115885707</v>
      </c>
      <c r="E293" s="98"/>
      <c r="F293" s="99" t="n">
        <v>0.9</v>
      </c>
      <c r="G293" s="100" t="n">
        <v>10</v>
      </c>
      <c r="H293" s="99" t="n">
        <v>9</v>
      </c>
      <c r="I293" s="99" t="n">
        <v>9.48</v>
      </c>
      <c r="J293" s="100" t="n">
        <v>56</v>
      </c>
      <c r="K293" s="100" t="s">
        <v>116</v>
      </c>
      <c r="L293" s="100"/>
      <c r="M293" s="101" t="s">
        <v>119</v>
      </c>
      <c r="N293" s="101"/>
      <c r="O293" s="100" t="n">
        <v>31</v>
      </c>
      <c r="P293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02"/>
      <c r="R293" s="102"/>
      <c r="S293" s="102"/>
      <c r="T293" s="102"/>
      <c r="U293" s="103"/>
      <c r="V293" s="103"/>
      <c r="W293" s="104" t="s">
        <v>69</v>
      </c>
      <c r="X293" s="105" t="n">
        <v>0</v>
      </c>
      <c r="Y293" s="106" t="n">
        <f aca="false">IFERROR(IF(X293="",0,CEILING((X293/$H293),1)*$H293),"")</f>
        <v>0</v>
      </c>
      <c r="Z293" s="107" t="str">
        <f aca="false">IFERROR(IF(Y293=0,"",ROUNDUP(Y293/H293,0)*0.02175),"")</f>
        <v/>
      </c>
      <c r="AA293" s="108"/>
      <c r="AB293" s="109"/>
      <c r="AC293" s="110" t="s">
        <v>439</v>
      </c>
      <c r="AG293" s="111"/>
      <c r="AJ293" s="112"/>
      <c r="AK293" s="112" t="n">
        <v>0</v>
      </c>
      <c r="BB293" s="113" t="s">
        <v>1</v>
      </c>
      <c r="BM293" s="111" t="n">
        <f aca="false">IFERROR(X293*I293/H293,"0")</f>
        <v>0</v>
      </c>
      <c r="BN293" s="111" t="n">
        <f aca="false">IFERROR(Y293*I293/H293,"0")</f>
        <v>0</v>
      </c>
      <c r="BO293" s="111" t="n">
        <f aca="false">IFERROR(1/J293*(X293/H293),"0")</f>
        <v>0</v>
      </c>
      <c r="BP293" s="111" t="n">
        <f aca="false">IFERROR(1/J293*(Y293/H293),"0")</f>
        <v>0</v>
      </c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71</v>
      </c>
      <c r="Q294" s="115"/>
      <c r="R294" s="115"/>
      <c r="S294" s="115"/>
      <c r="T294" s="115"/>
      <c r="U294" s="115"/>
      <c r="V294" s="115"/>
      <c r="W294" s="116" t="s">
        <v>72</v>
      </c>
      <c r="X294" s="117" t="n">
        <f aca="false">IFERROR(X293/H293,"0")</f>
        <v>0</v>
      </c>
      <c r="Y294" s="117" t="n">
        <f aca="false">IFERROR(Y293/H293,"0")</f>
        <v>0</v>
      </c>
      <c r="Z294" s="117" t="n">
        <f aca="false">IFERROR(IF(Z293="",0,Z293),"0")</f>
        <v>0</v>
      </c>
      <c r="AA294" s="118"/>
      <c r="AB294" s="118"/>
      <c r="AC294" s="118"/>
    </row>
    <row r="295" customFormat="false" ht="12.75" hidden="false" customHeight="false" outlineLevel="0" collapsed="false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5" t="s">
        <v>71</v>
      </c>
      <c r="Q295" s="115"/>
      <c r="R295" s="115"/>
      <c r="S295" s="115"/>
      <c r="T295" s="115"/>
      <c r="U295" s="115"/>
      <c r="V295" s="115"/>
      <c r="W295" s="116" t="s">
        <v>69</v>
      </c>
      <c r="X295" s="117" t="n">
        <f aca="false">IFERROR(SUM(X293:X293),"0")</f>
        <v>0</v>
      </c>
      <c r="Y295" s="117" t="n">
        <f aca="false">IFERROR(SUM(Y293:Y293),"0")</f>
        <v>0</v>
      </c>
      <c r="Z295" s="116"/>
      <c r="AA295" s="118"/>
      <c r="AB295" s="118"/>
      <c r="AC295" s="118"/>
    </row>
    <row r="296" customFormat="false" ht="16.5" hidden="false" customHeight="true" outlineLevel="0" collapsed="false">
      <c r="A296" s="92" t="s">
        <v>502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3"/>
      <c r="AB296" s="93"/>
      <c r="AC296" s="93"/>
    </row>
    <row r="297" customFormat="false" ht="14.25" hidden="false" customHeight="true" outlineLevel="0" collapsed="false">
      <c r="A297" s="94" t="s">
        <v>113</v>
      </c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5"/>
      <c r="AB297" s="95"/>
      <c r="AC297" s="95"/>
    </row>
    <row r="298" customFormat="false" ht="27" hidden="false" customHeight="true" outlineLevel="0" collapsed="false">
      <c r="A298" s="96" t="s">
        <v>503</v>
      </c>
      <c r="B298" s="96" t="s">
        <v>504</v>
      </c>
      <c r="C298" s="97" t="n">
        <v>4301011223</v>
      </c>
      <c r="D298" s="98" t="n">
        <v>4607091383423</v>
      </c>
      <c r="E298" s="98"/>
      <c r="F298" s="99" t="n">
        <v>1.35</v>
      </c>
      <c r="G298" s="100" t="n">
        <v>8</v>
      </c>
      <c r="H298" s="99" t="n">
        <v>10.8</v>
      </c>
      <c r="I298" s="99" t="n">
        <v>11.376</v>
      </c>
      <c r="J298" s="100" t="n">
        <v>56</v>
      </c>
      <c r="K298" s="100" t="s">
        <v>116</v>
      </c>
      <c r="L298" s="100"/>
      <c r="M298" s="101" t="s">
        <v>80</v>
      </c>
      <c r="N298" s="101"/>
      <c r="O298" s="100" t="n">
        <v>35</v>
      </c>
      <c r="P298" s="102" t="str">
        <f aca="false"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02"/>
      <c r="R298" s="102"/>
      <c r="S298" s="102"/>
      <c r="T298" s="102"/>
      <c r="U298" s="103"/>
      <c r="V298" s="103"/>
      <c r="W298" s="104" t="s">
        <v>69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IFERROR(IF(Y298=0,"",ROUNDUP(Y298/H298,0)*0.02175),"")</f>
        <v/>
      </c>
      <c r="AA298" s="108"/>
      <c r="AB298" s="109"/>
      <c r="AC298" s="110" t="s">
        <v>120</v>
      </c>
      <c r="AG298" s="111"/>
      <c r="AJ298" s="112"/>
      <c r="AK298" s="112" t="n">
        <v>0</v>
      </c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505</v>
      </c>
      <c r="B299" s="96" t="s">
        <v>506</v>
      </c>
      <c r="C299" s="97" t="n">
        <v>4301011879</v>
      </c>
      <c r="D299" s="98" t="n">
        <v>4680115885691</v>
      </c>
      <c r="E299" s="98"/>
      <c r="F299" s="99" t="n">
        <v>1.35</v>
      </c>
      <c r="G299" s="100" t="n">
        <v>8</v>
      </c>
      <c r="H299" s="99" t="n">
        <v>10.8</v>
      </c>
      <c r="I299" s="99" t="n">
        <v>11.28</v>
      </c>
      <c r="J299" s="100" t="n">
        <v>56</v>
      </c>
      <c r="K299" s="100" t="s">
        <v>116</v>
      </c>
      <c r="L299" s="100"/>
      <c r="M299" s="101" t="s">
        <v>68</v>
      </c>
      <c r="N299" s="101"/>
      <c r="O299" s="100" t="n">
        <v>30</v>
      </c>
      <c r="P299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02"/>
      <c r="R299" s="102"/>
      <c r="S299" s="102"/>
      <c r="T299" s="102"/>
      <c r="U299" s="103"/>
      <c r="V299" s="103"/>
      <c r="W299" s="104" t="s">
        <v>69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IFERROR(IF(Y299=0,"",ROUNDUP(Y299/H299,0)*0.02175),"")</f>
        <v/>
      </c>
      <c r="AA299" s="108"/>
      <c r="AB299" s="109"/>
      <c r="AC299" s="110" t="s">
        <v>507</v>
      </c>
      <c r="AG299" s="111"/>
      <c r="AJ299" s="112"/>
      <c r="AK299" s="112" t="n">
        <v>0</v>
      </c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508</v>
      </c>
      <c r="B300" s="96" t="s">
        <v>509</v>
      </c>
      <c r="C300" s="97" t="n">
        <v>4301011878</v>
      </c>
      <c r="D300" s="98" t="n">
        <v>4680115885660</v>
      </c>
      <c r="E300" s="98"/>
      <c r="F300" s="99" t="n">
        <v>1.35</v>
      </c>
      <c r="G300" s="100" t="n">
        <v>8</v>
      </c>
      <c r="H300" s="99" t="n">
        <v>10.8</v>
      </c>
      <c r="I300" s="99" t="n">
        <v>11.28</v>
      </c>
      <c r="J300" s="100" t="n">
        <v>56</v>
      </c>
      <c r="K300" s="100" t="s">
        <v>116</v>
      </c>
      <c r="L300" s="100"/>
      <c r="M300" s="101" t="s">
        <v>68</v>
      </c>
      <c r="N300" s="101"/>
      <c r="O300" s="100" t="n">
        <v>35</v>
      </c>
      <c r="P300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02"/>
      <c r="R300" s="102"/>
      <c r="S300" s="102"/>
      <c r="T300" s="102"/>
      <c r="U300" s="103"/>
      <c r="V300" s="103"/>
      <c r="W300" s="104" t="s">
        <v>69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IFERROR(IF(Y300=0,"",ROUNDUP(Y300/H300,0)*0.02175),"")</f>
        <v/>
      </c>
      <c r="AA300" s="108"/>
      <c r="AB300" s="109"/>
      <c r="AC300" s="110" t="s">
        <v>510</v>
      </c>
      <c r="AG300" s="111"/>
      <c r="AJ300" s="112"/>
      <c r="AK300" s="112" t="n">
        <v>0</v>
      </c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12.75" hidden="false" customHeight="false" outlineLevel="0" collapsed="false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5" t="s">
        <v>71</v>
      </c>
      <c r="Q301" s="115"/>
      <c r="R301" s="115"/>
      <c r="S301" s="115"/>
      <c r="T301" s="115"/>
      <c r="U301" s="115"/>
      <c r="V301" s="115"/>
      <c r="W301" s="116" t="s">
        <v>72</v>
      </c>
      <c r="X301" s="117" t="n">
        <f aca="false">IFERROR(X298/H298,"0")+IFERROR(X299/H299,"0")+IFERROR(X300/H300,"0")</f>
        <v>0</v>
      </c>
      <c r="Y301" s="117" t="n">
        <f aca="false">IFERROR(Y298/H298,"0")+IFERROR(Y299/H299,"0")+IFERROR(Y300/H300,"0")</f>
        <v>0</v>
      </c>
      <c r="Z301" s="117" t="n">
        <f aca="false">IFERROR(IF(Z298="",0,Z298),"0")+IFERROR(IF(Z299="",0,Z299),"0")+IFERROR(IF(Z300="",0,Z300),"0")</f>
        <v>0</v>
      </c>
      <c r="AA301" s="118"/>
      <c r="AB301" s="118"/>
      <c r="AC301" s="118"/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71</v>
      </c>
      <c r="Q302" s="115"/>
      <c r="R302" s="115"/>
      <c r="S302" s="115"/>
      <c r="T302" s="115"/>
      <c r="U302" s="115"/>
      <c r="V302" s="115"/>
      <c r="W302" s="116" t="s">
        <v>69</v>
      </c>
      <c r="X302" s="117" t="n">
        <f aca="false">IFERROR(SUM(X298:X300),"0")</f>
        <v>0</v>
      </c>
      <c r="Y302" s="117" t="n">
        <f aca="false">IFERROR(SUM(Y298:Y300),"0")</f>
        <v>0</v>
      </c>
      <c r="Z302" s="116"/>
      <c r="AA302" s="118"/>
      <c r="AB302" s="118"/>
      <c r="AC302" s="118"/>
    </row>
    <row r="303" customFormat="false" ht="16.5" hidden="false" customHeight="true" outlineLevel="0" collapsed="false">
      <c r="A303" s="92" t="s">
        <v>511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3"/>
      <c r="AB303" s="93"/>
      <c r="AC303" s="93"/>
    </row>
    <row r="304" customFormat="false" ht="14.25" hidden="false" customHeight="true" outlineLevel="0" collapsed="false">
      <c r="A304" s="94" t="s">
        <v>73</v>
      </c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5"/>
      <c r="AB304" s="95"/>
      <c r="AC304" s="95"/>
    </row>
    <row r="305" customFormat="false" ht="37.5" hidden="false" customHeight="true" outlineLevel="0" collapsed="false">
      <c r="A305" s="96" t="s">
        <v>512</v>
      </c>
      <c r="B305" s="96" t="s">
        <v>513</v>
      </c>
      <c r="C305" s="97" t="n">
        <v>4301051409</v>
      </c>
      <c r="D305" s="98" t="n">
        <v>4680115881556</v>
      </c>
      <c r="E305" s="98"/>
      <c r="F305" s="99" t="n">
        <v>1</v>
      </c>
      <c r="G305" s="100" t="n">
        <v>4</v>
      </c>
      <c r="H305" s="99" t="n">
        <v>4</v>
      </c>
      <c r="I305" s="99" t="n">
        <v>4.408</v>
      </c>
      <c r="J305" s="100" t="n">
        <v>104</v>
      </c>
      <c r="K305" s="100" t="s">
        <v>116</v>
      </c>
      <c r="L305" s="100"/>
      <c r="M305" s="101" t="s">
        <v>80</v>
      </c>
      <c r="N305" s="101"/>
      <c r="O305" s="100" t="n">
        <v>45</v>
      </c>
      <c r="P305" s="102" t="str">
        <f aca="false"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02"/>
      <c r="R305" s="102"/>
      <c r="S305" s="102"/>
      <c r="T305" s="102"/>
      <c r="U305" s="103"/>
      <c r="V305" s="103"/>
      <c r="W305" s="104" t="s">
        <v>69</v>
      </c>
      <c r="X305" s="105" t="n">
        <v>0</v>
      </c>
      <c r="Y305" s="106" t="n">
        <f aca="false">IFERROR(IF(X305="",0,CEILING((X305/$H305),1)*$H305),"")</f>
        <v>0</v>
      </c>
      <c r="Z305" s="107" t="str">
        <f aca="false">IFERROR(IF(Y305=0,"",ROUNDUP(Y305/H305,0)*0.01196),"")</f>
        <v/>
      </c>
      <c r="AA305" s="108"/>
      <c r="AB305" s="109"/>
      <c r="AC305" s="110" t="s">
        <v>514</v>
      </c>
      <c r="AG305" s="111"/>
      <c r="AJ305" s="112"/>
      <c r="AK305" s="112" t="n">
        <v>0</v>
      </c>
      <c r="BB305" s="113" t="s">
        <v>1</v>
      </c>
      <c r="BM305" s="111" t="n">
        <f aca="false">IFERROR(X305*I305/H305,"0")</f>
        <v>0</v>
      </c>
      <c r="BN305" s="111" t="n">
        <f aca="false">IFERROR(Y305*I305/H305,"0")</f>
        <v>0</v>
      </c>
      <c r="BO305" s="111" t="n">
        <f aca="false">IFERROR(1/J305*(X305/H305),"0")</f>
        <v>0</v>
      </c>
      <c r="BP305" s="111" t="n">
        <f aca="false">IFERROR(1/J305*(Y305/H305),"0")</f>
        <v>0</v>
      </c>
    </row>
    <row r="306" customFormat="false" ht="37.5" hidden="false" customHeight="true" outlineLevel="0" collapsed="false">
      <c r="A306" s="96" t="s">
        <v>515</v>
      </c>
      <c r="B306" s="96" t="s">
        <v>516</v>
      </c>
      <c r="C306" s="97" t="n">
        <v>4301051506</v>
      </c>
      <c r="D306" s="98" t="n">
        <v>4680115881037</v>
      </c>
      <c r="E306" s="98"/>
      <c r="F306" s="99" t="n">
        <v>0.84</v>
      </c>
      <c r="G306" s="100" t="n">
        <v>4</v>
      </c>
      <c r="H306" s="99" t="n">
        <v>3.36</v>
      </c>
      <c r="I306" s="99" t="n">
        <v>3.618</v>
      </c>
      <c r="J306" s="100" t="n">
        <v>132</v>
      </c>
      <c r="K306" s="100" t="s">
        <v>126</v>
      </c>
      <c r="L306" s="100"/>
      <c r="M306" s="101" t="s">
        <v>68</v>
      </c>
      <c r="N306" s="101"/>
      <c r="O306" s="100" t="n">
        <v>40</v>
      </c>
      <c r="P306" s="102" t="str">
        <f aca="false"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02"/>
      <c r="R306" s="102"/>
      <c r="S306" s="102"/>
      <c r="T306" s="102"/>
      <c r="U306" s="103"/>
      <c r="V306" s="103"/>
      <c r="W306" s="104" t="s">
        <v>69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517</v>
      </c>
      <c r="AG306" s="111"/>
      <c r="AJ306" s="112"/>
      <c r="AK306" s="112" t="n">
        <v>0</v>
      </c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37.5" hidden="false" customHeight="true" outlineLevel="0" collapsed="false">
      <c r="A307" s="96" t="s">
        <v>518</v>
      </c>
      <c r="B307" s="96" t="s">
        <v>519</v>
      </c>
      <c r="C307" s="97" t="n">
        <v>4301051893</v>
      </c>
      <c r="D307" s="98" t="n">
        <v>4680115886186</v>
      </c>
      <c r="E307" s="98"/>
      <c r="F307" s="99" t="n">
        <v>0.3</v>
      </c>
      <c r="G307" s="100" t="n">
        <v>6</v>
      </c>
      <c r="H307" s="99" t="n">
        <v>1.8</v>
      </c>
      <c r="I307" s="99" t="n">
        <v>1.98</v>
      </c>
      <c r="J307" s="100" t="n">
        <v>182</v>
      </c>
      <c r="K307" s="100" t="s">
        <v>76</v>
      </c>
      <c r="L307" s="100"/>
      <c r="M307" s="101" t="s">
        <v>80</v>
      </c>
      <c r="N307" s="101"/>
      <c r="O307" s="100" t="n">
        <v>45</v>
      </c>
      <c r="P307" s="102" t="str">
        <f aca="false"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02"/>
      <c r="R307" s="102"/>
      <c r="S307" s="102"/>
      <c r="T307" s="102"/>
      <c r="U307" s="103"/>
      <c r="V307" s="103"/>
      <c r="W307" s="104" t="s">
        <v>69</v>
      </c>
      <c r="X307" s="105" t="n">
        <v>0</v>
      </c>
      <c r="Y307" s="106" t="n">
        <f aca="false">IFERROR(IF(X307="",0,CEILING((X307/$H307),1)*$H307),"")</f>
        <v>0</v>
      </c>
      <c r="Z307" s="107" t="str">
        <f aca="false">IFERROR(IF(Y307=0,"",ROUNDUP(Y307/H307,0)*0.00651),"")</f>
        <v/>
      </c>
      <c r="AA307" s="108"/>
      <c r="AB307" s="109"/>
      <c r="AC307" s="110" t="s">
        <v>514</v>
      </c>
      <c r="AG307" s="111"/>
      <c r="AJ307" s="112"/>
      <c r="AK307" s="112" t="n">
        <v>0</v>
      </c>
      <c r="BB307" s="113" t="s">
        <v>1</v>
      </c>
      <c r="BM307" s="111" t="n">
        <f aca="false">IFERROR(X307*I307/H307,"0")</f>
        <v>0</v>
      </c>
      <c r="BN307" s="111" t="n">
        <f aca="false">IFERROR(Y307*I307/H307,"0")</f>
        <v>0</v>
      </c>
      <c r="BO307" s="111" t="n">
        <f aca="false">IFERROR(1/J307*(X307/H307),"0")</f>
        <v>0</v>
      </c>
      <c r="BP307" s="111" t="n">
        <f aca="false">IFERROR(1/J307*(Y307/H307),"0")</f>
        <v>0</v>
      </c>
    </row>
    <row r="308" customFormat="false" ht="27" hidden="false" customHeight="true" outlineLevel="0" collapsed="false">
      <c r="A308" s="96" t="s">
        <v>520</v>
      </c>
      <c r="B308" s="96" t="s">
        <v>521</v>
      </c>
      <c r="C308" s="97" t="n">
        <v>4301051487</v>
      </c>
      <c r="D308" s="98" t="n">
        <v>4680115881228</v>
      </c>
      <c r="E308" s="98"/>
      <c r="F308" s="99" t="n">
        <v>0.4</v>
      </c>
      <c r="G308" s="100" t="n">
        <v>6</v>
      </c>
      <c r="H308" s="99" t="n">
        <v>2.4</v>
      </c>
      <c r="I308" s="99" t="n">
        <v>2.652</v>
      </c>
      <c r="J308" s="100" t="n">
        <v>182</v>
      </c>
      <c r="K308" s="100" t="s">
        <v>76</v>
      </c>
      <c r="L308" s="100"/>
      <c r="M308" s="101" t="s">
        <v>68</v>
      </c>
      <c r="N308" s="101"/>
      <c r="O308" s="100" t="n">
        <v>40</v>
      </c>
      <c r="P308" s="102" t="str">
        <f aca="false"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02"/>
      <c r="R308" s="102"/>
      <c r="S308" s="102"/>
      <c r="T308" s="102"/>
      <c r="U308" s="103"/>
      <c r="V308" s="103"/>
      <c r="W308" s="104" t="s">
        <v>69</v>
      </c>
      <c r="X308" s="105" t="n">
        <v>0</v>
      </c>
      <c r="Y308" s="106" t="n">
        <f aca="false">IFERROR(IF(X308="",0,CEILING((X308/$H308),1)*$H308),"")</f>
        <v>0</v>
      </c>
      <c r="Z308" s="107" t="str">
        <f aca="false">IFERROR(IF(Y308=0,"",ROUNDUP(Y308/H308,0)*0.00651),"")</f>
        <v/>
      </c>
      <c r="AA308" s="108"/>
      <c r="AB308" s="109"/>
      <c r="AC308" s="110" t="s">
        <v>517</v>
      </c>
      <c r="AG308" s="111"/>
      <c r="AJ308" s="112"/>
      <c r="AK308" s="112" t="n">
        <v>0</v>
      </c>
      <c r="BB308" s="113" t="s">
        <v>1</v>
      </c>
      <c r="BM308" s="111" t="n">
        <f aca="false">IFERROR(X308*I308/H308,"0")</f>
        <v>0</v>
      </c>
      <c r="BN308" s="111" t="n">
        <f aca="false">IFERROR(Y308*I308/H308,"0")</f>
        <v>0</v>
      </c>
      <c r="BO308" s="111" t="n">
        <f aca="false">IFERROR(1/J308*(X308/H308),"0")</f>
        <v>0</v>
      </c>
      <c r="BP308" s="111" t="n">
        <f aca="false">IFERROR(1/J308*(Y308/H308),"0")</f>
        <v>0</v>
      </c>
    </row>
    <row r="309" customFormat="false" ht="37.5" hidden="false" customHeight="true" outlineLevel="0" collapsed="false">
      <c r="A309" s="96" t="s">
        <v>522</v>
      </c>
      <c r="B309" s="96" t="s">
        <v>523</v>
      </c>
      <c r="C309" s="97" t="n">
        <v>4301051384</v>
      </c>
      <c r="D309" s="98" t="n">
        <v>4680115881211</v>
      </c>
      <c r="E309" s="98"/>
      <c r="F309" s="99" t="n">
        <v>0.4</v>
      </c>
      <c r="G309" s="100" t="n">
        <v>6</v>
      </c>
      <c r="H309" s="99" t="n">
        <v>2.4</v>
      </c>
      <c r="I309" s="99" t="n">
        <v>2.58</v>
      </c>
      <c r="J309" s="100" t="n">
        <v>182</v>
      </c>
      <c r="K309" s="100" t="s">
        <v>76</v>
      </c>
      <c r="L309" s="100" t="s">
        <v>148</v>
      </c>
      <c r="M309" s="101" t="s">
        <v>68</v>
      </c>
      <c r="N309" s="101"/>
      <c r="O309" s="100" t="n">
        <v>45</v>
      </c>
      <c r="P309" s="102" t="str">
        <f aca="false"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02"/>
      <c r="R309" s="102"/>
      <c r="S309" s="102"/>
      <c r="T309" s="102"/>
      <c r="U309" s="103"/>
      <c r="V309" s="103"/>
      <c r="W309" s="104" t="s">
        <v>69</v>
      </c>
      <c r="X309" s="105" t="n">
        <v>0</v>
      </c>
      <c r="Y309" s="106" t="n">
        <f aca="false">IFERROR(IF(X309="",0,CEILING((X309/$H309),1)*$H309),"")</f>
        <v>0</v>
      </c>
      <c r="Z309" s="107" t="str">
        <f aca="false">IFERROR(IF(Y309=0,"",ROUNDUP(Y309/H309,0)*0.00651),"")</f>
        <v/>
      </c>
      <c r="AA309" s="108"/>
      <c r="AB309" s="109"/>
      <c r="AC309" s="110" t="s">
        <v>514</v>
      </c>
      <c r="AG309" s="111"/>
      <c r="AJ309" s="112" t="s">
        <v>150</v>
      </c>
      <c r="AK309" s="112" t="n">
        <v>436.8</v>
      </c>
      <c r="BB309" s="113" t="s">
        <v>1</v>
      </c>
      <c r="BM309" s="111" t="n">
        <f aca="false">IFERROR(X309*I309/H309,"0")</f>
        <v>0</v>
      </c>
      <c r="BN309" s="111" t="n">
        <f aca="false">IFERROR(Y309*I309/H309,"0")</f>
        <v>0</v>
      </c>
      <c r="BO309" s="111" t="n">
        <f aca="false">IFERROR(1/J309*(X309/H309),"0")</f>
        <v>0</v>
      </c>
      <c r="BP309" s="111" t="n">
        <f aca="false">IFERROR(1/J309*(Y309/H309),"0")</f>
        <v>0</v>
      </c>
    </row>
    <row r="310" customFormat="false" ht="37.5" hidden="false" customHeight="true" outlineLevel="0" collapsed="false">
      <c r="A310" s="96" t="s">
        <v>524</v>
      </c>
      <c r="B310" s="96" t="s">
        <v>525</v>
      </c>
      <c r="C310" s="97" t="n">
        <v>4301051378</v>
      </c>
      <c r="D310" s="98" t="n">
        <v>4680115881020</v>
      </c>
      <c r="E310" s="98"/>
      <c r="F310" s="99" t="n">
        <v>0.84</v>
      </c>
      <c r="G310" s="100" t="n">
        <v>4</v>
      </c>
      <c r="H310" s="99" t="n">
        <v>3.36</v>
      </c>
      <c r="I310" s="99" t="n">
        <v>3.57</v>
      </c>
      <c r="J310" s="100" t="n">
        <v>120</v>
      </c>
      <c r="K310" s="100" t="s">
        <v>126</v>
      </c>
      <c r="L310" s="100"/>
      <c r="M310" s="101" t="s">
        <v>68</v>
      </c>
      <c r="N310" s="101"/>
      <c r="O310" s="100" t="n">
        <v>45</v>
      </c>
      <c r="P310" s="102" t="str">
        <f aca="false"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02"/>
      <c r="R310" s="102"/>
      <c r="S310" s="102"/>
      <c r="T310" s="102"/>
      <c r="U310" s="103"/>
      <c r="V310" s="103"/>
      <c r="W310" s="104" t="s">
        <v>69</v>
      </c>
      <c r="X310" s="105" t="n">
        <v>0</v>
      </c>
      <c r="Y310" s="106" t="n">
        <f aca="false">IFERROR(IF(X310="",0,CEILING((X310/$H310),1)*$H310),"")</f>
        <v>0</v>
      </c>
      <c r="Z310" s="107" t="str">
        <f aca="false">IFERROR(IF(Y310=0,"",ROUNDUP(Y310/H310,0)*0.00937),"")</f>
        <v/>
      </c>
      <c r="AA310" s="108"/>
      <c r="AB310" s="109"/>
      <c r="AC310" s="110" t="s">
        <v>526</v>
      </c>
      <c r="AG310" s="111"/>
      <c r="AJ310" s="112"/>
      <c r="AK310" s="112" t="n">
        <v>0</v>
      </c>
      <c r="BB310" s="113" t="s">
        <v>1</v>
      </c>
      <c r="BM310" s="111" t="n">
        <f aca="false">IFERROR(X310*I310/H310,"0")</f>
        <v>0</v>
      </c>
      <c r="BN310" s="111" t="n">
        <f aca="false">IFERROR(Y310*I310/H310,"0")</f>
        <v>0</v>
      </c>
      <c r="BO310" s="111" t="n">
        <f aca="false">IFERROR(1/J310*(X310/H310),"0")</f>
        <v>0</v>
      </c>
      <c r="BP310" s="111" t="n">
        <f aca="false">IFERROR(1/J310*(Y310/H310),"0")</f>
        <v>0</v>
      </c>
    </row>
    <row r="311" customFormat="false" ht="12.75" hidden="false" customHeight="false" outlineLevel="0" collapsed="false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5" t="s">
        <v>71</v>
      </c>
      <c r="Q311" s="115"/>
      <c r="R311" s="115"/>
      <c r="S311" s="115"/>
      <c r="T311" s="115"/>
      <c r="U311" s="115"/>
      <c r="V311" s="115"/>
      <c r="W311" s="116" t="s">
        <v>72</v>
      </c>
      <c r="X311" s="117" t="n">
        <f aca="false">IFERROR(X305/H305,"0")+IFERROR(X306/H306,"0")+IFERROR(X307/H307,"0")+IFERROR(X308/H308,"0")+IFERROR(X309/H309,"0")+IFERROR(X310/H310,"0")</f>
        <v>0</v>
      </c>
      <c r="Y311" s="117" t="n">
        <f aca="false">IFERROR(Y305/H305,"0")+IFERROR(Y306/H306,"0")+IFERROR(Y307/H307,"0")+IFERROR(Y308/H308,"0")+IFERROR(Y309/H309,"0")+IFERROR(Y310/H310,"0")</f>
        <v>0</v>
      </c>
      <c r="Z311" s="117" t="n">
        <f aca="false">IFERROR(IF(Z305="",0,Z305),"0")+IFERROR(IF(Z306="",0,Z306),"0")+IFERROR(IF(Z307="",0,Z307),"0")+IFERROR(IF(Z308="",0,Z308),"0")+IFERROR(IF(Z309="",0,Z309),"0")+IFERROR(IF(Z310="",0,Z310),"0")</f>
        <v>0</v>
      </c>
      <c r="AA311" s="118"/>
      <c r="AB311" s="118"/>
      <c r="AC311" s="118"/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71</v>
      </c>
      <c r="Q312" s="115"/>
      <c r="R312" s="115"/>
      <c r="S312" s="115"/>
      <c r="T312" s="115"/>
      <c r="U312" s="115"/>
      <c r="V312" s="115"/>
      <c r="W312" s="116" t="s">
        <v>69</v>
      </c>
      <c r="X312" s="117" t="n">
        <f aca="false">IFERROR(SUM(X305:X310),"0")</f>
        <v>0</v>
      </c>
      <c r="Y312" s="117" t="n">
        <f aca="false">IFERROR(SUM(Y305:Y310),"0")</f>
        <v>0</v>
      </c>
      <c r="Z312" s="116"/>
      <c r="AA312" s="118"/>
      <c r="AB312" s="118"/>
      <c r="AC312" s="118"/>
    </row>
    <row r="313" customFormat="false" ht="16.5" hidden="false" customHeight="true" outlineLevel="0" collapsed="false">
      <c r="A313" s="92" t="s">
        <v>527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3"/>
      <c r="AB313" s="93"/>
      <c r="AC313" s="93"/>
    </row>
    <row r="314" customFormat="false" ht="14.25" hidden="false" customHeight="true" outlineLevel="0" collapsed="false">
      <c r="A314" s="94" t="s">
        <v>113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528</v>
      </c>
      <c r="B315" s="96" t="s">
        <v>529</v>
      </c>
      <c r="C315" s="97" t="n">
        <v>4301011306</v>
      </c>
      <c r="D315" s="98" t="n">
        <v>4607091389296</v>
      </c>
      <c r="E315" s="98"/>
      <c r="F315" s="99" t="n">
        <v>0.4</v>
      </c>
      <c r="G315" s="100" t="n">
        <v>10</v>
      </c>
      <c r="H315" s="99" t="n">
        <v>4</v>
      </c>
      <c r="I315" s="99" t="n">
        <v>4.21</v>
      </c>
      <c r="J315" s="100" t="n">
        <v>132</v>
      </c>
      <c r="K315" s="100" t="s">
        <v>126</v>
      </c>
      <c r="L315" s="100"/>
      <c r="M315" s="101" t="s">
        <v>80</v>
      </c>
      <c r="N315" s="101"/>
      <c r="O315" s="100" t="n">
        <v>45</v>
      </c>
      <c r="P315" s="102" t="str">
        <f aca="false"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02"/>
      <c r="R315" s="102"/>
      <c r="S315" s="102"/>
      <c r="T315" s="102"/>
      <c r="U315" s="103"/>
      <c r="V315" s="103"/>
      <c r="W315" s="104" t="s">
        <v>69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IFERROR(IF(Y315=0,"",ROUNDUP(Y315/H315,0)*0.00902),"")</f>
        <v/>
      </c>
      <c r="AA315" s="108"/>
      <c r="AB315" s="109"/>
      <c r="AC315" s="110" t="s">
        <v>530</v>
      </c>
      <c r="AG315" s="111"/>
      <c r="AJ315" s="112"/>
      <c r="AK315" s="112" t="n">
        <v>0</v>
      </c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12.75" hidden="false" customHeight="false" outlineLevel="0" collapsed="false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5" t="s">
        <v>71</v>
      </c>
      <c r="Q316" s="115"/>
      <c r="R316" s="115"/>
      <c r="S316" s="115"/>
      <c r="T316" s="115"/>
      <c r="U316" s="115"/>
      <c r="V316" s="115"/>
      <c r="W316" s="116" t="s">
        <v>72</v>
      </c>
      <c r="X316" s="117" t="n">
        <f aca="false">IFERROR(X315/H315,"0")</f>
        <v>0</v>
      </c>
      <c r="Y316" s="117" t="n">
        <f aca="false">IFERROR(Y315/H315,"0")</f>
        <v>0</v>
      </c>
      <c r="Z316" s="117" t="n">
        <f aca="false">IFERROR(IF(Z315="",0,Z315),"0")</f>
        <v>0</v>
      </c>
      <c r="AA316" s="118"/>
      <c r="AB316" s="118"/>
      <c r="AC316" s="118"/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71</v>
      </c>
      <c r="Q317" s="115"/>
      <c r="R317" s="115"/>
      <c r="S317" s="115"/>
      <c r="T317" s="115"/>
      <c r="U317" s="115"/>
      <c r="V317" s="115"/>
      <c r="W317" s="116" t="s">
        <v>69</v>
      </c>
      <c r="X317" s="117" t="n">
        <f aca="false">IFERROR(SUM(X315:X315),"0")</f>
        <v>0</v>
      </c>
      <c r="Y317" s="117" t="n">
        <f aca="false">IFERROR(SUM(Y315:Y315),"0")</f>
        <v>0</v>
      </c>
      <c r="Z317" s="116"/>
      <c r="AA317" s="118"/>
      <c r="AB317" s="118"/>
      <c r="AC317" s="118"/>
    </row>
    <row r="318" customFormat="false" ht="14.25" hidden="false" customHeight="true" outlineLevel="0" collapsed="false">
      <c r="A318" s="94" t="s">
        <v>64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5"/>
      <c r="AB318" s="95"/>
      <c r="AC318" s="95"/>
    </row>
    <row r="319" customFormat="false" ht="27" hidden="false" customHeight="true" outlineLevel="0" collapsed="false">
      <c r="A319" s="96" t="s">
        <v>531</v>
      </c>
      <c r="B319" s="96" t="s">
        <v>532</v>
      </c>
      <c r="C319" s="97" t="n">
        <v>4301031163</v>
      </c>
      <c r="D319" s="98" t="n">
        <v>4680115880344</v>
      </c>
      <c r="E319" s="98"/>
      <c r="F319" s="99" t="n">
        <v>0.28</v>
      </c>
      <c r="G319" s="100" t="n">
        <v>6</v>
      </c>
      <c r="H319" s="99" t="n">
        <v>1.68</v>
      </c>
      <c r="I319" s="99" t="n">
        <v>1.78</v>
      </c>
      <c r="J319" s="100" t="n">
        <v>234</v>
      </c>
      <c r="K319" s="100" t="s">
        <v>67</v>
      </c>
      <c r="L319" s="100"/>
      <c r="M319" s="101" t="s">
        <v>68</v>
      </c>
      <c r="N319" s="101"/>
      <c r="O319" s="100" t="n">
        <v>40</v>
      </c>
      <c r="P319" s="102" t="str">
        <f aca="false"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02"/>
      <c r="R319" s="102"/>
      <c r="S319" s="102"/>
      <c r="T319" s="102"/>
      <c r="U319" s="103"/>
      <c r="V319" s="103"/>
      <c r="W319" s="104" t="s">
        <v>69</v>
      </c>
      <c r="X319" s="105" t="n">
        <v>0</v>
      </c>
      <c r="Y319" s="106" t="n">
        <f aca="false">IFERROR(IF(X319="",0,CEILING((X319/$H319),1)*$H319),"")</f>
        <v>0</v>
      </c>
      <c r="Z319" s="107" t="str">
        <f aca="false">IFERROR(IF(Y319=0,"",ROUNDUP(Y319/H319,0)*0.00502),"")</f>
        <v/>
      </c>
      <c r="AA319" s="108"/>
      <c r="AB319" s="109"/>
      <c r="AC319" s="110" t="s">
        <v>533</v>
      </c>
      <c r="AG319" s="111"/>
      <c r="AJ319" s="112"/>
      <c r="AK319" s="112" t="n">
        <v>0</v>
      </c>
      <c r="BB319" s="113" t="s">
        <v>1</v>
      </c>
      <c r="BM319" s="111" t="n">
        <f aca="false">IFERROR(X319*I319/H319,"0")</f>
        <v>0</v>
      </c>
      <c r="BN319" s="111" t="n">
        <f aca="false">IFERROR(Y319*I319/H319,"0")</f>
        <v>0</v>
      </c>
      <c r="BO319" s="111" t="n">
        <f aca="false">IFERROR(1/J319*(X319/H319),"0")</f>
        <v>0</v>
      </c>
      <c r="BP319" s="111" t="n">
        <f aca="false">IFERROR(1/J319*(Y319/H319),"0")</f>
        <v>0</v>
      </c>
    </row>
    <row r="320" customFormat="false" ht="12.75" hidden="false" customHeight="false" outlineLevel="0" collapsed="false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5" t="s">
        <v>71</v>
      </c>
      <c r="Q320" s="115"/>
      <c r="R320" s="115"/>
      <c r="S320" s="115"/>
      <c r="T320" s="115"/>
      <c r="U320" s="115"/>
      <c r="V320" s="115"/>
      <c r="W320" s="116" t="s">
        <v>72</v>
      </c>
      <c r="X320" s="117" t="n">
        <f aca="false">IFERROR(X319/H319,"0")</f>
        <v>0</v>
      </c>
      <c r="Y320" s="117" t="n">
        <f aca="false">IFERROR(Y319/H319,"0")</f>
        <v>0</v>
      </c>
      <c r="Z320" s="117" t="n">
        <f aca="false">IFERROR(IF(Z319="",0,Z319),"0")</f>
        <v>0</v>
      </c>
      <c r="AA320" s="118"/>
      <c r="AB320" s="118"/>
      <c r="AC320" s="118"/>
    </row>
    <row r="321" customFormat="false" ht="12.75" hidden="false" customHeight="false" outlineLevel="0" collapsed="false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5" t="s">
        <v>71</v>
      </c>
      <c r="Q321" s="115"/>
      <c r="R321" s="115"/>
      <c r="S321" s="115"/>
      <c r="T321" s="115"/>
      <c r="U321" s="115"/>
      <c r="V321" s="115"/>
      <c r="W321" s="116" t="s">
        <v>69</v>
      </c>
      <c r="X321" s="117" t="n">
        <f aca="false">IFERROR(SUM(X319:X319),"0")</f>
        <v>0</v>
      </c>
      <c r="Y321" s="117" t="n">
        <f aca="false">IFERROR(SUM(Y319:Y319),"0")</f>
        <v>0</v>
      </c>
      <c r="Z321" s="116"/>
      <c r="AA321" s="118"/>
      <c r="AB321" s="118"/>
      <c r="AC321" s="118"/>
    </row>
    <row r="322" customFormat="false" ht="14.25" hidden="false" customHeight="true" outlineLevel="0" collapsed="false">
      <c r="A322" s="94" t="s">
        <v>73</v>
      </c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5"/>
      <c r="AB322" s="95"/>
      <c r="AC322" s="95"/>
    </row>
    <row r="323" customFormat="false" ht="37.5" hidden="false" customHeight="true" outlineLevel="0" collapsed="false">
      <c r="A323" s="96" t="s">
        <v>534</v>
      </c>
      <c r="B323" s="96" t="s">
        <v>535</v>
      </c>
      <c r="C323" s="97" t="n">
        <v>4301051731</v>
      </c>
      <c r="D323" s="98" t="n">
        <v>4680115884618</v>
      </c>
      <c r="E323" s="98"/>
      <c r="F323" s="99" t="n">
        <v>0.6</v>
      </c>
      <c r="G323" s="100" t="n">
        <v>6</v>
      </c>
      <c r="H323" s="99" t="n">
        <v>3.6</v>
      </c>
      <c r="I323" s="99" t="n">
        <v>3.81</v>
      </c>
      <c r="J323" s="100" t="n">
        <v>132</v>
      </c>
      <c r="K323" s="100" t="s">
        <v>126</v>
      </c>
      <c r="L323" s="100"/>
      <c r="M323" s="101" t="s">
        <v>68</v>
      </c>
      <c r="N323" s="101"/>
      <c r="O323" s="100" t="n">
        <v>45</v>
      </c>
      <c r="P323" s="102" t="str">
        <f aca="false"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02"/>
      <c r="R323" s="102"/>
      <c r="S323" s="102"/>
      <c r="T323" s="102"/>
      <c r="U323" s="103"/>
      <c r="V323" s="103"/>
      <c r="W323" s="104" t="s">
        <v>69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IFERROR(IF(Y323=0,"",ROUNDUP(Y323/H323,0)*0.00902),"")</f>
        <v/>
      </c>
      <c r="AA323" s="108"/>
      <c r="AB323" s="109"/>
      <c r="AC323" s="110" t="s">
        <v>536</v>
      </c>
      <c r="AG323" s="111"/>
      <c r="AJ323" s="112"/>
      <c r="AK323" s="112" t="n">
        <v>0</v>
      </c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12.75" hidden="false" customHeight="false" outlineLevel="0" collapsed="false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5" t="s">
        <v>71</v>
      </c>
      <c r="Q324" s="115"/>
      <c r="R324" s="115"/>
      <c r="S324" s="115"/>
      <c r="T324" s="115"/>
      <c r="U324" s="115"/>
      <c r="V324" s="115"/>
      <c r="W324" s="116" t="s">
        <v>72</v>
      </c>
      <c r="X324" s="117" t="n">
        <f aca="false">IFERROR(X323/H323,"0")</f>
        <v>0</v>
      </c>
      <c r="Y324" s="117" t="n">
        <f aca="false">IFERROR(Y323/H323,"0")</f>
        <v>0</v>
      </c>
      <c r="Z324" s="117" t="n">
        <f aca="false">IFERROR(IF(Z323="",0,Z323),"0")</f>
        <v>0</v>
      </c>
      <c r="AA324" s="118"/>
      <c r="AB324" s="118"/>
      <c r="AC324" s="118"/>
    </row>
    <row r="325" customFormat="false" ht="12.75" hidden="false" customHeight="false" outlineLevel="0" collapsed="false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5" t="s">
        <v>71</v>
      </c>
      <c r="Q325" s="115"/>
      <c r="R325" s="115"/>
      <c r="S325" s="115"/>
      <c r="T325" s="115"/>
      <c r="U325" s="115"/>
      <c r="V325" s="115"/>
      <c r="W325" s="116" t="s">
        <v>69</v>
      </c>
      <c r="X325" s="117" t="n">
        <f aca="false">IFERROR(SUM(X323:X323),"0")</f>
        <v>0</v>
      </c>
      <c r="Y325" s="117" t="n">
        <f aca="false">IFERROR(SUM(Y323:Y323),"0")</f>
        <v>0</v>
      </c>
      <c r="Z325" s="116"/>
      <c r="AA325" s="118"/>
      <c r="AB325" s="118"/>
      <c r="AC325" s="118"/>
    </row>
    <row r="326" customFormat="false" ht="16.5" hidden="false" customHeight="true" outlineLevel="0" collapsed="false">
      <c r="A326" s="92" t="s">
        <v>537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3"/>
      <c r="AB326" s="93"/>
      <c r="AC326" s="93"/>
    </row>
    <row r="327" customFormat="false" ht="14.25" hidden="false" customHeight="true" outlineLevel="0" collapsed="false">
      <c r="A327" s="94" t="s">
        <v>113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5"/>
      <c r="AB327" s="95"/>
      <c r="AC327" s="95"/>
    </row>
    <row r="328" customFormat="false" ht="27" hidden="false" customHeight="true" outlineLevel="0" collapsed="false">
      <c r="A328" s="96" t="s">
        <v>538</v>
      </c>
      <c r="B328" s="96" t="s">
        <v>539</v>
      </c>
      <c r="C328" s="97" t="n">
        <v>4301011353</v>
      </c>
      <c r="D328" s="98" t="n">
        <v>4607091389807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126</v>
      </c>
      <c r="L328" s="100"/>
      <c r="M328" s="101" t="s">
        <v>119</v>
      </c>
      <c r="N328" s="101"/>
      <c r="O328" s="100" t="n">
        <v>55</v>
      </c>
      <c r="P328" s="102" t="str">
        <f aca="false"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02"/>
      <c r="R328" s="102"/>
      <c r="S328" s="102"/>
      <c r="T328" s="102"/>
      <c r="U328" s="103"/>
      <c r="V328" s="103"/>
      <c r="W328" s="104" t="s">
        <v>69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540</v>
      </c>
      <c r="AG328" s="111"/>
      <c r="AJ328" s="112"/>
      <c r="AK328" s="112" t="n">
        <v>0</v>
      </c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71</v>
      </c>
      <c r="Q329" s="115"/>
      <c r="R329" s="115"/>
      <c r="S329" s="115"/>
      <c r="T329" s="115"/>
      <c r="U329" s="115"/>
      <c r="V329" s="115"/>
      <c r="W329" s="116" t="s">
        <v>72</v>
      </c>
      <c r="X329" s="117" t="n">
        <f aca="false">IFERROR(X328/H328,"0")</f>
        <v>0</v>
      </c>
      <c r="Y329" s="117" t="n">
        <f aca="false">IFERROR(Y328/H328,"0")</f>
        <v>0</v>
      </c>
      <c r="Z329" s="117" t="n">
        <f aca="false">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71</v>
      </c>
      <c r="Q330" s="115"/>
      <c r="R330" s="115"/>
      <c r="S330" s="115"/>
      <c r="T330" s="115"/>
      <c r="U330" s="115"/>
      <c r="V330" s="115"/>
      <c r="W330" s="116" t="s">
        <v>69</v>
      </c>
      <c r="X330" s="117" t="n">
        <f aca="false">IFERROR(SUM(X328:X328),"0")</f>
        <v>0</v>
      </c>
      <c r="Y330" s="117" t="n">
        <f aca="false">IFERROR(SUM(Y328:Y328),"0")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64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4301031164</v>
      </c>
      <c r="D332" s="98" t="n">
        <v>4680115880481</v>
      </c>
      <c r="E332" s="98"/>
      <c r="F332" s="99" t="n">
        <v>0.28</v>
      </c>
      <c r="G332" s="100" t="n">
        <v>6</v>
      </c>
      <c r="H332" s="99" t="n">
        <v>1.68</v>
      </c>
      <c r="I332" s="99" t="n">
        <v>1.78</v>
      </c>
      <c r="J332" s="100" t="n">
        <v>234</v>
      </c>
      <c r="K332" s="100" t="s">
        <v>67</v>
      </c>
      <c r="L332" s="100"/>
      <c r="M332" s="101" t="s">
        <v>68</v>
      </c>
      <c r="N332" s="101"/>
      <c r="O332" s="100" t="n">
        <v>40</v>
      </c>
      <c r="P332" s="102" t="str">
        <f aca="false"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02"/>
      <c r="R332" s="102"/>
      <c r="S332" s="102"/>
      <c r="T332" s="102"/>
      <c r="U332" s="103"/>
      <c r="V332" s="103"/>
      <c r="W332" s="104" t="s">
        <v>69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IFERROR(IF(Y332=0,"",ROUNDUP(Y332/H332,0)*0.00502),"")</f>
        <v/>
      </c>
      <c r="AA332" s="108"/>
      <c r="AB332" s="109"/>
      <c r="AC332" s="110" t="s">
        <v>543</v>
      </c>
      <c r="AG332" s="111"/>
      <c r="AJ332" s="112"/>
      <c r="AK332" s="112" t="n">
        <v>0</v>
      </c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12.75" hidden="false" customHeight="false" outlineLevel="0" collapsed="false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5" t="s">
        <v>71</v>
      </c>
      <c r="Q333" s="115"/>
      <c r="R333" s="115"/>
      <c r="S333" s="115"/>
      <c r="T333" s="115"/>
      <c r="U333" s="115"/>
      <c r="V333" s="115"/>
      <c r="W333" s="116" t="s">
        <v>72</v>
      </c>
      <c r="X333" s="117" t="n">
        <f aca="false">IFERROR(X332/H332,"0")</f>
        <v>0</v>
      </c>
      <c r="Y333" s="117" t="n">
        <f aca="false">IFERROR(Y332/H332,"0")</f>
        <v>0</v>
      </c>
      <c r="Z333" s="117" t="n">
        <f aca="false">IFERROR(IF(Z332="",0,Z332),"0")</f>
        <v>0</v>
      </c>
      <c r="AA333" s="118"/>
      <c r="AB333" s="118"/>
      <c r="AC333" s="118"/>
    </row>
    <row r="334" customFormat="false" ht="12.75" hidden="false" customHeight="false" outlineLevel="0" collapsed="false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5" t="s">
        <v>71</v>
      </c>
      <c r="Q334" s="115"/>
      <c r="R334" s="115"/>
      <c r="S334" s="115"/>
      <c r="T334" s="115"/>
      <c r="U334" s="115"/>
      <c r="V334" s="115"/>
      <c r="W334" s="116" t="s">
        <v>69</v>
      </c>
      <c r="X334" s="117" t="n">
        <f aca="false">IFERROR(SUM(X332:X332),"0")</f>
        <v>0</v>
      </c>
      <c r="Y334" s="117" t="n">
        <f aca="false">IFERROR(SUM(Y332:Y332),"0")</f>
        <v>0</v>
      </c>
      <c r="Z334" s="116"/>
      <c r="AA334" s="118"/>
      <c r="AB334" s="118"/>
      <c r="AC334" s="118"/>
    </row>
    <row r="335" customFormat="false" ht="14.25" hidden="false" customHeight="true" outlineLevel="0" collapsed="false">
      <c r="A335" s="94" t="s">
        <v>73</v>
      </c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5"/>
      <c r="AB335" s="95"/>
      <c r="AC335" s="95"/>
    </row>
    <row r="336" customFormat="false" ht="27" hidden="false" customHeight="true" outlineLevel="0" collapsed="false">
      <c r="A336" s="96" t="s">
        <v>544</v>
      </c>
      <c r="B336" s="96" t="s">
        <v>545</v>
      </c>
      <c r="C336" s="97" t="n">
        <v>4301051344</v>
      </c>
      <c r="D336" s="98" t="n">
        <v>4680115880412</v>
      </c>
      <c r="E336" s="98"/>
      <c r="F336" s="99" t="n">
        <v>0.33</v>
      </c>
      <c r="G336" s="100" t="n">
        <v>6</v>
      </c>
      <c r="H336" s="99" t="n">
        <v>1.98</v>
      </c>
      <c r="I336" s="99" t="n">
        <v>2.226</v>
      </c>
      <c r="J336" s="100" t="n">
        <v>182</v>
      </c>
      <c r="K336" s="100" t="s">
        <v>76</v>
      </c>
      <c r="L336" s="100"/>
      <c r="M336" s="101" t="s">
        <v>80</v>
      </c>
      <c r="N336" s="101"/>
      <c r="O336" s="100" t="n">
        <v>45</v>
      </c>
      <c r="P336" s="102" t="str">
        <f aca="false"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02"/>
      <c r="R336" s="102"/>
      <c r="S336" s="102"/>
      <c r="T336" s="102"/>
      <c r="U336" s="103"/>
      <c r="V336" s="103"/>
      <c r="W336" s="104" t="s">
        <v>69</v>
      </c>
      <c r="X336" s="105" t="n">
        <v>0</v>
      </c>
      <c r="Y336" s="106" t="n">
        <f aca="false">IFERROR(IF(X336="",0,CEILING((X336/$H336),1)*$H336),"")</f>
        <v>0</v>
      </c>
      <c r="Z336" s="107" t="str">
        <f aca="false">IFERROR(IF(Y336=0,"",ROUNDUP(Y336/H336,0)*0.00651),"")</f>
        <v/>
      </c>
      <c r="AA336" s="108"/>
      <c r="AB336" s="109"/>
      <c r="AC336" s="110" t="s">
        <v>546</v>
      </c>
      <c r="AG336" s="111"/>
      <c r="AJ336" s="112"/>
      <c r="AK336" s="112" t="n">
        <v>0</v>
      </c>
      <c r="BB336" s="113" t="s">
        <v>1</v>
      </c>
      <c r="BM336" s="111" t="n">
        <f aca="false">IFERROR(X336*I336/H336,"0")</f>
        <v>0</v>
      </c>
      <c r="BN336" s="111" t="n">
        <f aca="false">IFERROR(Y336*I336/H336,"0")</f>
        <v>0</v>
      </c>
      <c r="BO336" s="111" t="n">
        <f aca="false">IFERROR(1/J336*(X336/H336),"0")</f>
        <v>0</v>
      </c>
      <c r="BP336" s="111" t="n">
        <f aca="false">IFERROR(1/J336*(Y336/H336),"0")</f>
        <v>0</v>
      </c>
    </row>
    <row r="337" customFormat="false" ht="27" hidden="false" customHeight="true" outlineLevel="0" collapsed="false">
      <c r="A337" s="96" t="s">
        <v>547</v>
      </c>
      <c r="B337" s="96" t="s">
        <v>548</v>
      </c>
      <c r="C337" s="97" t="n">
        <v>4301051277</v>
      </c>
      <c r="D337" s="98" t="n">
        <v>4680115880511</v>
      </c>
      <c r="E337" s="98"/>
      <c r="F337" s="99" t="n">
        <v>0.33</v>
      </c>
      <c r="G337" s="100" t="n">
        <v>6</v>
      </c>
      <c r="H337" s="99" t="n">
        <v>1.98</v>
      </c>
      <c r="I337" s="99" t="n">
        <v>2.16</v>
      </c>
      <c r="J337" s="100" t="n">
        <v>182</v>
      </c>
      <c r="K337" s="100" t="s">
        <v>76</v>
      </c>
      <c r="L337" s="100"/>
      <c r="M337" s="101" t="s">
        <v>80</v>
      </c>
      <c r="N337" s="101"/>
      <c r="O337" s="100" t="n">
        <v>40</v>
      </c>
      <c r="P337" s="102" t="str">
        <f aca="false"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02"/>
      <c r="R337" s="102"/>
      <c r="S337" s="102"/>
      <c r="T337" s="102"/>
      <c r="U337" s="103"/>
      <c r="V337" s="103"/>
      <c r="W337" s="104" t="s">
        <v>69</v>
      </c>
      <c r="X337" s="105" t="n">
        <v>0</v>
      </c>
      <c r="Y337" s="106" t="n">
        <f aca="false">IFERROR(IF(X337="",0,CEILING((X337/$H337),1)*$H337),"")</f>
        <v>0</v>
      </c>
      <c r="Z337" s="107" t="str">
        <f aca="false">IFERROR(IF(Y337=0,"",ROUNDUP(Y337/H337,0)*0.00651),"")</f>
        <v/>
      </c>
      <c r="AA337" s="108"/>
      <c r="AB337" s="109"/>
      <c r="AC337" s="110" t="s">
        <v>549</v>
      </c>
      <c r="AG337" s="111"/>
      <c r="AJ337" s="112"/>
      <c r="AK337" s="112" t="n">
        <v>0</v>
      </c>
      <c r="BB337" s="113" t="s">
        <v>1</v>
      </c>
      <c r="BM337" s="111" t="n">
        <f aca="false">IFERROR(X337*I337/H337,"0")</f>
        <v>0</v>
      </c>
      <c r="BN337" s="111" t="n">
        <f aca="false">IFERROR(Y337*I337/H337,"0")</f>
        <v>0</v>
      </c>
      <c r="BO337" s="111" t="n">
        <f aca="false">IFERROR(1/J337*(X337/H337),"0")</f>
        <v>0</v>
      </c>
      <c r="BP337" s="111" t="n">
        <f aca="false">IFERROR(1/J337*(Y337/H337),"0")</f>
        <v>0</v>
      </c>
    </row>
    <row r="338" customFormat="false" ht="12.75" hidden="false" customHeight="false" outlineLevel="0" collapsed="false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5" t="s">
        <v>71</v>
      </c>
      <c r="Q338" s="115"/>
      <c r="R338" s="115"/>
      <c r="S338" s="115"/>
      <c r="T338" s="115"/>
      <c r="U338" s="115"/>
      <c r="V338" s="115"/>
      <c r="W338" s="116" t="s">
        <v>72</v>
      </c>
      <c r="X338" s="117" t="n">
        <f aca="false">IFERROR(X336/H336,"0")+IFERROR(X337/H337,"0")</f>
        <v>0</v>
      </c>
      <c r="Y338" s="117" t="n">
        <f aca="false">IFERROR(Y336/H336,"0")+IFERROR(Y337/H337,"0")</f>
        <v>0</v>
      </c>
      <c r="Z338" s="117" t="n">
        <f aca="false">IFERROR(IF(Z336="",0,Z336),"0")+IFERROR(IF(Z337="",0,Z337),"0")</f>
        <v>0</v>
      </c>
      <c r="AA338" s="118"/>
      <c r="AB338" s="118"/>
      <c r="AC338" s="118"/>
    </row>
    <row r="339" customFormat="false" ht="12.75" hidden="false" customHeight="false" outlineLevel="0" collapsed="false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5" t="s">
        <v>71</v>
      </c>
      <c r="Q339" s="115"/>
      <c r="R339" s="115"/>
      <c r="S339" s="115"/>
      <c r="T339" s="115"/>
      <c r="U339" s="115"/>
      <c r="V339" s="115"/>
      <c r="W339" s="116" t="s">
        <v>69</v>
      </c>
      <c r="X339" s="117" t="n">
        <f aca="false">IFERROR(SUM(X336:X337),"0")</f>
        <v>0</v>
      </c>
      <c r="Y339" s="117" t="n">
        <f aca="false">IFERROR(SUM(Y336:Y337),"0")</f>
        <v>0</v>
      </c>
      <c r="Z339" s="116"/>
      <c r="AA339" s="118"/>
      <c r="AB339" s="118"/>
      <c r="AC339" s="118"/>
    </row>
    <row r="340" customFormat="false" ht="16.5" hidden="false" customHeight="true" outlineLevel="0" collapsed="false">
      <c r="A340" s="92" t="s">
        <v>550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3"/>
      <c r="AB340" s="93"/>
      <c r="AC340" s="93"/>
    </row>
    <row r="341" customFormat="false" ht="14.25" hidden="false" customHeight="true" outlineLevel="0" collapsed="false">
      <c r="A341" s="94" t="s">
        <v>113</v>
      </c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5"/>
      <c r="AB341" s="95"/>
      <c r="AC341" s="95"/>
    </row>
    <row r="342" customFormat="false" ht="27" hidden="false" customHeight="true" outlineLevel="0" collapsed="false">
      <c r="A342" s="96" t="s">
        <v>551</v>
      </c>
      <c r="B342" s="96" t="s">
        <v>552</v>
      </c>
      <c r="C342" s="97" t="n">
        <v>4301011593</v>
      </c>
      <c r="D342" s="98" t="n">
        <v>4680115882973</v>
      </c>
      <c r="E342" s="98"/>
      <c r="F342" s="99" t="n">
        <v>0.7</v>
      </c>
      <c r="G342" s="100" t="n">
        <v>6</v>
      </c>
      <c r="H342" s="99" t="n">
        <v>4.2</v>
      </c>
      <c r="I342" s="99" t="n">
        <v>4.56</v>
      </c>
      <c r="J342" s="100" t="n">
        <v>104</v>
      </c>
      <c r="K342" s="100" t="s">
        <v>116</v>
      </c>
      <c r="L342" s="100"/>
      <c r="M342" s="101" t="s">
        <v>119</v>
      </c>
      <c r="N342" s="101"/>
      <c r="O342" s="100" t="n">
        <v>55</v>
      </c>
      <c r="P342" s="102" t="str">
        <f aca="false"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02"/>
      <c r="R342" s="102"/>
      <c r="S342" s="102"/>
      <c r="T342" s="102"/>
      <c r="U342" s="103"/>
      <c r="V342" s="103"/>
      <c r="W342" s="104" t="s">
        <v>69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IFERROR(IF(Y342=0,"",ROUNDUP(Y342/H342,0)*0.01196),"")</f>
        <v/>
      </c>
      <c r="AA342" s="108"/>
      <c r="AB342" s="109"/>
      <c r="AC342" s="110" t="s">
        <v>439</v>
      </c>
      <c r="AG342" s="111"/>
      <c r="AJ342" s="112"/>
      <c r="AK342" s="112" t="n">
        <v>0</v>
      </c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12.75" hidden="false" customHeight="false" outlineLevel="0" collapsed="false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5" t="s">
        <v>71</v>
      </c>
      <c r="Q343" s="115"/>
      <c r="R343" s="115"/>
      <c r="S343" s="115"/>
      <c r="T343" s="115"/>
      <c r="U343" s="115"/>
      <c r="V343" s="115"/>
      <c r="W343" s="116" t="s">
        <v>72</v>
      </c>
      <c r="X343" s="117" t="n">
        <f aca="false">IFERROR(X342/H342,"0")</f>
        <v>0</v>
      </c>
      <c r="Y343" s="117" t="n">
        <f aca="false">IFERROR(Y342/H342,"0")</f>
        <v>0</v>
      </c>
      <c r="Z343" s="117" t="n">
        <f aca="false">IFERROR(IF(Z342="",0,Z342),"0")</f>
        <v>0</v>
      </c>
      <c r="AA343" s="118"/>
      <c r="AB343" s="118"/>
      <c r="AC343" s="118"/>
    </row>
    <row r="344" customFormat="false" ht="12.75" hidden="false" customHeight="false" outlineLevel="0" collapsed="false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5" t="s">
        <v>71</v>
      </c>
      <c r="Q344" s="115"/>
      <c r="R344" s="115"/>
      <c r="S344" s="115"/>
      <c r="T344" s="115"/>
      <c r="U344" s="115"/>
      <c r="V344" s="115"/>
      <c r="W344" s="116" t="s">
        <v>69</v>
      </c>
      <c r="X344" s="117" t="n">
        <f aca="false">IFERROR(SUM(X342:X342),"0")</f>
        <v>0</v>
      </c>
      <c r="Y344" s="117" t="n">
        <f aca="false">IFERROR(SUM(Y342:Y342),"0")</f>
        <v>0</v>
      </c>
      <c r="Z344" s="116"/>
      <c r="AA344" s="118"/>
      <c r="AB344" s="118"/>
      <c r="AC344" s="118"/>
    </row>
    <row r="345" customFormat="false" ht="14.25" hidden="false" customHeight="true" outlineLevel="0" collapsed="false">
      <c r="A345" s="94" t="s">
        <v>64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5"/>
      <c r="AB345" s="95"/>
      <c r="AC345" s="95"/>
    </row>
    <row r="346" customFormat="false" ht="27" hidden="false" customHeight="true" outlineLevel="0" collapsed="false">
      <c r="A346" s="96" t="s">
        <v>553</v>
      </c>
      <c r="B346" s="96" t="s">
        <v>554</v>
      </c>
      <c r="C346" s="97" t="n">
        <v>4301031305</v>
      </c>
      <c r="D346" s="98" t="n">
        <v>4607091389845</v>
      </c>
      <c r="E346" s="98"/>
      <c r="F346" s="99" t="n">
        <v>0.35</v>
      </c>
      <c r="G346" s="100" t="n">
        <v>6</v>
      </c>
      <c r="H346" s="99" t="n">
        <v>2.1</v>
      </c>
      <c r="I346" s="99" t="n">
        <v>2.2</v>
      </c>
      <c r="J346" s="100" t="n">
        <v>234</v>
      </c>
      <c r="K346" s="100" t="s">
        <v>67</v>
      </c>
      <c r="L346" s="100"/>
      <c r="M346" s="101" t="s">
        <v>68</v>
      </c>
      <c r="N346" s="101"/>
      <c r="O346" s="100" t="n">
        <v>40</v>
      </c>
      <c r="P346" s="102" t="str">
        <f aca="false"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02"/>
      <c r="R346" s="102"/>
      <c r="S346" s="102"/>
      <c r="T346" s="102"/>
      <c r="U346" s="103"/>
      <c r="V346" s="103"/>
      <c r="W346" s="104" t="s">
        <v>69</v>
      </c>
      <c r="X346" s="105" t="n">
        <v>0</v>
      </c>
      <c r="Y346" s="106" t="n">
        <f aca="false">IFERROR(IF(X346="",0,CEILING((X346/$H346),1)*$H346),"")</f>
        <v>0</v>
      </c>
      <c r="Z346" s="107" t="str">
        <f aca="false">IFERROR(IF(Y346=0,"",ROUNDUP(Y346/H346,0)*0.00502),"")</f>
        <v/>
      </c>
      <c r="AA346" s="108"/>
      <c r="AB346" s="109"/>
      <c r="AC346" s="110" t="s">
        <v>555</v>
      </c>
      <c r="AG346" s="111"/>
      <c r="AJ346" s="112"/>
      <c r="AK346" s="112" t="n">
        <v>0</v>
      </c>
      <c r="BB346" s="113" t="s">
        <v>1</v>
      </c>
      <c r="BM346" s="111" t="n">
        <f aca="false">IFERROR(X346*I346/H346,"0")</f>
        <v>0</v>
      </c>
      <c r="BN346" s="111" t="n">
        <f aca="false">IFERROR(Y346*I346/H346,"0")</f>
        <v>0</v>
      </c>
      <c r="BO346" s="111" t="n">
        <f aca="false">IFERROR(1/J346*(X346/H346),"0")</f>
        <v>0</v>
      </c>
      <c r="BP346" s="111" t="n">
        <f aca="false">IFERROR(1/J346*(Y346/H346),"0")</f>
        <v>0</v>
      </c>
    </row>
    <row r="347" customFormat="false" ht="27" hidden="false" customHeight="true" outlineLevel="0" collapsed="false">
      <c r="A347" s="96" t="s">
        <v>556</v>
      </c>
      <c r="B347" s="96" t="s">
        <v>557</v>
      </c>
      <c r="C347" s="97" t="n">
        <v>4301031306</v>
      </c>
      <c r="D347" s="98" t="n">
        <v>4680115882881</v>
      </c>
      <c r="E347" s="98"/>
      <c r="F347" s="99" t="n">
        <v>0.28</v>
      </c>
      <c r="G347" s="100" t="n">
        <v>6</v>
      </c>
      <c r="H347" s="99" t="n">
        <v>1.68</v>
      </c>
      <c r="I347" s="99" t="n">
        <v>1.81</v>
      </c>
      <c r="J347" s="100" t="n">
        <v>234</v>
      </c>
      <c r="K347" s="100" t="s">
        <v>67</v>
      </c>
      <c r="L347" s="100"/>
      <c r="M347" s="101" t="s">
        <v>68</v>
      </c>
      <c r="N347" s="101"/>
      <c r="O347" s="100" t="n">
        <v>40</v>
      </c>
      <c r="P347" s="102" t="str">
        <f aca="false"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02"/>
      <c r="R347" s="102"/>
      <c r="S347" s="102"/>
      <c r="T347" s="102"/>
      <c r="U347" s="103"/>
      <c r="V347" s="103"/>
      <c r="W347" s="104" t="s">
        <v>69</v>
      </c>
      <c r="X347" s="105" t="n">
        <v>0</v>
      </c>
      <c r="Y347" s="106" t="n">
        <f aca="false">IFERROR(IF(X347="",0,CEILING((X347/$H347),1)*$H347),"")</f>
        <v>0</v>
      </c>
      <c r="Z347" s="107" t="str">
        <f aca="false">IFERROR(IF(Y347=0,"",ROUNDUP(Y347/H347,0)*0.00502),"")</f>
        <v/>
      </c>
      <c r="AA347" s="108"/>
      <c r="AB347" s="109"/>
      <c r="AC347" s="110" t="s">
        <v>555</v>
      </c>
      <c r="AG347" s="111"/>
      <c r="AJ347" s="112"/>
      <c r="AK347" s="112" t="n">
        <v>0</v>
      </c>
      <c r="BB347" s="113" t="s">
        <v>1</v>
      </c>
      <c r="BM347" s="111" t="n">
        <f aca="false">IFERROR(X347*I347/H347,"0")</f>
        <v>0</v>
      </c>
      <c r="BN347" s="111" t="n">
        <f aca="false">IFERROR(Y347*I347/H347,"0")</f>
        <v>0</v>
      </c>
      <c r="BO347" s="111" t="n">
        <f aca="false">IFERROR(1/J347*(X347/H347),"0")</f>
        <v>0</v>
      </c>
      <c r="BP347" s="111" t="n">
        <f aca="false">IFERROR(1/J347*(Y347/H347),"0")</f>
        <v>0</v>
      </c>
    </row>
    <row r="348" customFormat="false" ht="12.75" hidden="false" customHeight="false" outlineLevel="0" collapsed="false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5" t="s">
        <v>71</v>
      </c>
      <c r="Q348" s="115"/>
      <c r="R348" s="115"/>
      <c r="S348" s="115"/>
      <c r="T348" s="115"/>
      <c r="U348" s="115"/>
      <c r="V348" s="115"/>
      <c r="W348" s="116" t="s">
        <v>72</v>
      </c>
      <c r="X348" s="117" t="n">
        <f aca="false">IFERROR(X346/H346,"0")+IFERROR(X347/H347,"0")</f>
        <v>0</v>
      </c>
      <c r="Y348" s="117" t="n">
        <f aca="false">IFERROR(Y346/H346,"0")+IFERROR(Y347/H347,"0")</f>
        <v>0</v>
      </c>
      <c r="Z348" s="117" t="n">
        <f aca="false">IFERROR(IF(Z346="",0,Z346),"0")+IFERROR(IF(Z347="",0,Z347),"0")</f>
        <v>0</v>
      </c>
      <c r="AA348" s="118"/>
      <c r="AB348" s="118"/>
      <c r="AC348" s="118"/>
    </row>
    <row r="349" customFormat="false" ht="12.75" hidden="false" customHeight="false" outlineLevel="0" collapsed="false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5" t="s">
        <v>71</v>
      </c>
      <c r="Q349" s="115"/>
      <c r="R349" s="115"/>
      <c r="S349" s="115"/>
      <c r="T349" s="115"/>
      <c r="U349" s="115"/>
      <c r="V349" s="115"/>
      <c r="W349" s="116" t="s">
        <v>69</v>
      </c>
      <c r="X349" s="117" t="n">
        <f aca="false">IFERROR(SUM(X346:X347),"0")</f>
        <v>0</v>
      </c>
      <c r="Y349" s="117" t="n">
        <f aca="false">IFERROR(SUM(Y346:Y347),"0")</f>
        <v>0</v>
      </c>
      <c r="Z349" s="116"/>
      <c r="AA349" s="118"/>
      <c r="AB349" s="118"/>
      <c r="AC349" s="118"/>
    </row>
    <row r="350" customFormat="false" ht="14.25" hidden="false" customHeight="true" outlineLevel="0" collapsed="false">
      <c r="A350" s="94" t="s">
        <v>73</v>
      </c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5"/>
      <c r="AB350" s="95"/>
      <c r="AC350" s="95"/>
    </row>
    <row r="351" customFormat="false" ht="37.5" hidden="false" customHeight="true" outlineLevel="0" collapsed="false">
      <c r="A351" s="96" t="s">
        <v>558</v>
      </c>
      <c r="B351" s="96" t="s">
        <v>559</v>
      </c>
      <c r="C351" s="97" t="n">
        <v>4301051517</v>
      </c>
      <c r="D351" s="98" t="n">
        <v>4680115883390</v>
      </c>
      <c r="E351" s="98"/>
      <c r="F351" s="99" t="n">
        <v>0.3</v>
      </c>
      <c r="G351" s="100" t="n">
        <v>6</v>
      </c>
      <c r="H351" s="99" t="n">
        <v>1.8</v>
      </c>
      <c r="I351" s="99" t="n">
        <v>1.98</v>
      </c>
      <c r="J351" s="100" t="n">
        <v>182</v>
      </c>
      <c r="K351" s="100" t="s">
        <v>76</v>
      </c>
      <c r="L351" s="100"/>
      <c r="M351" s="101" t="s">
        <v>68</v>
      </c>
      <c r="N351" s="101"/>
      <c r="O351" s="100" t="n">
        <v>40</v>
      </c>
      <c r="P351" s="102" t="str">
        <f aca="false"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02"/>
      <c r="R351" s="102"/>
      <c r="S351" s="102"/>
      <c r="T351" s="102"/>
      <c r="U351" s="103"/>
      <c r="V351" s="103"/>
      <c r="W351" s="104" t="s">
        <v>69</v>
      </c>
      <c r="X351" s="105" t="n">
        <v>0</v>
      </c>
      <c r="Y351" s="106" t="n">
        <f aca="false">IFERROR(IF(X351="",0,CEILING((X351/$H351),1)*$H351),"")</f>
        <v>0</v>
      </c>
      <c r="Z351" s="107" t="str">
        <f aca="false">IFERROR(IF(Y351=0,"",ROUNDUP(Y351/H351,0)*0.00651),"")</f>
        <v/>
      </c>
      <c r="AA351" s="108"/>
      <c r="AB351" s="109"/>
      <c r="AC351" s="110" t="s">
        <v>560</v>
      </c>
      <c r="AG351" s="111"/>
      <c r="AJ351" s="112"/>
      <c r="AK351" s="112" t="n">
        <v>0</v>
      </c>
      <c r="BB351" s="113" t="s">
        <v>1</v>
      </c>
      <c r="BM351" s="111" t="n">
        <f aca="false">IFERROR(X351*I351/H351,"0")</f>
        <v>0</v>
      </c>
      <c r="BN351" s="111" t="n">
        <f aca="false">IFERROR(Y351*I351/H351,"0")</f>
        <v>0</v>
      </c>
      <c r="BO351" s="111" t="n">
        <f aca="false">IFERROR(1/J351*(X351/H351),"0")</f>
        <v>0</v>
      </c>
      <c r="BP351" s="111" t="n">
        <f aca="false">IFERROR(1/J351*(Y351/H351),"0")</f>
        <v>0</v>
      </c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71</v>
      </c>
      <c r="Q352" s="115"/>
      <c r="R352" s="115"/>
      <c r="S352" s="115"/>
      <c r="T352" s="115"/>
      <c r="U352" s="115"/>
      <c r="V352" s="115"/>
      <c r="W352" s="116" t="s">
        <v>72</v>
      </c>
      <c r="X352" s="117" t="n">
        <f aca="false">IFERROR(X351/H351,"0")</f>
        <v>0</v>
      </c>
      <c r="Y352" s="117" t="n">
        <f aca="false">IFERROR(Y351/H351,"0")</f>
        <v>0</v>
      </c>
      <c r="Z352" s="117" t="n">
        <f aca="false">IFERROR(IF(Z351="",0,Z351),"0")</f>
        <v>0</v>
      </c>
      <c r="AA352" s="118"/>
      <c r="AB352" s="118"/>
      <c r="AC352" s="118"/>
    </row>
    <row r="353" customFormat="false" ht="12.75" hidden="false" customHeight="false" outlineLevel="0" collapsed="false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5" t="s">
        <v>71</v>
      </c>
      <c r="Q353" s="115"/>
      <c r="R353" s="115"/>
      <c r="S353" s="115"/>
      <c r="T353" s="115"/>
      <c r="U353" s="115"/>
      <c r="V353" s="115"/>
      <c r="W353" s="116" t="s">
        <v>69</v>
      </c>
      <c r="X353" s="117" t="n">
        <f aca="false">IFERROR(SUM(X351:X351),"0")</f>
        <v>0</v>
      </c>
      <c r="Y353" s="117" t="n">
        <f aca="false">IFERROR(SUM(Y351:Y351),"0")</f>
        <v>0</v>
      </c>
      <c r="Z353" s="116"/>
      <c r="AA353" s="118"/>
      <c r="AB353" s="118"/>
      <c r="AC353" s="118"/>
    </row>
    <row r="354" customFormat="false" ht="16.5" hidden="false" customHeight="true" outlineLevel="0" collapsed="false">
      <c r="A354" s="92" t="s">
        <v>561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3"/>
      <c r="AB354" s="93"/>
      <c r="AC354" s="93"/>
    </row>
    <row r="355" customFormat="false" ht="14.25" hidden="false" customHeight="true" outlineLevel="0" collapsed="false">
      <c r="A355" s="94" t="s">
        <v>113</v>
      </c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5"/>
      <c r="AB355" s="95"/>
      <c r="AC355" s="95"/>
    </row>
    <row r="356" customFormat="false" ht="27" hidden="false" customHeight="true" outlineLevel="0" collapsed="false">
      <c r="A356" s="96" t="s">
        <v>562</v>
      </c>
      <c r="B356" s="96" t="s">
        <v>563</v>
      </c>
      <c r="C356" s="97" t="n">
        <v>4301012024</v>
      </c>
      <c r="D356" s="98" t="n">
        <v>4680115885615</v>
      </c>
      <c r="E356" s="98"/>
      <c r="F356" s="99" t="n">
        <v>1.35</v>
      </c>
      <c r="G356" s="100" t="n">
        <v>8</v>
      </c>
      <c r="H356" s="99" t="n">
        <v>10.8</v>
      </c>
      <c r="I356" s="99" t="n">
        <v>11.28</v>
      </c>
      <c r="J356" s="100" t="n">
        <v>56</v>
      </c>
      <c r="K356" s="100" t="s">
        <v>116</v>
      </c>
      <c r="L356" s="100"/>
      <c r="M356" s="101" t="s">
        <v>80</v>
      </c>
      <c r="N356" s="101"/>
      <c r="O356" s="100" t="n">
        <v>55</v>
      </c>
      <c r="P356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02"/>
      <c r="R356" s="102"/>
      <c r="S356" s="102"/>
      <c r="T356" s="102"/>
      <c r="U356" s="103"/>
      <c r="V356" s="103"/>
      <c r="W356" s="104" t="s">
        <v>69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IFERROR(IF(Y356=0,"",ROUNDUP(Y356/H356,0)*0.02175),"")</f>
        <v/>
      </c>
      <c r="AA356" s="108"/>
      <c r="AB356" s="109"/>
      <c r="AC356" s="110" t="s">
        <v>564</v>
      </c>
      <c r="AG356" s="111"/>
      <c r="AJ356" s="112"/>
      <c r="AK356" s="112" t="n">
        <v>0</v>
      </c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565</v>
      </c>
      <c r="B357" s="96" t="s">
        <v>566</v>
      </c>
      <c r="C357" s="97" t="n">
        <v>4301011911</v>
      </c>
      <c r="D357" s="98" t="n">
        <v>4680115885554</v>
      </c>
      <c r="E357" s="98"/>
      <c r="F357" s="99" t="n">
        <v>1.35</v>
      </c>
      <c r="G357" s="100" t="n">
        <v>8</v>
      </c>
      <c r="H357" s="99" t="n">
        <v>10.8</v>
      </c>
      <c r="I357" s="99" t="n">
        <v>11.28</v>
      </c>
      <c r="J357" s="100" t="n">
        <v>48</v>
      </c>
      <c r="K357" s="100" t="s">
        <v>116</v>
      </c>
      <c r="L357" s="100"/>
      <c r="M357" s="101" t="s">
        <v>145</v>
      </c>
      <c r="N357" s="101"/>
      <c r="O357" s="100" t="n">
        <v>55</v>
      </c>
      <c r="P357" s="102" t="str">
        <f aca="false"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02"/>
      <c r="R357" s="102"/>
      <c r="S357" s="102"/>
      <c r="T357" s="102"/>
      <c r="U357" s="103"/>
      <c r="V357" s="103"/>
      <c r="W357" s="104" t="s">
        <v>69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IFERROR(IF(Y357=0,"",ROUNDUP(Y357/H357,0)*0.02039),"")</f>
        <v/>
      </c>
      <c r="AA357" s="108"/>
      <c r="AB357" s="109"/>
      <c r="AC357" s="110" t="s">
        <v>567</v>
      </c>
      <c r="AG357" s="111"/>
      <c r="AJ357" s="112"/>
      <c r="AK357" s="112" t="n">
        <v>0</v>
      </c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27" hidden="false" customHeight="true" outlineLevel="0" collapsed="false">
      <c r="A358" s="96" t="s">
        <v>565</v>
      </c>
      <c r="B358" s="96" t="s">
        <v>568</v>
      </c>
      <c r="C358" s="97" t="n">
        <v>4301012016</v>
      </c>
      <c r="D358" s="98" t="n">
        <v>4680115885554</v>
      </c>
      <c r="E358" s="98"/>
      <c r="F358" s="99" t="n">
        <v>1.35</v>
      </c>
      <c r="G358" s="100" t="n">
        <v>8</v>
      </c>
      <c r="H358" s="99" t="n">
        <v>10.8</v>
      </c>
      <c r="I358" s="99" t="n">
        <v>11.28</v>
      </c>
      <c r="J358" s="100" t="n">
        <v>56</v>
      </c>
      <c r="K358" s="100" t="s">
        <v>116</v>
      </c>
      <c r="L358" s="100"/>
      <c r="M358" s="101" t="s">
        <v>80</v>
      </c>
      <c r="N358" s="101"/>
      <c r="O358" s="100" t="n">
        <v>55</v>
      </c>
      <c r="P358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02"/>
      <c r="R358" s="102"/>
      <c r="S358" s="102"/>
      <c r="T358" s="102"/>
      <c r="U358" s="103"/>
      <c r="V358" s="103"/>
      <c r="W358" s="104" t="s">
        <v>69</v>
      </c>
      <c r="X358" s="105" t="n">
        <v>0</v>
      </c>
      <c r="Y358" s="106" t="n">
        <f aca="false">IFERROR(IF(X358="",0,CEILING((X358/$H358),1)*$H358),"")</f>
        <v>0</v>
      </c>
      <c r="Z358" s="107" t="str">
        <f aca="false">IFERROR(IF(Y358=0,"",ROUNDUP(Y358/H358,0)*0.02175),"")</f>
        <v/>
      </c>
      <c r="AA358" s="108"/>
      <c r="AB358" s="109"/>
      <c r="AC358" s="110" t="s">
        <v>569</v>
      </c>
      <c r="AG358" s="111"/>
      <c r="AJ358" s="112"/>
      <c r="AK358" s="112" t="n">
        <v>0</v>
      </c>
      <c r="BB358" s="113" t="s">
        <v>1</v>
      </c>
      <c r="BM358" s="111" t="n">
        <f aca="false">IFERROR(X358*I358/H358,"0")</f>
        <v>0</v>
      </c>
      <c r="BN358" s="111" t="n">
        <f aca="false">IFERROR(Y358*I358/H358,"0")</f>
        <v>0</v>
      </c>
      <c r="BO358" s="111" t="n">
        <f aca="false">IFERROR(1/J358*(X358/H358),"0")</f>
        <v>0</v>
      </c>
      <c r="BP358" s="111" t="n">
        <f aca="false">IFERROR(1/J358*(Y358/H358),"0")</f>
        <v>0</v>
      </c>
    </row>
    <row r="359" customFormat="false" ht="37.5" hidden="false" customHeight="true" outlineLevel="0" collapsed="false">
      <c r="A359" s="96" t="s">
        <v>570</v>
      </c>
      <c r="B359" s="96" t="s">
        <v>571</v>
      </c>
      <c r="C359" s="97" t="n">
        <v>4301011858</v>
      </c>
      <c r="D359" s="98" t="n">
        <v>4680115885646</v>
      </c>
      <c r="E359" s="98"/>
      <c r="F359" s="99" t="n">
        <v>1.35</v>
      </c>
      <c r="G359" s="100" t="n">
        <v>8</v>
      </c>
      <c r="H359" s="99" t="n">
        <v>10.8</v>
      </c>
      <c r="I359" s="99" t="n">
        <v>11.28</v>
      </c>
      <c r="J359" s="100" t="n">
        <v>56</v>
      </c>
      <c r="K359" s="100" t="s">
        <v>116</v>
      </c>
      <c r="L359" s="100"/>
      <c r="M359" s="101" t="s">
        <v>119</v>
      </c>
      <c r="N359" s="101"/>
      <c r="O359" s="100" t="n">
        <v>55</v>
      </c>
      <c r="P359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02"/>
      <c r="R359" s="102"/>
      <c r="S359" s="102"/>
      <c r="T359" s="102"/>
      <c r="U359" s="103"/>
      <c r="V359" s="103"/>
      <c r="W359" s="104" t="s">
        <v>69</v>
      </c>
      <c r="X359" s="105" t="n">
        <v>0</v>
      </c>
      <c r="Y359" s="106" t="n">
        <f aca="false">IFERROR(IF(X359="",0,CEILING((X359/$H359),1)*$H359),"")</f>
        <v>0</v>
      </c>
      <c r="Z359" s="107" t="str">
        <f aca="false">IFERROR(IF(Y359=0,"",ROUNDUP(Y359/H359,0)*0.02175),"")</f>
        <v/>
      </c>
      <c r="AA359" s="108"/>
      <c r="AB359" s="109"/>
      <c r="AC359" s="110" t="s">
        <v>572</v>
      </c>
      <c r="AG359" s="111"/>
      <c r="AJ359" s="112"/>
      <c r="AK359" s="112" t="n">
        <v>0</v>
      </c>
      <c r="BB359" s="113" t="s">
        <v>1</v>
      </c>
      <c r="BM359" s="111" t="n">
        <f aca="false">IFERROR(X359*I359/H359,"0")</f>
        <v>0</v>
      </c>
      <c r="BN359" s="111" t="n">
        <f aca="false">IFERROR(Y359*I359/H359,"0")</f>
        <v>0</v>
      </c>
      <c r="BO359" s="111" t="n">
        <f aca="false">IFERROR(1/J359*(X359/H359),"0")</f>
        <v>0</v>
      </c>
      <c r="BP359" s="111" t="n">
        <f aca="false">IFERROR(1/J359*(Y359/H359),"0")</f>
        <v>0</v>
      </c>
    </row>
    <row r="360" customFormat="false" ht="27" hidden="false" customHeight="true" outlineLevel="0" collapsed="false">
      <c r="A360" s="96" t="s">
        <v>573</v>
      </c>
      <c r="B360" s="96" t="s">
        <v>574</v>
      </c>
      <c r="C360" s="97" t="n">
        <v>4301011857</v>
      </c>
      <c r="D360" s="98" t="n">
        <v>4680115885622</v>
      </c>
      <c r="E360" s="98"/>
      <c r="F360" s="99" t="n">
        <v>0.4</v>
      </c>
      <c r="G360" s="100" t="n">
        <v>10</v>
      </c>
      <c r="H360" s="99" t="n">
        <v>4</v>
      </c>
      <c r="I360" s="99" t="n">
        <v>4.21</v>
      </c>
      <c r="J360" s="100" t="n">
        <v>132</v>
      </c>
      <c r="K360" s="100" t="s">
        <v>126</v>
      </c>
      <c r="L360" s="100"/>
      <c r="M360" s="101" t="s">
        <v>119</v>
      </c>
      <c r="N360" s="101"/>
      <c r="O360" s="100" t="n">
        <v>55</v>
      </c>
      <c r="P360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02"/>
      <c r="R360" s="102"/>
      <c r="S360" s="102"/>
      <c r="T360" s="102"/>
      <c r="U360" s="103"/>
      <c r="V360" s="103"/>
      <c r="W360" s="104" t="s">
        <v>69</v>
      </c>
      <c r="X360" s="105" t="n">
        <v>0</v>
      </c>
      <c r="Y360" s="106" t="n">
        <f aca="false">IFERROR(IF(X360="",0,CEILING((X360/$H360),1)*$H360),"")</f>
        <v>0</v>
      </c>
      <c r="Z360" s="107" t="str">
        <f aca="false">IFERROR(IF(Y360=0,"",ROUNDUP(Y360/H360,0)*0.00902),"")</f>
        <v/>
      </c>
      <c r="AA360" s="108"/>
      <c r="AB360" s="109"/>
      <c r="AC360" s="110" t="s">
        <v>575</v>
      </c>
      <c r="AG360" s="111"/>
      <c r="AJ360" s="112"/>
      <c r="AK360" s="112" t="n">
        <v>0</v>
      </c>
      <c r="BB360" s="113" t="s">
        <v>1</v>
      </c>
      <c r="BM360" s="111" t="n">
        <f aca="false">IFERROR(X360*I360/H360,"0")</f>
        <v>0</v>
      </c>
      <c r="BN360" s="111" t="n">
        <f aca="false">IFERROR(Y360*I360/H360,"0")</f>
        <v>0</v>
      </c>
      <c r="BO360" s="111" t="n">
        <f aca="false">IFERROR(1/J360*(X360/H360),"0")</f>
        <v>0</v>
      </c>
      <c r="BP360" s="111" t="n">
        <f aca="false">IFERROR(1/J360*(Y360/H360),"0")</f>
        <v>0</v>
      </c>
    </row>
    <row r="361" customFormat="false" ht="27" hidden="false" customHeight="true" outlineLevel="0" collapsed="false">
      <c r="A361" s="96" t="s">
        <v>576</v>
      </c>
      <c r="B361" s="96" t="s">
        <v>577</v>
      </c>
      <c r="C361" s="97" t="n">
        <v>4301011573</v>
      </c>
      <c r="D361" s="98" t="n">
        <v>4680115881938</v>
      </c>
      <c r="E361" s="98"/>
      <c r="F361" s="99" t="n">
        <v>0.4</v>
      </c>
      <c r="G361" s="100" t="n">
        <v>10</v>
      </c>
      <c r="H361" s="99" t="n">
        <v>4</v>
      </c>
      <c r="I361" s="99" t="n">
        <v>4.21</v>
      </c>
      <c r="J361" s="100" t="n">
        <v>132</v>
      </c>
      <c r="K361" s="100" t="s">
        <v>126</v>
      </c>
      <c r="L361" s="100"/>
      <c r="M361" s="101" t="s">
        <v>119</v>
      </c>
      <c r="N361" s="101"/>
      <c r="O361" s="100" t="n">
        <v>90</v>
      </c>
      <c r="P361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02"/>
      <c r="R361" s="102"/>
      <c r="S361" s="102"/>
      <c r="T361" s="102"/>
      <c r="U361" s="103"/>
      <c r="V361" s="103"/>
      <c r="W361" s="104" t="s">
        <v>69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IFERROR(IF(Y361=0,"",ROUNDUP(Y361/H361,0)*0.00902),"")</f>
        <v/>
      </c>
      <c r="AA361" s="108"/>
      <c r="AB361" s="109"/>
      <c r="AC361" s="110" t="s">
        <v>578</v>
      </c>
      <c r="AG361" s="111"/>
      <c r="AJ361" s="112"/>
      <c r="AK361" s="112" t="n">
        <v>0</v>
      </c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579</v>
      </c>
      <c r="B362" s="96" t="s">
        <v>580</v>
      </c>
      <c r="C362" s="97" t="n">
        <v>4301011859</v>
      </c>
      <c r="D362" s="98" t="n">
        <v>4680115885608</v>
      </c>
      <c r="E362" s="98"/>
      <c r="F362" s="99" t="n">
        <v>0.4</v>
      </c>
      <c r="G362" s="100" t="n">
        <v>10</v>
      </c>
      <c r="H362" s="99" t="n">
        <v>4</v>
      </c>
      <c r="I362" s="99" t="n">
        <v>4.21</v>
      </c>
      <c r="J362" s="100" t="n">
        <v>132</v>
      </c>
      <c r="K362" s="100" t="s">
        <v>126</v>
      </c>
      <c r="L362" s="100"/>
      <c r="M362" s="101" t="s">
        <v>119</v>
      </c>
      <c r="N362" s="101"/>
      <c r="O362" s="100" t="n">
        <v>55</v>
      </c>
      <c r="P362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02"/>
      <c r="R362" s="102"/>
      <c r="S362" s="102"/>
      <c r="T362" s="102"/>
      <c r="U362" s="103"/>
      <c r="V362" s="103"/>
      <c r="W362" s="104" t="s">
        <v>69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IFERROR(IF(Y362=0,"",ROUNDUP(Y362/H362,0)*0.00902),"")</f>
        <v/>
      </c>
      <c r="AA362" s="108"/>
      <c r="AB362" s="109"/>
      <c r="AC362" s="110" t="s">
        <v>569</v>
      </c>
      <c r="AG362" s="111"/>
      <c r="AJ362" s="112"/>
      <c r="AK362" s="112" t="n">
        <v>0</v>
      </c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581</v>
      </c>
      <c r="B363" s="96" t="s">
        <v>582</v>
      </c>
      <c r="C363" s="97" t="n">
        <v>4301011323</v>
      </c>
      <c r="D363" s="98" t="n">
        <v>4607091386011</v>
      </c>
      <c r="E363" s="98"/>
      <c r="F363" s="99" t="n">
        <v>0.5</v>
      </c>
      <c r="G363" s="100" t="n">
        <v>10</v>
      </c>
      <c r="H363" s="99" t="n">
        <v>5</v>
      </c>
      <c r="I363" s="99" t="n">
        <v>5.21</v>
      </c>
      <c r="J363" s="100" t="n">
        <v>132</v>
      </c>
      <c r="K363" s="100" t="s">
        <v>126</v>
      </c>
      <c r="L363" s="100"/>
      <c r="M363" s="101" t="s">
        <v>80</v>
      </c>
      <c r="N363" s="101"/>
      <c r="O363" s="100" t="n">
        <v>55</v>
      </c>
      <c r="P363" s="102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02"/>
      <c r="R363" s="102"/>
      <c r="S363" s="102"/>
      <c r="T363" s="102"/>
      <c r="U363" s="103"/>
      <c r="V363" s="103"/>
      <c r="W363" s="104" t="s">
        <v>69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IFERROR(IF(Y363=0,"",ROUNDUP(Y363/H363,0)*0.00902),"")</f>
        <v/>
      </c>
      <c r="AA363" s="108"/>
      <c r="AB363" s="109"/>
      <c r="AC363" s="110" t="s">
        <v>583</v>
      </c>
      <c r="AG363" s="111"/>
      <c r="AJ363" s="112"/>
      <c r="AK363" s="112" t="n">
        <v>0</v>
      </c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71</v>
      </c>
      <c r="Q364" s="115"/>
      <c r="R364" s="115"/>
      <c r="S364" s="115"/>
      <c r="T364" s="115"/>
      <c r="U364" s="115"/>
      <c r="V364" s="115"/>
      <c r="W364" s="116" t="s">
        <v>72</v>
      </c>
      <c r="X364" s="117" t="n">
        <f aca="false">IFERROR(X356/H356,"0")+IFERROR(X357/H357,"0")+IFERROR(X358/H358,"0")+IFERROR(X359/H359,"0")+IFERROR(X360/H360,"0")+IFERROR(X361/H361,"0")+IFERROR(X362/H362,"0")+IFERROR(X363/H363,"0")</f>
        <v>0</v>
      </c>
      <c r="Y364" s="117" t="n">
        <f aca="false">IFERROR(Y356/H356,"0")+IFERROR(Y357/H357,"0")+IFERROR(Y358/H358,"0")+IFERROR(Y359/H359,"0")+IFERROR(Y360/H360,"0")+IFERROR(Y361/H361,"0")+IFERROR(Y362/H362,"0")+IFERROR(Y363/H363,"0")</f>
        <v>0</v>
      </c>
      <c r="Z364" s="117" t="n">
        <f aca="false"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71</v>
      </c>
      <c r="Q365" s="115"/>
      <c r="R365" s="115"/>
      <c r="S365" s="115"/>
      <c r="T365" s="115"/>
      <c r="U365" s="115"/>
      <c r="V365" s="115"/>
      <c r="W365" s="116" t="s">
        <v>69</v>
      </c>
      <c r="X365" s="117" t="n">
        <f aca="false">IFERROR(SUM(X356:X363),"0")</f>
        <v>0</v>
      </c>
      <c r="Y365" s="117" t="n">
        <f aca="false">IFERROR(SUM(Y356:Y363),"0")</f>
        <v>0</v>
      </c>
      <c r="Z365" s="116"/>
      <c r="AA365" s="118"/>
      <c r="AB365" s="118"/>
      <c r="AC365" s="118"/>
    </row>
    <row r="366" customFormat="false" ht="14.25" hidden="false" customHeight="true" outlineLevel="0" collapsed="false">
      <c r="A366" s="94" t="s">
        <v>64</v>
      </c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5"/>
      <c r="AB366" s="95"/>
      <c r="AC366" s="95"/>
    </row>
    <row r="367" customFormat="false" ht="27" hidden="false" customHeight="true" outlineLevel="0" collapsed="false">
      <c r="A367" s="96" t="s">
        <v>584</v>
      </c>
      <c r="B367" s="96" t="s">
        <v>585</v>
      </c>
      <c r="C367" s="97" t="n">
        <v>4301030878</v>
      </c>
      <c r="D367" s="98" t="n">
        <v>4607091387193</v>
      </c>
      <c r="E367" s="98"/>
      <c r="F367" s="99" t="n">
        <v>0.7</v>
      </c>
      <c r="G367" s="100" t="n">
        <v>6</v>
      </c>
      <c r="H367" s="99" t="n">
        <v>4.2</v>
      </c>
      <c r="I367" s="99" t="n">
        <v>4.47</v>
      </c>
      <c r="J367" s="100" t="n">
        <v>132</v>
      </c>
      <c r="K367" s="100" t="s">
        <v>126</v>
      </c>
      <c r="L367" s="100"/>
      <c r="M367" s="101" t="s">
        <v>68</v>
      </c>
      <c r="N367" s="101"/>
      <c r="O367" s="100" t="n">
        <v>35</v>
      </c>
      <c r="P367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02"/>
      <c r="R367" s="102"/>
      <c r="S367" s="102"/>
      <c r="T367" s="102"/>
      <c r="U367" s="103"/>
      <c r="V367" s="103"/>
      <c r="W367" s="104" t="s">
        <v>69</v>
      </c>
      <c r="X367" s="105" t="n">
        <v>0</v>
      </c>
      <c r="Y367" s="106" t="n">
        <f aca="false">IFERROR(IF(X367="",0,CEILING((X367/$H367),1)*$H367),"")</f>
        <v>0</v>
      </c>
      <c r="Z367" s="107" t="str">
        <f aca="false">IFERROR(IF(Y367=0,"",ROUNDUP(Y367/H367,0)*0.00902),"")</f>
        <v/>
      </c>
      <c r="AA367" s="108"/>
      <c r="AB367" s="109"/>
      <c r="AC367" s="110" t="s">
        <v>586</v>
      </c>
      <c r="AG367" s="111"/>
      <c r="AJ367" s="112"/>
      <c r="AK367" s="112" t="n">
        <v>0</v>
      </c>
      <c r="BB367" s="113" t="s">
        <v>1</v>
      </c>
      <c r="BM367" s="111" t="n">
        <f aca="false">IFERROR(X367*I367/H367,"0")</f>
        <v>0</v>
      </c>
      <c r="BN367" s="111" t="n">
        <f aca="false">IFERROR(Y367*I367/H367,"0")</f>
        <v>0</v>
      </c>
      <c r="BO367" s="111" t="n">
        <f aca="false">IFERROR(1/J367*(X367/H367),"0")</f>
        <v>0</v>
      </c>
      <c r="BP367" s="111" t="n">
        <f aca="false">IFERROR(1/J367*(Y367/H367),"0")</f>
        <v>0</v>
      </c>
    </row>
    <row r="368" customFormat="false" ht="27" hidden="false" customHeight="true" outlineLevel="0" collapsed="false">
      <c r="A368" s="96" t="s">
        <v>587</v>
      </c>
      <c r="B368" s="96" t="s">
        <v>588</v>
      </c>
      <c r="C368" s="97" t="n">
        <v>4301031153</v>
      </c>
      <c r="D368" s="98" t="n">
        <v>4607091387230</v>
      </c>
      <c r="E368" s="98"/>
      <c r="F368" s="99" t="n">
        <v>0.7</v>
      </c>
      <c r="G368" s="100" t="n">
        <v>6</v>
      </c>
      <c r="H368" s="99" t="n">
        <v>4.2</v>
      </c>
      <c r="I368" s="99" t="n">
        <v>4.47</v>
      </c>
      <c r="J368" s="100" t="n">
        <v>132</v>
      </c>
      <c r="K368" s="100" t="s">
        <v>126</v>
      </c>
      <c r="L368" s="100"/>
      <c r="M368" s="101" t="s">
        <v>68</v>
      </c>
      <c r="N368" s="101"/>
      <c r="O368" s="100" t="n">
        <v>40</v>
      </c>
      <c r="P368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02"/>
      <c r="R368" s="102"/>
      <c r="S368" s="102"/>
      <c r="T368" s="102"/>
      <c r="U368" s="103"/>
      <c r="V368" s="103"/>
      <c r="W368" s="104" t="s">
        <v>69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IFERROR(IF(Y368=0,"",ROUNDUP(Y368/H368,0)*0.00902),"")</f>
        <v/>
      </c>
      <c r="AA368" s="108"/>
      <c r="AB368" s="109"/>
      <c r="AC368" s="110" t="s">
        <v>589</v>
      </c>
      <c r="AG368" s="111"/>
      <c r="AJ368" s="112"/>
      <c r="AK368" s="112" t="n">
        <v>0</v>
      </c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27" hidden="false" customHeight="true" outlineLevel="0" collapsed="false">
      <c r="A369" s="96" t="s">
        <v>590</v>
      </c>
      <c r="B369" s="96" t="s">
        <v>591</v>
      </c>
      <c r="C369" s="97" t="n">
        <v>4301031154</v>
      </c>
      <c r="D369" s="98" t="n">
        <v>4607091387292</v>
      </c>
      <c r="E369" s="98"/>
      <c r="F369" s="99" t="n">
        <v>0.73</v>
      </c>
      <c r="G369" s="100" t="n">
        <v>6</v>
      </c>
      <c r="H369" s="99" t="n">
        <v>4.38</v>
      </c>
      <c r="I369" s="99" t="n">
        <v>4.65</v>
      </c>
      <c r="J369" s="100" t="n">
        <v>132</v>
      </c>
      <c r="K369" s="100" t="s">
        <v>126</v>
      </c>
      <c r="L369" s="100"/>
      <c r="M369" s="101" t="s">
        <v>68</v>
      </c>
      <c r="N369" s="101"/>
      <c r="O369" s="100" t="n">
        <v>45</v>
      </c>
      <c r="P369" s="102" t="str">
        <f aca="false"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02"/>
      <c r="R369" s="102"/>
      <c r="S369" s="102"/>
      <c r="T369" s="102"/>
      <c r="U369" s="103"/>
      <c r="V369" s="103"/>
      <c r="W369" s="104" t="s">
        <v>69</v>
      </c>
      <c r="X369" s="105" t="n">
        <v>0</v>
      </c>
      <c r="Y369" s="106" t="n">
        <f aca="false">IFERROR(IF(X369="",0,CEILING((X369/$H369),1)*$H369),"")</f>
        <v>0</v>
      </c>
      <c r="Z369" s="107" t="str">
        <f aca="false">IFERROR(IF(Y369=0,"",ROUNDUP(Y369/H369,0)*0.00902),"")</f>
        <v/>
      </c>
      <c r="AA369" s="108"/>
      <c r="AB369" s="109"/>
      <c r="AC369" s="110" t="s">
        <v>592</v>
      </c>
      <c r="AG369" s="111"/>
      <c r="AJ369" s="112"/>
      <c r="AK369" s="112" t="n">
        <v>0</v>
      </c>
      <c r="BB369" s="113" t="s">
        <v>1</v>
      </c>
      <c r="BM369" s="111" t="n">
        <f aca="false">IFERROR(X369*I369/H369,"0")</f>
        <v>0</v>
      </c>
      <c r="BN369" s="111" t="n">
        <f aca="false">IFERROR(Y369*I369/H369,"0")</f>
        <v>0</v>
      </c>
      <c r="BO369" s="111" t="n">
        <f aca="false">IFERROR(1/J369*(X369/H369),"0")</f>
        <v>0</v>
      </c>
      <c r="BP369" s="111" t="n">
        <f aca="false">IFERROR(1/J369*(Y369/H369),"0")</f>
        <v>0</v>
      </c>
    </row>
    <row r="370" customFormat="false" ht="27" hidden="false" customHeight="true" outlineLevel="0" collapsed="false">
      <c r="A370" s="96" t="s">
        <v>593</v>
      </c>
      <c r="B370" s="96" t="s">
        <v>594</v>
      </c>
      <c r="C370" s="97" t="n">
        <v>4301031152</v>
      </c>
      <c r="D370" s="98" t="n">
        <v>4607091387285</v>
      </c>
      <c r="E370" s="98"/>
      <c r="F370" s="99" t="n">
        <v>0.35</v>
      </c>
      <c r="G370" s="100" t="n">
        <v>6</v>
      </c>
      <c r="H370" s="99" t="n">
        <v>2.1</v>
      </c>
      <c r="I370" s="99" t="n">
        <v>2.23</v>
      </c>
      <c r="J370" s="100" t="n">
        <v>234</v>
      </c>
      <c r="K370" s="100" t="s">
        <v>67</v>
      </c>
      <c r="L370" s="100"/>
      <c r="M370" s="101" t="s">
        <v>68</v>
      </c>
      <c r="N370" s="101"/>
      <c r="O370" s="100" t="n">
        <v>40</v>
      </c>
      <c r="P370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02"/>
      <c r="R370" s="102"/>
      <c r="S370" s="102"/>
      <c r="T370" s="102"/>
      <c r="U370" s="103"/>
      <c r="V370" s="103"/>
      <c r="W370" s="104" t="s">
        <v>69</v>
      </c>
      <c r="X370" s="105" t="n">
        <v>0</v>
      </c>
      <c r="Y370" s="106" t="n">
        <f aca="false">IFERROR(IF(X370="",0,CEILING((X370/$H370),1)*$H370),"")</f>
        <v>0</v>
      </c>
      <c r="Z370" s="107" t="str">
        <f aca="false">IFERROR(IF(Y370=0,"",ROUNDUP(Y370/H370,0)*0.00502),"")</f>
        <v/>
      </c>
      <c r="AA370" s="108"/>
      <c r="AB370" s="109"/>
      <c r="AC370" s="110" t="s">
        <v>589</v>
      </c>
      <c r="AG370" s="111"/>
      <c r="AJ370" s="112"/>
      <c r="AK370" s="112" t="n">
        <v>0</v>
      </c>
      <c r="BB370" s="113" t="s">
        <v>1</v>
      </c>
      <c r="BM370" s="111" t="n">
        <f aca="false">IFERROR(X370*I370/H370,"0")</f>
        <v>0</v>
      </c>
      <c r="BN370" s="111" t="n">
        <f aca="false">IFERROR(Y370*I370/H370,"0")</f>
        <v>0</v>
      </c>
      <c r="BO370" s="111" t="n">
        <f aca="false">IFERROR(1/J370*(X370/H370),"0")</f>
        <v>0</v>
      </c>
      <c r="BP370" s="111" t="n">
        <f aca="false">IFERROR(1/J370*(Y370/H370),"0")</f>
        <v>0</v>
      </c>
    </row>
    <row r="371" customFormat="false" ht="12.75" hidden="false" customHeight="false" outlineLevel="0" collapsed="false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5" t="s">
        <v>71</v>
      </c>
      <c r="Q371" s="115"/>
      <c r="R371" s="115"/>
      <c r="S371" s="115"/>
      <c r="T371" s="115"/>
      <c r="U371" s="115"/>
      <c r="V371" s="115"/>
      <c r="W371" s="116" t="s">
        <v>72</v>
      </c>
      <c r="X371" s="117" t="n">
        <f aca="false">IFERROR(X367/H367,"0")+IFERROR(X368/H368,"0")+IFERROR(X369/H369,"0")+IFERROR(X370/H370,"0")</f>
        <v>0</v>
      </c>
      <c r="Y371" s="117" t="n">
        <f aca="false">IFERROR(Y367/H367,"0")+IFERROR(Y368/H368,"0")+IFERROR(Y369/H369,"0")+IFERROR(Y370/H370,"0")</f>
        <v>0</v>
      </c>
      <c r="Z371" s="117" t="n">
        <f aca="false">IFERROR(IF(Z367="",0,Z367),"0")+IFERROR(IF(Z368="",0,Z368),"0")+IFERROR(IF(Z369="",0,Z369),"0")+IFERROR(IF(Z370="",0,Z370),"0")</f>
        <v>0</v>
      </c>
      <c r="AA371" s="118"/>
      <c r="AB371" s="118"/>
      <c r="AC371" s="118"/>
    </row>
    <row r="372" customFormat="false" ht="12.75" hidden="false" customHeight="false" outlineLevel="0" collapsed="false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5" t="s">
        <v>71</v>
      </c>
      <c r="Q372" s="115"/>
      <c r="R372" s="115"/>
      <c r="S372" s="115"/>
      <c r="T372" s="115"/>
      <c r="U372" s="115"/>
      <c r="V372" s="115"/>
      <c r="W372" s="116" t="s">
        <v>69</v>
      </c>
      <c r="X372" s="117" t="n">
        <f aca="false">IFERROR(SUM(X367:X370),"0")</f>
        <v>0</v>
      </c>
      <c r="Y372" s="117" t="n">
        <f aca="false">IFERROR(SUM(Y367:Y370),"0")</f>
        <v>0</v>
      </c>
      <c r="Z372" s="116"/>
      <c r="AA372" s="118"/>
      <c r="AB372" s="118"/>
      <c r="AC372" s="118"/>
    </row>
    <row r="373" customFormat="false" ht="14.25" hidden="false" customHeight="true" outlineLevel="0" collapsed="false">
      <c r="A373" s="94" t="s">
        <v>73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5"/>
      <c r="AB373" s="95"/>
      <c r="AC373" s="95"/>
    </row>
    <row r="374" customFormat="false" ht="48" hidden="false" customHeight="true" outlineLevel="0" collapsed="false">
      <c r="A374" s="96" t="s">
        <v>595</v>
      </c>
      <c r="B374" s="96" t="s">
        <v>596</v>
      </c>
      <c r="C374" s="97" t="n">
        <v>4301051100</v>
      </c>
      <c r="D374" s="98" t="n">
        <v>4607091387766</v>
      </c>
      <c r="E374" s="98"/>
      <c r="F374" s="99" t="n">
        <v>1.3</v>
      </c>
      <c r="G374" s="100" t="n">
        <v>6</v>
      </c>
      <c r="H374" s="99" t="n">
        <v>7.8</v>
      </c>
      <c r="I374" s="99" t="n">
        <v>8.358</v>
      </c>
      <c r="J374" s="100" t="n">
        <v>56</v>
      </c>
      <c r="K374" s="100" t="s">
        <v>116</v>
      </c>
      <c r="L374" s="100"/>
      <c r="M374" s="101" t="s">
        <v>80</v>
      </c>
      <c r="N374" s="101"/>
      <c r="O374" s="100" t="n">
        <v>40</v>
      </c>
      <c r="P374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02"/>
      <c r="R374" s="102"/>
      <c r="S374" s="102"/>
      <c r="T374" s="102"/>
      <c r="U374" s="103"/>
      <c r="V374" s="103"/>
      <c r="W374" s="104" t="s">
        <v>69</v>
      </c>
      <c r="X374" s="105" t="n">
        <v>0</v>
      </c>
      <c r="Y374" s="106" t="n">
        <f aca="false">IFERROR(IF(X374="",0,CEILING((X374/$H374),1)*$H374),"")</f>
        <v>0</v>
      </c>
      <c r="Z374" s="107" t="str">
        <f aca="false">IFERROR(IF(Y374=0,"",ROUNDUP(Y374/H374,0)*0.02175),"")</f>
        <v/>
      </c>
      <c r="AA374" s="108"/>
      <c r="AB374" s="109"/>
      <c r="AC374" s="110" t="s">
        <v>597</v>
      </c>
      <c r="AG374" s="111"/>
      <c r="AJ374" s="112"/>
      <c r="AK374" s="112" t="n">
        <v>0</v>
      </c>
      <c r="BB374" s="113" t="s">
        <v>1</v>
      </c>
      <c r="BM374" s="111" t="n">
        <f aca="false">IFERROR(X374*I374/H374,"0")</f>
        <v>0</v>
      </c>
      <c r="BN374" s="111" t="n">
        <f aca="false">IFERROR(Y374*I374/H374,"0")</f>
        <v>0</v>
      </c>
      <c r="BO374" s="111" t="n">
        <f aca="false">IFERROR(1/J374*(X374/H374),"0")</f>
        <v>0</v>
      </c>
      <c r="BP374" s="111" t="n">
        <f aca="false">IFERROR(1/J374*(Y374/H374),"0")</f>
        <v>0</v>
      </c>
    </row>
    <row r="375" customFormat="false" ht="37.5" hidden="false" customHeight="true" outlineLevel="0" collapsed="false">
      <c r="A375" s="96" t="s">
        <v>598</v>
      </c>
      <c r="B375" s="96" t="s">
        <v>599</v>
      </c>
      <c r="C375" s="97" t="n">
        <v>4301051116</v>
      </c>
      <c r="D375" s="98" t="n">
        <v>4607091387957</v>
      </c>
      <c r="E375" s="98"/>
      <c r="F375" s="99" t="n">
        <v>1.3</v>
      </c>
      <c r="G375" s="100" t="n">
        <v>6</v>
      </c>
      <c r="H375" s="99" t="n">
        <v>7.8</v>
      </c>
      <c r="I375" s="99" t="n">
        <v>8.364</v>
      </c>
      <c r="J375" s="100" t="n">
        <v>56</v>
      </c>
      <c r="K375" s="100" t="s">
        <v>116</v>
      </c>
      <c r="L375" s="100"/>
      <c r="M375" s="101" t="s">
        <v>68</v>
      </c>
      <c r="N375" s="101"/>
      <c r="O375" s="100" t="n">
        <v>40</v>
      </c>
      <c r="P375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02"/>
      <c r="R375" s="102"/>
      <c r="S375" s="102"/>
      <c r="T375" s="102"/>
      <c r="U375" s="103"/>
      <c r="V375" s="103"/>
      <c r="W375" s="104" t="s">
        <v>69</v>
      </c>
      <c r="X375" s="105" t="n">
        <v>0</v>
      </c>
      <c r="Y375" s="106" t="n">
        <f aca="false">IFERROR(IF(X375="",0,CEILING((X375/$H375),1)*$H375),"")</f>
        <v>0</v>
      </c>
      <c r="Z375" s="107" t="str">
        <f aca="false">IFERROR(IF(Y375=0,"",ROUNDUP(Y375/H375,0)*0.02175),"")</f>
        <v/>
      </c>
      <c r="AA375" s="108"/>
      <c r="AB375" s="109"/>
      <c r="AC375" s="110" t="s">
        <v>600</v>
      </c>
      <c r="AG375" s="111"/>
      <c r="AJ375" s="112"/>
      <c r="AK375" s="112" t="n">
        <v>0</v>
      </c>
      <c r="BB375" s="113" t="s">
        <v>1</v>
      </c>
      <c r="BM375" s="111" t="n">
        <f aca="false">IFERROR(X375*I375/H375,"0")</f>
        <v>0</v>
      </c>
      <c r="BN375" s="111" t="n">
        <f aca="false">IFERROR(Y375*I375/H375,"0")</f>
        <v>0</v>
      </c>
      <c r="BO375" s="111" t="n">
        <f aca="false">IFERROR(1/J375*(X375/H375),"0")</f>
        <v>0</v>
      </c>
      <c r="BP375" s="111" t="n">
        <f aca="false">IFERROR(1/J375*(Y375/H375),"0")</f>
        <v>0</v>
      </c>
    </row>
    <row r="376" customFormat="false" ht="37.5" hidden="false" customHeight="true" outlineLevel="0" collapsed="false">
      <c r="A376" s="96" t="s">
        <v>601</v>
      </c>
      <c r="B376" s="96" t="s">
        <v>602</v>
      </c>
      <c r="C376" s="97" t="n">
        <v>4301051115</v>
      </c>
      <c r="D376" s="98" t="n">
        <v>4607091387964</v>
      </c>
      <c r="E376" s="98"/>
      <c r="F376" s="99" t="n">
        <v>1.35</v>
      </c>
      <c r="G376" s="100" t="n">
        <v>6</v>
      </c>
      <c r="H376" s="99" t="n">
        <v>8.1</v>
      </c>
      <c r="I376" s="99" t="n">
        <v>8.646</v>
      </c>
      <c r="J376" s="100" t="n">
        <v>56</v>
      </c>
      <c r="K376" s="100" t="s">
        <v>116</v>
      </c>
      <c r="L376" s="100"/>
      <c r="M376" s="101" t="s">
        <v>68</v>
      </c>
      <c r="N376" s="101"/>
      <c r="O376" s="100" t="n">
        <v>40</v>
      </c>
      <c r="P376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02"/>
      <c r="R376" s="102"/>
      <c r="S376" s="102"/>
      <c r="T376" s="102"/>
      <c r="U376" s="103"/>
      <c r="V376" s="103"/>
      <c r="W376" s="104" t="s">
        <v>69</v>
      </c>
      <c r="X376" s="105" t="n">
        <v>0</v>
      </c>
      <c r="Y376" s="106" t="n">
        <f aca="false">IFERROR(IF(X376="",0,CEILING((X376/$H376),1)*$H376),"")</f>
        <v>0</v>
      </c>
      <c r="Z376" s="107" t="str">
        <f aca="false">IFERROR(IF(Y376=0,"",ROUNDUP(Y376/H376,0)*0.02175),"")</f>
        <v/>
      </c>
      <c r="AA376" s="108"/>
      <c r="AB376" s="109"/>
      <c r="AC376" s="110" t="s">
        <v>603</v>
      </c>
      <c r="AG376" s="111"/>
      <c r="AJ376" s="112"/>
      <c r="AK376" s="112" t="n">
        <v>0</v>
      </c>
      <c r="BB376" s="113" t="s">
        <v>1</v>
      </c>
      <c r="BM376" s="111" t="n">
        <f aca="false">IFERROR(X376*I376/H376,"0")</f>
        <v>0</v>
      </c>
      <c r="BN376" s="111" t="n">
        <f aca="false">IFERROR(Y376*I376/H376,"0")</f>
        <v>0</v>
      </c>
      <c r="BO376" s="111" t="n">
        <f aca="false">IFERROR(1/J376*(X376/H376),"0")</f>
        <v>0</v>
      </c>
      <c r="BP376" s="111" t="n">
        <f aca="false">IFERROR(1/J376*(Y376/H376),"0")</f>
        <v>0</v>
      </c>
    </row>
    <row r="377" customFormat="false" ht="37.5" hidden="false" customHeight="true" outlineLevel="0" collapsed="false">
      <c r="A377" s="96" t="s">
        <v>604</v>
      </c>
      <c r="B377" s="96" t="s">
        <v>605</v>
      </c>
      <c r="C377" s="97" t="n">
        <v>4301051705</v>
      </c>
      <c r="D377" s="98" t="n">
        <v>4680115884588</v>
      </c>
      <c r="E377" s="98"/>
      <c r="F377" s="99" t="n">
        <v>0.5</v>
      </c>
      <c r="G377" s="100" t="n">
        <v>6</v>
      </c>
      <c r="H377" s="99" t="n">
        <v>3</v>
      </c>
      <c r="I377" s="99" t="n">
        <v>3.246</v>
      </c>
      <c r="J377" s="100" t="n">
        <v>182</v>
      </c>
      <c r="K377" s="100" t="s">
        <v>76</v>
      </c>
      <c r="L377" s="100"/>
      <c r="M377" s="101" t="s">
        <v>68</v>
      </c>
      <c r="N377" s="101"/>
      <c r="O377" s="100" t="n">
        <v>40</v>
      </c>
      <c r="P377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02"/>
      <c r="R377" s="102"/>
      <c r="S377" s="102"/>
      <c r="T377" s="102"/>
      <c r="U377" s="103"/>
      <c r="V377" s="103"/>
      <c r="W377" s="104" t="s">
        <v>69</v>
      </c>
      <c r="X377" s="105" t="n">
        <v>0</v>
      </c>
      <c r="Y377" s="106" t="n">
        <f aca="false">IFERROR(IF(X377="",0,CEILING((X377/$H377),1)*$H377),"")</f>
        <v>0</v>
      </c>
      <c r="Z377" s="107" t="str">
        <f aca="false">IFERROR(IF(Y377=0,"",ROUNDUP(Y377/H377,0)*0.00651),"")</f>
        <v/>
      </c>
      <c r="AA377" s="108"/>
      <c r="AB377" s="109"/>
      <c r="AC377" s="110" t="s">
        <v>606</v>
      </c>
      <c r="AG377" s="111"/>
      <c r="AJ377" s="112"/>
      <c r="AK377" s="112" t="n">
        <v>0</v>
      </c>
      <c r="BB377" s="113" t="s">
        <v>1</v>
      </c>
      <c r="BM377" s="111" t="n">
        <f aca="false">IFERROR(X377*I377/H377,"0")</f>
        <v>0</v>
      </c>
      <c r="BN377" s="111" t="n">
        <f aca="false">IFERROR(Y377*I377/H377,"0")</f>
        <v>0</v>
      </c>
      <c r="BO377" s="111" t="n">
        <f aca="false">IFERROR(1/J377*(X377/H377),"0")</f>
        <v>0</v>
      </c>
      <c r="BP377" s="111" t="n">
        <f aca="false">IFERROR(1/J377*(Y377/H377),"0")</f>
        <v>0</v>
      </c>
    </row>
    <row r="378" customFormat="false" ht="37.5" hidden="false" customHeight="true" outlineLevel="0" collapsed="false">
      <c r="A378" s="96" t="s">
        <v>607</v>
      </c>
      <c r="B378" s="96" t="s">
        <v>608</v>
      </c>
      <c r="C378" s="97" t="n">
        <v>4301051130</v>
      </c>
      <c r="D378" s="98" t="n">
        <v>4607091387537</v>
      </c>
      <c r="E378" s="98"/>
      <c r="F378" s="99" t="n">
        <v>0.45</v>
      </c>
      <c r="G378" s="100" t="n">
        <v>6</v>
      </c>
      <c r="H378" s="99" t="n">
        <v>2.7</v>
      </c>
      <c r="I378" s="99" t="n">
        <v>2.97</v>
      </c>
      <c r="J378" s="100" t="n">
        <v>182</v>
      </c>
      <c r="K378" s="100" t="s">
        <v>76</v>
      </c>
      <c r="L378" s="100"/>
      <c r="M378" s="101" t="s">
        <v>68</v>
      </c>
      <c r="N378" s="101"/>
      <c r="O378" s="100" t="n">
        <v>40</v>
      </c>
      <c r="P378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02"/>
      <c r="R378" s="102"/>
      <c r="S378" s="102"/>
      <c r="T378" s="102"/>
      <c r="U378" s="103"/>
      <c r="V378" s="103"/>
      <c r="W378" s="104" t="s">
        <v>69</v>
      </c>
      <c r="X378" s="105" t="n">
        <v>0</v>
      </c>
      <c r="Y378" s="106" t="n">
        <f aca="false">IFERROR(IF(X378="",0,CEILING((X378/$H378),1)*$H378),"")</f>
        <v>0</v>
      </c>
      <c r="Z378" s="107" t="str">
        <f aca="false">IFERROR(IF(Y378=0,"",ROUNDUP(Y378/H378,0)*0.00651),"")</f>
        <v/>
      </c>
      <c r="AA378" s="108"/>
      <c r="AB378" s="109"/>
      <c r="AC378" s="110" t="s">
        <v>609</v>
      </c>
      <c r="AG378" s="111"/>
      <c r="AJ378" s="112"/>
      <c r="AK378" s="112" t="n">
        <v>0</v>
      </c>
      <c r="BB378" s="113" t="s">
        <v>1</v>
      </c>
      <c r="BM378" s="111" t="n">
        <f aca="false">IFERROR(X378*I378/H378,"0")</f>
        <v>0</v>
      </c>
      <c r="BN378" s="111" t="n">
        <f aca="false">IFERROR(Y378*I378/H378,"0")</f>
        <v>0</v>
      </c>
      <c r="BO378" s="111" t="n">
        <f aca="false">IFERROR(1/J378*(X378/H378),"0")</f>
        <v>0</v>
      </c>
      <c r="BP378" s="111" t="n">
        <f aca="false">IFERROR(1/J378*(Y378/H378),"0")</f>
        <v>0</v>
      </c>
    </row>
    <row r="379" customFormat="false" ht="48" hidden="false" customHeight="true" outlineLevel="0" collapsed="false">
      <c r="A379" s="96" t="s">
        <v>610</v>
      </c>
      <c r="B379" s="96" t="s">
        <v>611</v>
      </c>
      <c r="C379" s="97" t="n">
        <v>4301051132</v>
      </c>
      <c r="D379" s="98" t="n">
        <v>4607091387513</v>
      </c>
      <c r="E379" s="98"/>
      <c r="F379" s="99" t="n">
        <v>0.45</v>
      </c>
      <c r="G379" s="100" t="n">
        <v>6</v>
      </c>
      <c r="H379" s="99" t="n">
        <v>2.7</v>
      </c>
      <c r="I379" s="99" t="n">
        <v>2.958</v>
      </c>
      <c r="J379" s="100" t="n">
        <v>182</v>
      </c>
      <c r="K379" s="100" t="s">
        <v>76</v>
      </c>
      <c r="L379" s="100"/>
      <c r="M379" s="101" t="s">
        <v>68</v>
      </c>
      <c r="N379" s="101"/>
      <c r="O379" s="100" t="n">
        <v>40</v>
      </c>
      <c r="P379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02"/>
      <c r="R379" s="102"/>
      <c r="S379" s="102"/>
      <c r="T379" s="102"/>
      <c r="U379" s="103"/>
      <c r="V379" s="103"/>
      <c r="W379" s="104" t="s">
        <v>69</v>
      </c>
      <c r="X379" s="105" t="n">
        <v>0</v>
      </c>
      <c r="Y379" s="106" t="n">
        <f aca="false">IFERROR(IF(X379="",0,CEILING((X379/$H379),1)*$H379),"")</f>
        <v>0</v>
      </c>
      <c r="Z379" s="107" t="str">
        <f aca="false">IFERROR(IF(Y379=0,"",ROUNDUP(Y379/H379,0)*0.00651),"")</f>
        <v/>
      </c>
      <c r="AA379" s="108"/>
      <c r="AB379" s="109"/>
      <c r="AC379" s="110" t="s">
        <v>612</v>
      </c>
      <c r="AG379" s="111"/>
      <c r="AJ379" s="112"/>
      <c r="AK379" s="112" t="n">
        <v>0</v>
      </c>
      <c r="BB379" s="113" t="s">
        <v>1</v>
      </c>
      <c r="BM379" s="111" t="n">
        <f aca="false">IFERROR(X379*I379/H379,"0")</f>
        <v>0</v>
      </c>
      <c r="BN379" s="111" t="n">
        <f aca="false">IFERROR(Y379*I379/H379,"0")</f>
        <v>0</v>
      </c>
      <c r="BO379" s="111" t="n">
        <f aca="false">IFERROR(1/J379*(X379/H379),"0")</f>
        <v>0</v>
      </c>
      <c r="BP379" s="111" t="n">
        <f aca="false">IFERROR(1/J379*(Y379/H379),"0")</f>
        <v>0</v>
      </c>
    </row>
    <row r="380" customFormat="false" ht="12.75" hidden="false" customHeight="false" outlineLevel="0" collapsed="false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5" t="s">
        <v>71</v>
      </c>
      <c r="Q380" s="115"/>
      <c r="R380" s="115"/>
      <c r="S380" s="115"/>
      <c r="T380" s="115"/>
      <c r="U380" s="115"/>
      <c r="V380" s="115"/>
      <c r="W380" s="116" t="s">
        <v>72</v>
      </c>
      <c r="X380" s="117" t="n">
        <f aca="false">IFERROR(X374/H374,"0")+IFERROR(X375/H375,"0")+IFERROR(X376/H376,"0")+IFERROR(X377/H377,"0")+IFERROR(X378/H378,"0")+IFERROR(X379/H379,"0")</f>
        <v>0</v>
      </c>
      <c r="Y380" s="117" t="n">
        <f aca="false">IFERROR(Y374/H374,"0")+IFERROR(Y375/H375,"0")+IFERROR(Y376/H376,"0")+IFERROR(Y377/H377,"0")+IFERROR(Y378/H378,"0")+IFERROR(Y379/H379,"0")</f>
        <v>0</v>
      </c>
      <c r="Z380" s="117" t="n">
        <f aca="false">IFERROR(IF(Z374="",0,Z374),"0")+IFERROR(IF(Z375="",0,Z375),"0")+IFERROR(IF(Z376="",0,Z376),"0")+IFERROR(IF(Z377="",0,Z377),"0")+IFERROR(IF(Z378="",0,Z378),"0")+IFERROR(IF(Z379="",0,Z379),"0")</f>
        <v>0</v>
      </c>
      <c r="AA380" s="118"/>
      <c r="AB380" s="118"/>
      <c r="AC380" s="118"/>
    </row>
    <row r="381" customFormat="false" ht="12.75" hidden="false" customHeight="false" outlineLevel="0" collapsed="false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5" t="s">
        <v>71</v>
      </c>
      <c r="Q381" s="115"/>
      <c r="R381" s="115"/>
      <c r="S381" s="115"/>
      <c r="T381" s="115"/>
      <c r="U381" s="115"/>
      <c r="V381" s="115"/>
      <c r="W381" s="116" t="s">
        <v>69</v>
      </c>
      <c r="X381" s="117" t="n">
        <f aca="false">IFERROR(SUM(X374:X379),"0")</f>
        <v>0</v>
      </c>
      <c r="Y381" s="117" t="n">
        <f aca="false">IFERROR(SUM(Y374:Y379),"0")</f>
        <v>0</v>
      </c>
      <c r="Z381" s="116"/>
      <c r="AA381" s="118"/>
      <c r="AB381" s="118"/>
      <c r="AC381" s="118"/>
    </row>
    <row r="382" customFormat="false" ht="14.25" hidden="false" customHeight="true" outlineLevel="0" collapsed="false">
      <c r="A382" s="94" t="s">
        <v>207</v>
      </c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5"/>
      <c r="AB382" s="95"/>
      <c r="AC382" s="95"/>
    </row>
    <row r="383" customFormat="false" ht="37.5" hidden="false" customHeight="true" outlineLevel="0" collapsed="false">
      <c r="A383" s="96" t="s">
        <v>613</v>
      </c>
      <c r="B383" s="96" t="s">
        <v>614</v>
      </c>
      <c r="C383" s="97" t="n">
        <v>4301060379</v>
      </c>
      <c r="D383" s="98" t="n">
        <v>4607091380880</v>
      </c>
      <c r="E383" s="98"/>
      <c r="F383" s="99" t="n">
        <v>1.4</v>
      </c>
      <c r="G383" s="100" t="n">
        <v>6</v>
      </c>
      <c r="H383" s="99" t="n">
        <v>8.4</v>
      </c>
      <c r="I383" s="99" t="n">
        <v>8.964</v>
      </c>
      <c r="J383" s="100" t="n">
        <v>56</v>
      </c>
      <c r="K383" s="100" t="s">
        <v>116</v>
      </c>
      <c r="L383" s="100"/>
      <c r="M383" s="101" t="s">
        <v>68</v>
      </c>
      <c r="N383" s="101"/>
      <c r="O383" s="100" t="n">
        <v>30</v>
      </c>
      <c r="P383" s="102" t="str">
        <f aca="false"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02"/>
      <c r="R383" s="102"/>
      <c r="S383" s="102"/>
      <c r="T383" s="102"/>
      <c r="U383" s="103"/>
      <c r="V383" s="103"/>
      <c r="W383" s="104" t="s">
        <v>69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IFERROR(IF(Y383=0,"",ROUNDUP(Y383/H383,0)*0.02175),"")</f>
        <v/>
      </c>
      <c r="AA383" s="108"/>
      <c r="AB383" s="109"/>
      <c r="AC383" s="110" t="s">
        <v>615</v>
      </c>
      <c r="AG383" s="111"/>
      <c r="AJ383" s="112"/>
      <c r="AK383" s="112" t="n">
        <v>0</v>
      </c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37.5" hidden="false" customHeight="true" outlineLevel="0" collapsed="false">
      <c r="A384" s="96" t="s">
        <v>616</v>
      </c>
      <c r="B384" s="96" t="s">
        <v>617</v>
      </c>
      <c r="C384" s="97" t="n">
        <v>4301060308</v>
      </c>
      <c r="D384" s="98" t="n">
        <v>4607091384482</v>
      </c>
      <c r="E384" s="98"/>
      <c r="F384" s="99" t="n">
        <v>1.3</v>
      </c>
      <c r="G384" s="100" t="n">
        <v>6</v>
      </c>
      <c r="H384" s="99" t="n">
        <v>7.8</v>
      </c>
      <c r="I384" s="99" t="n">
        <v>8.364</v>
      </c>
      <c r="J384" s="100" t="n">
        <v>56</v>
      </c>
      <c r="K384" s="100" t="s">
        <v>116</v>
      </c>
      <c r="L384" s="100"/>
      <c r="M384" s="101" t="s">
        <v>68</v>
      </c>
      <c r="N384" s="101"/>
      <c r="O384" s="100" t="n">
        <v>30</v>
      </c>
      <c r="P384" s="102" t="str">
        <f aca="false"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02"/>
      <c r="R384" s="102"/>
      <c r="S384" s="102"/>
      <c r="T384" s="102"/>
      <c r="U384" s="103"/>
      <c r="V384" s="103"/>
      <c r="W384" s="104" t="s">
        <v>69</v>
      </c>
      <c r="X384" s="105" t="n">
        <v>0</v>
      </c>
      <c r="Y384" s="106" t="n">
        <f aca="false">IFERROR(IF(X384="",0,CEILING((X384/$H384),1)*$H384),"")</f>
        <v>0</v>
      </c>
      <c r="Z384" s="107" t="str">
        <f aca="false">IFERROR(IF(Y384=0,"",ROUNDUP(Y384/H384,0)*0.02175),"")</f>
        <v/>
      </c>
      <c r="AA384" s="108"/>
      <c r="AB384" s="109"/>
      <c r="AC384" s="110" t="s">
        <v>618</v>
      </c>
      <c r="AG384" s="111"/>
      <c r="AJ384" s="112"/>
      <c r="AK384" s="112" t="n">
        <v>0</v>
      </c>
      <c r="BB384" s="113" t="s">
        <v>1</v>
      </c>
      <c r="BM384" s="111" t="n">
        <f aca="false">IFERROR(X384*I384/H384,"0")</f>
        <v>0</v>
      </c>
      <c r="BN384" s="111" t="n">
        <f aca="false">IFERROR(Y384*I384/H384,"0")</f>
        <v>0</v>
      </c>
      <c r="BO384" s="111" t="n">
        <f aca="false">IFERROR(1/J384*(X384/H384),"0")</f>
        <v>0</v>
      </c>
      <c r="BP384" s="111" t="n">
        <f aca="false">IFERROR(1/J384*(Y384/H384),"0")</f>
        <v>0</v>
      </c>
    </row>
    <row r="385" customFormat="false" ht="16.5" hidden="false" customHeight="true" outlineLevel="0" collapsed="false">
      <c r="A385" s="96" t="s">
        <v>619</v>
      </c>
      <c r="B385" s="96" t="s">
        <v>620</v>
      </c>
      <c r="C385" s="97" t="n">
        <v>4301060484</v>
      </c>
      <c r="D385" s="98" t="n">
        <v>4607091380897</v>
      </c>
      <c r="E385" s="98"/>
      <c r="F385" s="99" t="n">
        <v>1.4</v>
      </c>
      <c r="G385" s="100" t="n">
        <v>6</v>
      </c>
      <c r="H385" s="99" t="n">
        <v>8.4</v>
      </c>
      <c r="I385" s="99" t="n">
        <v>8.964</v>
      </c>
      <c r="J385" s="100" t="n">
        <v>56</v>
      </c>
      <c r="K385" s="100" t="s">
        <v>116</v>
      </c>
      <c r="L385" s="100"/>
      <c r="M385" s="101" t="s">
        <v>161</v>
      </c>
      <c r="N385" s="101"/>
      <c r="O385" s="100" t="n">
        <v>30</v>
      </c>
      <c r="P385" s="119" t="s">
        <v>621</v>
      </c>
      <c r="Q385" s="119"/>
      <c r="R385" s="119"/>
      <c r="S385" s="119"/>
      <c r="T385" s="119"/>
      <c r="U385" s="103"/>
      <c r="V385" s="103"/>
      <c r="W385" s="104" t="s">
        <v>69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IFERROR(IF(Y385=0,"",ROUNDUP(Y385/H385,0)*0.02175),"")</f>
        <v/>
      </c>
      <c r="AA385" s="108"/>
      <c r="AB385" s="109"/>
      <c r="AC385" s="110" t="s">
        <v>622</v>
      </c>
      <c r="AG385" s="111"/>
      <c r="AJ385" s="112"/>
      <c r="AK385" s="112" t="n">
        <v>0</v>
      </c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16.5" hidden="false" customHeight="true" outlineLevel="0" collapsed="false">
      <c r="A386" s="96" t="s">
        <v>619</v>
      </c>
      <c r="B386" s="96" t="s">
        <v>623</v>
      </c>
      <c r="C386" s="97" t="n">
        <v>4301060325</v>
      </c>
      <c r="D386" s="98" t="n">
        <v>4607091380897</v>
      </c>
      <c r="E386" s="98"/>
      <c r="F386" s="99" t="n">
        <v>1.4</v>
      </c>
      <c r="G386" s="100" t="n">
        <v>6</v>
      </c>
      <c r="H386" s="99" t="n">
        <v>8.4</v>
      </c>
      <c r="I386" s="99" t="n">
        <v>8.964</v>
      </c>
      <c r="J386" s="100" t="n">
        <v>56</v>
      </c>
      <c r="K386" s="100" t="s">
        <v>116</v>
      </c>
      <c r="L386" s="100"/>
      <c r="M386" s="101" t="s">
        <v>68</v>
      </c>
      <c r="N386" s="101"/>
      <c r="O386" s="100" t="n">
        <v>30</v>
      </c>
      <c r="P386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02"/>
      <c r="R386" s="102"/>
      <c r="S386" s="102"/>
      <c r="T386" s="102"/>
      <c r="U386" s="103"/>
      <c r="V386" s="103"/>
      <c r="W386" s="104" t="s">
        <v>69</v>
      </c>
      <c r="X386" s="105" t="n">
        <v>0</v>
      </c>
      <c r="Y386" s="106" t="n">
        <f aca="false">IFERROR(IF(X386="",0,CEILING((X386/$H386),1)*$H386),"")</f>
        <v>0</v>
      </c>
      <c r="Z386" s="107" t="str">
        <f aca="false">IFERROR(IF(Y386=0,"",ROUNDUP(Y386/H386,0)*0.02175),"")</f>
        <v/>
      </c>
      <c r="AA386" s="108"/>
      <c r="AB386" s="109"/>
      <c r="AC386" s="110" t="s">
        <v>624</v>
      </c>
      <c r="AG386" s="111"/>
      <c r="AJ386" s="112"/>
      <c r="AK386" s="112" t="n">
        <v>0</v>
      </c>
      <c r="BB386" s="113" t="s">
        <v>1</v>
      </c>
      <c r="BM386" s="111" t="n">
        <f aca="false">IFERROR(X386*I386/H386,"0")</f>
        <v>0</v>
      </c>
      <c r="BN386" s="111" t="n">
        <f aca="false">IFERROR(Y386*I386/H386,"0")</f>
        <v>0</v>
      </c>
      <c r="BO386" s="111" t="n">
        <f aca="false">IFERROR(1/J386*(X386/H386),"0")</f>
        <v>0</v>
      </c>
      <c r="BP386" s="111" t="n">
        <f aca="false">IFERROR(1/J386*(Y386/H386),"0")</f>
        <v>0</v>
      </c>
    </row>
    <row r="387" customFormat="false" ht="12.75" hidden="false" customHeight="false" outlineLevel="0" collapsed="false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5" t="s">
        <v>71</v>
      </c>
      <c r="Q387" s="115"/>
      <c r="R387" s="115"/>
      <c r="S387" s="115"/>
      <c r="T387" s="115"/>
      <c r="U387" s="115"/>
      <c r="V387" s="115"/>
      <c r="W387" s="116" t="s">
        <v>72</v>
      </c>
      <c r="X387" s="117" t="n">
        <f aca="false">IFERROR(X383/H383,"0")+IFERROR(X384/H384,"0")+IFERROR(X385/H385,"0")+IFERROR(X386/H386,"0")</f>
        <v>0</v>
      </c>
      <c r="Y387" s="117" t="n">
        <f aca="false">IFERROR(Y383/H383,"0")+IFERROR(Y384/H384,"0")+IFERROR(Y385/H385,"0")+IFERROR(Y386/H386,"0")</f>
        <v>0</v>
      </c>
      <c r="Z387" s="117" t="n">
        <f aca="false">IFERROR(IF(Z383="",0,Z383),"0")+IFERROR(IF(Z384="",0,Z384),"0")+IFERROR(IF(Z385="",0,Z385),"0")+IFERROR(IF(Z386="",0,Z386),"0")</f>
        <v>0</v>
      </c>
      <c r="AA387" s="118"/>
      <c r="AB387" s="118"/>
      <c r="AC387" s="118"/>
    </row>
    <row r="388" customFormat="false" ht="12.75" hidden="false" customHeight="false" outlineLevel="0" collapsed="false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5" t="s">
        <v>71</v>
      </c>
      <c r="Q388" s="115"/>
      <c r="R388" s="115"/>
      <c r="S388" s="115"/>
      <c r="T388" s="115"/>
      <c r="U388" s="115"/>
      <c r="V388" s="115"/>
      <c r="W388" s="116" t="s">
        <v>69</v>
      </c>
      <c r="X388" s="117" t="n">
        <f aca="false">IFERROR(SUM(X383:X386),"0")</f>
        <v>0</v>
      </c>
      <c r="Y388" s="117" t="n">
        <f aca="false">IFERROR(SUM(Y383:Y386),"0")</f>
        <v>0</v>
      </c>
      <c r="Z388" s="116"/>
      <c r="AA388" s="118"/>
      <c r="AB388" s="118"/>
      <c r="AC388" s="118"/>
    </row>
    <row r="389" customFormat="false" ht="14.25" hidden="false" customHeight="true" outlineLevel="0" collapsed="false">
      <c r="A389" s="94" t="s">
        <v>102</v>
      </c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5"/>
      <c r="AB389" s="95"/>
      <c r="AC389" s="95"/>
    </row>
    <row r="390" customFormat="false" ht="16.5" hidden="false" customHeight="true" outlineLevel="0" collapsed="false">
      <c r="A390" s="96" t="s">
        <v>625</v>
      </c>
      <c r="B390" s="96" t="s">
        <v>626</v>
      </c>
      <c r="C390" s="97" t="n">
        <v>4301030232</v>
      </c>
      <c r="D390" s="98" t="n">
        <v>4607091388374</v>
      </c>
      <c r="E390" s="98"/>
      <c r="F390" s="99" t="n">
        <v>0.38</v>
      </c>
      <c r="G390" s="100" t="n">
        <v>8</v>
      </c>
      <c r="H390" s="99" t="n">
        <v>3.04</v>
      </c>
      <c r="I390" s="99" t="n">
        <v>3.29</v>
      </c>
      <c r="J390" s="100" t="n">
        <v>132</v>
      </c>
      <c r="K390" s="100" t="s">
        <v>126</v>
      </c>
      <c r="L390" s="100"/>
      <c r="M390" s="101" t="s">
        <v>105</v>
      </c>
      <c r="N390" s="101"/>
      <c r="O390" s="100" t="n">
        <v>180</v>
      </c>
      <c r="P390" s="119" t="s">
        <v>627</v>
      </c>
      <c r="Q390" s="119"/>
      <c r="R390" s="119"/>
      <c r="S390" s="119"/>
      <c r="T390" s="119"/>
      <c r="U390" s="103"/>
      <c r="V390" s="103"/>
      <c r="W390" s="104" t="s">
        <v>69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628</v>
      </c>
      <c r="AG390" s="111"/>
      <c r="AJ390" s="112"/>
      <c r="AK390" s="112" t="n">
        <v>0</v>
      </c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27" hidden="false" customHeight="true" outlineLevel="0" collapsed="false">
      <c r="A391" s="96" t="s">
        <v>629</v>
      </c>
      <c r="B391" s="96" t="s">
        <v>630</v>
      </c>
      <c r="C391" s="97" t="n">
        <v>4301030235</v>
      </c>
      <c r="D391" s="98" t="n">
        <v>4607091388381</v>
      </c>
      <c r="E391" s="98"/>
      <c r="F391" s="99" t="n">
        <v>0.38</v>
      </c>
      <c r="G391" s="100" t="n">
        <v>8</v>
      </c>
      <c r="H391" s="99" t="n">
        <v>3.04</v>
      </c>
      <c r="I391" s="99" t="n">
        <v>3.33</v>
      </c>
      <c r="J391" s="100" t="n">
        <v>132</v>
      </c>
      <c r="K391" s="100" t="s">
        <v>126</v>
      </c>
      <c r="L391" s="100"/>
      <c r="M391" s="101" t="s">
        <v>105</v>
      </c>
      <c r="N391" s="101"/>
      <c r="O391" s="100" t="n">
        <v>180</v>
      </c>
      <c r="P391" s="119" t="s">
        <v>631</v>
      </c>
      <c r="Q391" s="119"/>
      <c r="R391" s="119"/>
      <c r="S391" s="119"/>
      <c r="T391" s="119"/>
      <c r="U391" s="103"/>
      <c r="V391" s="103"/>
      <c r="W391" s="104" t="s">
        <v>69</v>
      </c>
      <c r="X391" s="105" t="n">
        <v>0</v>
      </c>
      <c r="Y391" s="106" t="n">
        <f aca="false">IFERROR(IF(X391="",0,CEILING((X391/$H391),1)*$H391),"")</f>
        <v>0</v>
      </c>
      <c r="Z391" s="107" t="str">
        <f aca="false">IFERROR(IF(Y391=0,"",ROUNDUP(Y391/H391,0)*0.00902),"")</f>
        <v/>
      </c>
      <c r="AA391" s="108"/>
      <c r="AB391" s="109"/>
      <c r="AC391" s="110" t="s">
        <v>628</v>
      </c>
      <c r="AG391" s="111"/>
      <c r="AJ391" s="112"/>
      <c r="AK391" s="112" t="n">
        <v>0</v>
      </c>
      <c r="BB391" s="113" t="s">
        <v>1</v>
      </c>
      <c r="BM391" s="111" t="n">
        <f aca="false">IFERROR(X391*I391/H391,"0")</f>
        <v>0</v>
      </c>
      <c r="BN391" s="111" t="n">
        <f aca="false">IFERROR(Y391*I391/H391,"0")</f>
        <v>0</v>
      </c>
      <c r="BO391" s="111" t="n">
        <f aca="false">IFERROR(1/J391*(X391/H391),"0")</f>
        <v>0</v>
      </c>
      <c r="BP391" s="111" t="n">
        <f aca="false">IFERROR(1/J391*(Y391/H391),"0")</f>
        <v>0</v>
      </c>
    </row>
    <row r="392" customFormat="false" ht="27" hidden="false" customHeight="true" outlineLevel="0" collapsed="false">
      <c r="A392" s="96" t="s">
        <v>632</v>
      </c>
      <c r="B392" s="96" t="s">
        <v>633</v>
      </c>
      <c r="C392" s="97" t="n">
        <v>4301032015</v>
      </c>
      <c r="D392" s="98" t="n">
        <v>4607091383102</v>
      </c>
      <c r="E392" s="98"/>
      <c r="F392" s="99" t="n">
        <v>0.17</v>
      </c>
      <c r="G392" s="100" t="n">
        <v>15</v>
      </c>
      <c r="H392" s="99" t="n">
        <v>2.55</v>
      </c>
      <c r="I392" s="99" t="n">
        <v>2.955</v>
      </c>
      <c r="J392" s="100" t="n">
        <v>182</v>
      </c>
      <c r="K392" s="100" t="s">
        <v>76</v>
      </c>
      <c r="L392" s="100"/>
      <c r="M392" s="101" t="s">
        <v>105</v>
      </c>
      <c r="N392" s="101"/>
      <c r="O392" s="100" t="n">
        <v>180</v>
      </c>
      <c r="P392" s="102" t="str">
        <f aca="false"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02"/>
      <c r="R392" s="102"/>
      <c r="S392" s="102"/>
      <c r="T392" s="102"/>
      <c r="U392" s="103"/>
      <c r="V392" s="103"/>
      <c r="W392" s="104" t="s">
        <v>69</v>
      </c>
      <c r="X392" s="105" t="n">
        <v>0</v>
      </c>
      <c r="Y392" s="106" t="n">
        <f aca="false">IFERROR(IF(X392="",0,CEILING((X392/$H392),1)*$H392),"")</f>
        <v>0</v>
      </c>
      <c r="Z392" s="107" t="str">
        <f aca="false">IFERROR(IF(Y392=0,"",ROUNDUP(Y392/H392,0)*0.00651),"")</f>
        <v/>
      </c>
      <c r="AA392" s="108"/>
      <c r="AB392" s="109"/>
      <c r="AC392" s="110" t="s">
        <v>634</v>
      </c>
      <c r="AG392" s="111"/>
      <c r="AJ392" s="112"/>
      <c r="AK392" s="112" t="n">
        <v>0</v>
      </c>
      <c r="BB392" s="113" t="s">
        <v>1</v>
      </c>
      <c r="BM392" s="111" t="n">
        <f aca="false">IFERROR(X392*I392/H392,"0")</f>
        <v>0</v>
      </c>
      <c r="BN392" s="111" t="n">
        <f aca="false">IFERROR(Y392*I392/H392,"0")</f>
        <v>0</v>
      </c>
      <c r="BO392" s="111" t="n">
        <f aca="false">IFERROR(1/J392*(X392/H392),"0")</f>
        <v>0</v>
      </c>
      <c r="BP392" s="111" t="n">
        <f aca="false">IFERROR(1/J392*(Y392/H392),"0")</f>
        <v>0</v>
      </c>
    </row>
    <row r="393" customFormat="false" ht="27" hidden="false" customHeight="true" outlineLevel="0" collapsed="false">
      <c r="A393" s="96" t="s">
        <v>635</v>
      </c>
      <c r="B393" s="96" t="s">
        <v>636</v>
      </c>
      <c r="C393" s="97" t="n">
        <v>4301030233</v>
      </c>
      <c r="D393" s="98" t="n">
        <v>4607091388404</v>
      </c>
      <c r="E393" s="98"/>
      <c r="F393" s="99" t="n">
        <v>0.17</v>
      </c>
      <c r="G393" s="100" t="n">
        <v>15</v>
      </c>
      <c r="H393" s="99" t="n">
        <v>2.55</v>
      </c>
      <c r="I393" s="99" t="n">
        <v>2.88</v>
      </c>
      <c r="J393" s="100" t="n">
        <v>182</v>
      </c>
      <c r="K393" s="100" t="s">
        <v>76</v>
      </c>
      <c r="L393" s="100"/>
      <c r="M393" s="101" t="s">
        <v>105</v>
      </c>
      <c r="N393" s="101"/>
      <c r="O393" s="100" t="n">
        <v>180</v>
      </c>
      <c r="P393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02"/>
      <c r="R393" s="102"/>
      <c r="S393" s="102"/>
      <c r="T393" s="102"/>
      <c r="U393" s="103"/>
      <c r="V393" s="103"/>
      <c r="W393" s="104" t="s">
        <v>69</v>
      </c>
      <c r="X393" s="105" t="n">
        <v>0</v>
      </c>
      <c r="Y393" s="106" t="n">
        <f aca="false">IFERROR(IF(X393="",0,CEILING((X393/$H393),1)*$H393),"")</f>
        <v>0</v>
      </c>
      <c r="Z393" s="107" t="str">
        <f aca="false">IFERROR(IF(Y393=0,"",ROUNDUP(Y393/H393,0)*0.00651),"")</f>
        <v/>
      </c>
      <c r="AA393" s="108"/>
      <c r="AB393" s="109"/>
      <c r="AC393" s="110" t="s">
        <v>628</v>
      </c>
      <c r="AG393" s="111"/>
      <c r="AJ393" s="112"/>
      <c r="AK393" s="112" t="n">
        <v>0</v>
      </c>
      <c r="BB393" s="113" t="s">
        <v>1</v>
      </c>
      <c r="BM393" s="111" t="n">
        <f aca="false">IFERROR(X393*I393/H393,"0")</f>
        <v>0</v>
      </c>
      <c r="BN393" s="111" t="n">
        <f aca="false">IFERROR(Y393*I393/H393,"0")</f>
        <v>0</v>
      </c>
      <c r="BO393" s="111" t="n">
        <f aca="false">IFERROR(1/J393*(X393/H393),"0")</f>
        <v>0</v>
      </c>
      <c r="BP393" s="111" t="n">
        <f aca="false">IFERROR(1/J393*(Y393/H393),"0")</f>
        <v>0</v>
      </c>
    </row>
    <row r="394" customFormat="false" ht="12.75" hidden="false" customHeight="false" outlineLevel="0" collapsed="false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5" t="s">
        <v>71</v>
      </c>
      <c r="Q394" s="115"/>
      <c r="R394" s="115"/>
      <c r="S394" s="115"/>
      <c r="T394" s="115"/>
      <c r="U394" s="115"/>
      <c r="V394" s="115"/>
      <c r="W394" s="116" t="s">
        <v>72</v>
      </c>
      <c r="X394" s="117" t="n">
        <f aca="false">IFERROR(X390/H390,"0")+IFERROR(X391/H391,"0")+IFERROR(X392/H392,"0")+IFERROR(X393/H393,"0")</f>
        <v>0</v>
      </c>
      <c r="Y394" s="117" t="n">
        <f aca="false">IFERROR(Y390/H390,"0")+IFERROR(Y391/H391,"0")+IFERROR(Y392/H392,"0")+IFERROR(Y393/H393,"0")</f>
        <v>0</v>
      </c>
      <c r="Z394" s="117" t="n">
        <f aca="false">IFERROR(IF(Z390="",0,Z390),"0")+IFERROR(IF(Z391="",0,Z391),"0")+IFERROR(IF(Z392="",0,Z392),"0")+IFERROR(IF(Z393="",0,Z393),"0")</f>
        <v>0</v>
      </c>
      <c r="AA394" s="118"/>
      <c r="AB394" s="118"/>
      <c r="AC394" s="118"/>
    </row>
    <row r="395" customFormat="false" ht="12.75" hidden="false" customHeight="false" outlineLevel="0" collapsed="false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5" t="s">
        <v>71</v>
      </c>
      <c r="Q395" s="115"/>
      <c r="R395" s="115"/>
      <c r="S395" s="115"/>
      <c r="T395" s="115"/>
      <c r="U395" s="115"/>
      <c r="V395" s="115"/>
      <c r="W395" s="116" t="s">
        <v>69</v>
      </c>
      <c r="X395" s="117" t="n">
        <f aca="false">IFERROR(SUM(X390:X393),"0")</f>
        <v>0</v>
      </c>
      <c r="Y395" s="117" t="n">
        <f aca="false">IFERROR(SUM(Y390:Y393),"0")</f>
        <v>0</v>
      </c>
      <c r="Z395" s="116"/>
      <c r="AA395" s="118"/>
      <c r="AB395" s="118"/>
      <c r="AC395" s="118"/>
    </row>
    <row r="396" customFormat="false" ht="14.25" hidden="false" customHeight="true" outlineLevel="0" collapsed="false">
      <c r="A396" s="94" t="s">
        <v>637</v>
      </c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5"/>
      <c r="AB396" s="95"/>
      <c r="AC396" s="95"/>
    </row>
    <row r="397" customFormat="false" ht="16.5" hidden="false" customHeight="true" outlineLevel="0" collapsed="false">
      <c r="A397" s="96" t="s">
        <v>638</v>
      </c>
      <c r="B397" s="96" t="s">
        <v>639</v>
      </c>
      <c r="C397" s="97" t="n">
        <v>4301180007</v>
      </c>
      <c r="D397" s="98" t="n">
        <v>4680115881808</v>
      </c>
      <c r="E397" s="98"/>
      <c r="F397" s="99" t="n">
        <v>0.1</v>
      </c>
      <c r="G397" s="100" t="n">
        <v>20</v>
      </c>
      <c r="H397" s="99" t="n">
        <v>2</v>
      </c>
      <c r="I397" s="99" t="n">
        <v>2.24</v>
      </c>
      <c r="J397" s="100" t="n">
        <v>238</v>
      </c>
      <c r="K397" s="100" t="s">
        <v>76</v>
      </c>
      <c r="L397" s="100"/>
      <c r="M397" s="101" t="s">
        <v>640</v>
      </c>
      <c r="N397" s="101"/>
      <c r="O397" s="100" t="n">
        <v>730</v>
      </c>
      <c r="P397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02"/>
      <c r="R397" s="102"/>
      <c r="S397" s="102"/>
      <c r="T397" s="102"/>
      <c r="U397" s="103"/>
      <c r="V397" s="103"/>
      <c r="W397" s="104" t="s">
        <v>69</v>
      </c>
      <c r="X397" s="105" t="n">
        <v>0</v>
      </c>
      <c r="Y397" s="106" t="n">
        <f aca="false">IFERROR(IF(X397="",0,CEILING((X397/$H397),1)*$H397),"")</f>
        <v>0</v>
      </c>
      <c r="Z397" s="107" t="str">
        <f aca="false">IFERROR(IF(Y397=0,"",ROUNDUP(Y397/H397,0)*0.00474),"")</f>
        <v/>
      </c>
      <c r="AA397" s="108"/>
      <c r="AB397" s="109"/>
      <c r="AC397" s="110" t="s">
        <v>641</v>
      </c>
      <c r="AG397" s="111"/>
      <c r="AJ397" s="112"/>
      <c r="AK397" s="112" t="n">
        <v>0</v>
      </c>
      <c r="BB397" s="113" t="s">
        <v>1</v>
      </c>
      <c r="BM397" s="111" t="n">
        <f aca="false">IFERROR(X397*I397/H397,"0")</f>
        <v>0</v>
      </c>
      <c r="BN397" s="111" t="n">
        <f aca="false">IFERROR(Y397*I397/H397,"0")</f>
        <v>0</v>
      </c>
      <c r="BO397" s="111" t="n">
        <f aca="false">IFERROR(1/J397*(X397/H397),"0")</f>
        <v>0</v>
      </c>
      <c r="BP397" s="111" t="n">
        <f aca="false">IFERROR(1/J397*(Y397/H397),"0")</f>
        <v>0</v>
      </c>
    </row>
    <row r="398" customFormat="false" ht="27" hidden="false" customHeight="true" outlineLevel="0" collapsed="false">
      <c r="A398" s="96" t="s">
        <v>642</v>
      </c>
      <c r="B398" s="96" t="s">
        <v>643</v>
      </c>
      <c r="C398" s="97" t="n">
        <v>4301180006</v>
      </c>
      <c r="D398" s="98" t="n">
        <v>4680115881822</v>
      </c>
      <c r="E398" s="98"/>
      <c r="F398" s="99" t="n">
        <v>0.1</v>
      </c>
      <c r="G398" s="100" t="n">
        <v>20</v>
      </c>
      <c r="H398" s="99" t="n">
        <v>2</v>
      </c>
      <c r="I398" s="99" t="n">
        <v>2.24</v>
      </c>
      <c r="J398" s="100" t="n">
        <v>238</v>
      </c>
      <c r="K398" s="100" t="s">
        <v>76</v>
      </c>
      <c r="L398" s="100"/>
      <c r="M398" s="101" t="s">
        <v>640</v>
      </c>
      <c r="N398" s="101"/>
      <c r="O398" s="100" t="n">
        <v>730</v>
      </c>
      <c r="P398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02"/>
      <c r="R398" s="102"/>
      <c r="S398" s="102"/>
      <c r="T398" s="102"/>
      <c r="U398" s="103"/>
      <c r="V398" s="103"/>
      <c r="W398" s="104" t="s">
        <v>69</v>
      </c>
      <c r="X398" s="105" t="n">
        <v>0</v>
      </c>
      <c r="Y398" s="106" t="n">
        <f aca="false">IFERROR(IF(X398="",0,CEILING((X398/$H398),1)*$H398),"")</f>
        <v>0</v>
      </c>
      <c r="Z398" s="107" t="str">
        <f aca="false">IFERROR(IF(Y398=0,"",ROUNDUP(Y398/H398,0)*0.00474),"")</f>
        <v/>
      </c>
      <c r="AA398" s="108"/>
      <c r="AB398" s="109"/>
      <c r="AC398" s="110" t="s">
        <v>641</v>
      </c>
      <c r="AG398" s="111"/>
      <c r="AJ398" s="112"/>
      <c r="AK398" s="112" t="n">
        <v>0</v>
      </c>
      <c r="BB398" s="113" t="s">
        <v>1</v>
      </c>
      <c r="BM398" s="111" t="n">
        <f aca="false">IFERROR(X398*I398/H398,"0")</f>
        <v>0</v>
      </c>
      <c r="BN398" s="111" t="n">
        <f aca="false">IFERROR(Y398*I398/H398,"0")</f>
        <v>0</v>
      </c>
      <c r="BO398" s="111" t="n">
        <f aca="false">IFERROR(1/J398*(X398/H398),"0")</f>
        <v>0</v>
      </c>
      <c r="BP398" s="111" t="n">
        <f aca="false">IFERROR(1/J398*(Y398/H398),"0")</f>
        <v>0</v>
      </c>
    </row>
    <row r="399" customFormat="false" ht="27" hidden="false" customHeight="true" outlineLevel="0" collapsed="false">
      <c r="A399" s="96" t="s">
        <v>644</v>
      </c>
      <c r="B399" s="96" t="s">
        <v>645</v>
      </c>
      <c r="C399" s="97" t="n">
        <v>4301180001</v>
      </c>
      <c r="D399" s="98" t="n">
        <v>4680115880016</v>
      </c>
      <c r="E399" s="98"/>
      <c r="F399" s="99" t="n">
        <v>0.1</v>
      </c>
      <c r="G399" s="100" t="n">
        <v>20</v>
      </c>
      <c r="H399" s="99" t="n">
        <v>2</v>
      </c>
      <c r="I399" s="99" t="n">
        <v>2.24</v>
      </c>
      <c r="J399" s="100" t="n">
        <v>238</v>
      </c>
      <c r="K399" s="100" t="s">
        <v>76</v>
      </c>
      <c r="L399" s="100"/>
      <c r="M399" s="101" t="s">
        <v>640</v>
      </c>
      <c r="N399" s="101"/>
      <c r="O399" s="100" t="n">
        <v>730</v>
      </c>
      <c r="P399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02"/>
      <c r="R399" s="102"/>
      <c r="S399" s="102"/>
      <c r="T399" s="102"/>
      <c r="U399" s="103"/>
      <c r="V399" s="103"/>
      <c r="W399" s="104" t="s">
        <v>69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IFERROR(IF(Y399=0,"",ROUNDUP(Y399/H399,0)*0.00474),"")</f>
        <v/>
      </c>
      <c r="AA399" s="108"/>
      <c r="AB399" s="109"/>
      <c r="AC399" s="110" t="s">
        <v>641</v>
      </c>
      <c r="AG399" s="111"/>
      <c r="AJ399" s="112"/>
      <c r="AK399" s="112" t="n">
        <v>0</v>
      </c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12.75" hidden="false" customHeight="false" outlineLevel="0" collapsed="false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5" t="s">
        <v>71</v>
      </c>
      <c r="Q400" s="115"/>
      <c r="R400" s="115"/>
      <c r="S400" s="115"/>
      <c r="T400" s="115"/>
      <c r="U400" s="115"/>
      <c r="V400" s="115"/>
      <c r="W400" s="116" t="s">
        <v>72</v>
      </c>
      <c r="X400" s="117" t="n">
        <f aca="false">IFERROR(X397/H397,"0")+IFERROR(X398/H398,"0")+IFERROR(X399/H399,"0")</f>
        <v>0</v>
      </c>
      <c r="Y400" s="117" t="n">
        <f aca="false">IFERROR(Y397/H397,"0")+IFERROR(Y398/H398,"0")+IFERROR(Y399/H399,"0")</f>
        <v>0</v>
      </c>
      <c r="Z400" s="117" t="n">
        <f aca="false">IFERROR(IF(Z397="",0,Z397),"0")+IFERROR(IF(Z398="",0,Z398),"0")+IFERROR(IF(Z399="",0,Z399),"0")</f>
        <v>0</v>
      </c>
      <c r="AA400" s="118"/>
      <c r="AB400" s="118"/>
      <c r="AC400" s="118"/>
    </row>
    <row r="401" customFormat="false" ht="12.75" hidden="false" customHeight="false" outlineLevel="0" collapsed="false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5" t="s">
        <v>71</v>
      </c>
      <c r="Q401" s="115"/>
      <c r="R401" s="115"/>
      <c r="S401" s="115"/>
      <c r="T401" s="115"/>
      <c r="U401" s="115"/>
      <c r="V401" s="115"/>
      <c r="W401" s="116" t="s">
        <v>69</v>
      </c>
      <c r="X401" s="117" t="n">
        <f aca="false">IFERROR(SUM(X397:X399),"0")</f>
        <v>0</v>
      </c>
      <c r="Y401" s="117" t="n">
        <f aca="false">IFERROR(SUM(Y397:Y399),"0")</f>
        <v>0</v>
      </c>
      <c r="Z401" s="116"/>
      <c r="AA401" s="118"/>
      <c r="AB401" s="118"/>
      <c r="AC401" s="118"/>
    </row>
    <row r="402" customFormat="false" ht="16.5" hidden="false" customHeight="true" outlineLevel="0" collapsed="false">
      <c r="A402" s="92" t="s">
        <v>646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3"/>
      <c r="AB402" s="93"/>
      <c r="AC402" s="93"/>
    </row>
    <row r="403" customFormat="false" ht="14.25" hidden="false" customHeight="true" outlineLevel="0" collapsed="false">
      <c r="A403" s="94" t="s">
        <v>64</v>
      </c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5"/>
      <c r="AB403" s="95"/>
      <c r="AC403" s="95"/>
    </row>
    <row r="404" customFormat="false" ht="27" hidden="false" customHeight="true" outlineLevel="0" collapsed="false">
      <c r="A404" s="96" t="s">
        <v>647</v>
      </c>
      <c r="B404" s="96" t="s">
        <v>648</v>
      </c>
      <c r="C404" s="97" t="n">
        <v>4301031066</v>
      </c>
      <c r="D404" s="98" t="n">
        <v>4607091383836</v>
      </c>
      <c r="E404" s="98"/>
      <c r="F404" s="99" t="n">
        <v>0.3</v>
      </c>
      <c r="G404" s="100" t="n">
        <v>6</v>
      </c>
      <c r="H404" s="99" t="n">
        <v>1.8</v>
      </c>
      <c r="I404" s="99" t="n">
        <v>2.028</v>
      </c>
      <c r="J404" s="100" t="n">
        <v>182</v>
      </c>
      <c r="K404" s="100" t="s">
        <v>76</v>
      </c>
      <c r="L404" s="100"/>
      <c r="M404" s="101" t="s">
        <v>68</v>
      </c>
      <c r="N404" s="101"/>
      <c r="O404" s="100" t="n">
        <v>40</v>
      </c>
      <c r="P404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02"/>
      <c r="R404" s="102"/>
      <c r="S404" s="102"/>
      <c r="T404" s="102"/>
      <c r="U404" s="103"/>
      <c r="V404" s="103"/>
      <c r="W404" s="104" t="s">
        <v>69</v>
      </c>
      <c r="X404" s="105" t="n">
        <v>0</v>
      </c>
      <c r="Y404" s="106" t="n">
        <f aca="false">IFERROR(IF(X404="",0,CEILING((X404/$H404),1)*$H404),"")</f>
        <v>0</v>
      </c>
      <c r="Z404" s="107" t="str">
        <f aca="false">IFERROR(IF(Y404=0,"",ROUNDUP(Y404/H404,0)*0.00651),"")</f>
        <v/>
      </c>
      <c r="AA404" s="108"/>
      <c r="AB404" s="109"/>
      <c r="AC404" s="110" t="s">
        <v>649</v>
      </c>
      <c r="AG404" s="111"/>
      <c r="AJ404" s="112"/>
      <c r="AK404" s="112" t="n">
        <v>0</v>
      </c>
      <c r="BB404" s="113" t="s">
        <v>1</v>
      </c>
      <c r="BM404" s="111" t="n">
        <f aca="false">IFERROR(X404*I404/H404,"0")</f>
        <v>0</v>
      </c>
      <c r="BN404" s="111" t="n">
        <f aca="false">IFERROR(Y404*I404/H404,"0")</f>
        <v>0</v>
      </c>
      <c r="BO404" s="111" t="n">
        <f aca="false">IFERROR(1/J404*(X404/H404),"0")</f>
        <v>0</v>
      </c>
      <c r="BP404" s="111" t="n">
        <f aca="false">IFERROR(1/J404*(Y404/H404),"0")</f>
        <v>0</v>
      </c>
    </row>
    <row r="405" customFormat="false" ht="12.75" hidden="false" customHeight="false" outlineLevel="0" collapsed="false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5" t="s">
        <v>71</v>
      </c>
      <c r="Q405" s="115"/>
      <c r="R405" s="115"/>
      <c r="S405" s="115"/>
      <c r="T405" s="115"/>
      <c r="U405" s="115"/>
      <c r="V405" s="115"/>
      <c r="W405" s="116" t="s">
        <v>72</v>
      </c>
      <c r="X405" s="117" t="n">
        <f aca="false">IFERROR(X404/H404,"0")</f>
        <v>0</v>
      </c>
      <c r="Y405" s="117" t="n">
        <f aca="false">IFERROR(Y404/H404,"0")</f>
        <v>0</v>
      </c>
      <c r="Z405" s="117" t="n">
        <f aca="false">IFERROR(IF(Z404="",0,Z404),"0")</f>
        <v>0</v>
      </c>
      <c r="AA405" s="118"/>
      <c r="AB405" s="118"/>
      <c r="AC405" s="118"/>
    </row>
    <row r="406" customFormat="false" ht="12.75" hidden="false" customHeight="false" outlineLevel="0" collapsed="false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5" t="s">
        <v>71</v>
      </c>
      <c r="Q406" s="115"/>
      <c r="R406" s="115"/>
      <c r="S406" s="115"/>
      <c r="T406" s="115"/>
      <c r="U406" s="115"/>
      <c r="V406" s="115"/>
      <c r="W406" s="116" t="s">
        <v>69</v>
      </c>
      <c r="X406" s="117" t="n">
        <f aca="false">IFERROR(SUM(X404:X404),"0")</f>
        <v>0</v>
      </c>
      <c r="Y406" s="117" t="n">
        <f aca="false">IFERROR(SUM(Y404:Y404),"0")</f>
        <v>0</v>
      </c>
      <c r="Z406" s="116"/>
      <c r="AA406" s="118"/>
      <c r="AB406" s="118"/>
      <c r="AC406" s="118"/>
    </row>
    <row r="407" customFormat="false" ht="14.25" hidden="false" customHeight="true" outlineLevel="0" collapsed="false">
      <c r="A407" s="94" t="s">
        <v>73</v>
      </c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5"/>
      <c r="AB407" s="95"/>
      <c r="AC407" s="95"/>
    </row>
    <row r="408" customFormat="false" ht="37.5" hidden="false" customHeight="true" outlineLevel="0" collapsed="false">
      <c r="A408" s="96" t="s">
        <v>650</v>
      </c>
      <c r="B408" s="96" t="s">
        <v>651</v>
      </c>
      <c r="C408" s="97" t="n">
        <v>4301051142</v>
      </c>
      <c r="D408" s="98" t="n">
        <v>4607091387919</v>
      </c>
      <c r="E408" s="98"/>
      <c r="F408" s="99" t="n">
        <v>1.35</v>
      </c>
      <c r="G408" s="100" t="n">
        <v>6</v>
      </c>
      <c r="H408" s="99" t="n">
        <v>8.1</v>
      </c>
      <c r="I408" s="99" t="n">
        <v>8.664</v>
      </c>
      <c r="J408" s="100" t="n">
        <v>56</v>
      </c>
      <c r="K408" s="100" t="s">
        <v>116</v>
      </c>
      <c r="L408" s="100"/>
      <c r="M408" s="101" t="s">
        <v>68</v>
      </c>
      <c r="N408" s="101"/>
      <c r="O408" s="100" t="n">
        <v>45</v>
      </c>
      <c r="P408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02"/>
      <c r="R408" s="102"/>
      <c r="S408" s="102"/>
      <c r="T408" s="102"/>
      <c r="U408" s="103"/>
      <c r="V408" s="103"/>
      <c r="W408" s="104" t="s">
        <v>69</v>
      </c>
      <c r="X408" s="105" t="n">
        <v>0</v>
      </c>
      <c r="Y408" s="106" t="n">
        <f aca="false">IFERROR(IF(X408="",0,CEILING((X408/$H408),1)*$H408),"")</f>
        <v>0</v>
      </c>
      <c r="Z408" s="107" t="str">
        <f aca="false">IFERROR(IF(Y408=0,"",ROUNDUP(Y408/H408,0)*0.02175),"")</f>
        <v/>
      </c>
      <c r="AA408" s="108"/>
      <c r="AB408" s="109"/>
      <c r="AC408" s="110" t="s">
        <v>652</v>
      </c>
      <c r="AG408" s="111"/>
      <c r="AJ408" s="112"/>
      <c r="AK408" s="112" t="n">
        <v>0</v>
      </c>
      <c r="BB408" s="113" t="s">
        <v>1</v>
      </c>
      <c r="BM408" s="111" t="n">
        <f aca="false">IFERROR(X408*I408/H408,"0")</f>
        <v>0</v>
      </c>
      <c r="BN408" s="111" t="n">
        <f aca="false">IFERROR(Y408*I408/H408,"0")</f>
        <v>0</v>
      </c>
      <c r="BO408" s="111" t="n">
        <f aca="false">IFERROR(1/J408*(X408/H408),"0")</f>
        <v>0</v>
      </c>
      <c r="BP408" s="111" t="n">
        <f aca="false">IFERROR(1/J408*(Y408/H408),"0")</f>
        <v>0</v>
      </c>
    </row>
    <row r="409" customFormat="false" ht="37.5" hidden="false" customHeight="true" outlineLevel="0" collapsed="false">
      <c r="A409" s="96" t="s">
        <v>653</v>
      </c>
      <c r="B409" s="96" t="s">
        <v>654</v>
      </c>
      <c r="C409" s="97" t="n">
        <v>4301051461</v>
      </c>
      <c r="D409" s="98" t="n">
        <v>4680115883604</v>
      </c>
      <c r="E409" s="98"/>
      <c r="F409" s="99" t="n">
        <v>0.35</v>
      </c>
      <c r="G409" s="100" t="n">
        <v>6</v>
      </c>
      <c r="H409" s="99" t="n">
        <v>2.1</v>
      </c>
      <c r="I409" s="99" t="n">
        <v>2.352</v>
      </c>
      <c r="J409" s="100" t="n">
        <v>182</v>
      </c>
      <c r="K409" s="100" t="s">
        <v>76</v>
      </c>
      <c r="L409" s="100"/>
      <c r="M409" s="101" t="s">
        <v>80</v>
      </c>
      <c r="N409" s="101"/>
      <c r="O409" s="100" t="n">
        <v>45</v>
      </c>
      <c r="P409" s="102" t="str">
        <f aca="false"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02"/>
      <c r="R409" s="102"/>
      <c r="S409" s="102"/>
      <c r="T409" s="102"/>
      <c r="U409" s="103"/>
      <c r="V409" s="103"/>
      <c r="W409" s="104" t="s">
        <v>69</v>
      </c>
      <c r="X409" s="105" t="n">
        <v>0</v>
      </c>
      <c r="Y409" s="106" t="n">
        <f aca="false">IFERROR(IF(X409="",0,CEILING((X409/$H409),1)*$H409),"")</f>
        <v>0</v>
      </c>
      <c r="Z409" s="107" t="str">
        <f aca="false">IFERROR(IF(Y409=0,"",ROUNDUP(Y409/H409,0)*0.00651),"")</f>
        <v/>
      </c>
      <c r="AA409" s="108"/>
      <c r="AB409" s="109"/>
      <c r="AC409" s="110" t="s">
        <v>655</v>
      </c>
      <c r="AG409" s="111"/>
      <c r="AJ409" s="112"/>
      <c r="AK409" s="112" t="n">
        <v>0</v>
      </c>
      <c r="BB409" s="113" t="s">
        <v>1</v>
      </c>
      <c r="BM409" s="111" t="n">
        <f aca="false">IFERROR(X409*I409/H409,"0")</f>
        <v>0</v>
      </c>
      <c r="BN409" s="111" t="n">
        <f aca="false">IFERROR(Y409*I409/H409,"0")</f>
        <v>0</v>
      </c>
      <c r="BO409" s="111" t="n">
        <f aca="false">IFERROR(1/J409*(X409/H409),"0")</f>
        <v>0</v>
      </c>
      <c r="BP409" s="111" t="n">
        <f aca="false">IFERROR(1/J409*(Y409/H409),"0")</f>
        <v>0</v>
      </c>
    </row>
    <row r="410" customFormat="false" ht="27" hidden="false" customHeight="true" outlineLevel="0" collapsed="false">
      <c r="A410" s="96" t="s">
        <v>656</v>
      </c>
      <c r="B410" s="96" t="s">
        <v>657</v>
      </c>
      <c r="C410" s="97" t="n">
        <v>4301051485</v>
      </c>
      <c r="D410" s="98" t="n">
        <v>4680115883567</v>
      </c>
      <c r="E410" s="98"/>
      <c r="F410" s="99" t="n">
        <v>0.35</v>
      </c>
      <c r="G410" s="100" t="n">
        <v>6</v>
      </c>
      <c r="H410" s="99" t="n">
        <v>2.1</v>
      </c>
      <c r="I410" s="99" t="n">
        <v>2.34</v>
      </c>
      <c r="J410" s="100" t="n">
        <v>182</v>
      </c>
      <c r="K410" s="100" t="s">
        <v>76</v>
      </c>
      <c r="L410" s="100"/>
      <c r="M410" s="101" t="s">
        <v>68</v>
      </c>
      <c r="N410" s="101"/>
      <c r="O410" s="100" t="n">
        <v>40</v>
      </c>
      <c r="P410" s="102" t="str">
        <f aca="false"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02"/>
      <c r="R410" s="102"/>
      <c r="S410" s="102"/>
      <c r="T410" s="102"/>
      <c r="U410" s="103"/>
      <c r="V410" s="103"/>
      <c r="W410" s="104" t="s">
        <v>69</v>
      </c>
      <c r="X410" s="105" t="n">
        <v>0</v>
      </c>
      <c r="Y410" s="106" t="n">
        <f aca="false">IFERROR(IF(X410="",0,CEILING((X410/$H410),1)*$H410),"")</f>
        <v>0</v>
      </c>
      <c r="Z410" s="107" t="str">
        <f aca="false">IFERROR(IF(Y410=0,"",ROUNDUP(Y410/H410,0)*0.00651),"")</f>
        <v/>
      </c>
      <c r="AA410" s="108"/>
      <c r="AB410" s="109"/>
      <c r="AC410" s="110" t="s">
        <v>658</v>
      </c>
      <c r="AG410" s="111"/>
      <c r="AJ410" s="112"/>
      <c r="AK410" s="112" t="n">
        <v>0</v>
      </c>
      <c r="BB410" s="113" t="s">
        <v>1</v>
      </c>
      <c r="BM410" s="111" t="n">
        <f aca="false">IFERROR(X410*I410/H410,"0")</f>
        <v>0</v>
      </c>
      <c r="BN410" s="111" t="n">
        <f aca="false">IFERROR(Y410*I410/H410,"0")</f>
        <v>0</v>
      </c>
      <c r="BO410" s="111" t="n">
        <f aca="false">IFERROR(1/J410*(X410/H410),"0")</f>
        <v>0</v>
      </c>
      <c r="BP410" s="111" t="n">
        <f aca="false">IFERROR(1/J410*(Y410/H410),"0")</f>
        <v>0</v>
      </c>
    </row>
    <row r="411" customFormat="false" ht="12.75" hidden="false" customHeight="false" outlineLevel="0" collapsed="false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5" t="s">
        <v>71</v>
      </c>
      <c r="Q411" s="115"/>
      <c r="R411" s="115"/>
      <c r="S411" s="115"/>
      <c r="T411" s="115"/>
      <c r="U411" s="115"/>
      <c r="V411" s="115"/>
      <c r="W411" s="116" t="s">
        <v>72</v>
      </c>
      <c r="X411" s="117" t="n">
        <f aca="false">IFERROR(X408/H408,"0")+IFERROR(X409/H409,"0")+IFERROR(X410/H410,"0")</f>
        <v>0</v>
      </c>
      <c r="Y411" s="117" t="n">
        <f aca="false">IFERROR(Y408/H408,"0")+IFERROR(Y409/H409,"0")+IFERROR(Y410/H410,"0")</f>
        <v>0</v>
      </c>
      <c r="Z411" s="117" t="n">
        <f aca="false">IFERROR(IF(Z408="",0,Z408),"0")+IFERROR(IF(Z409="",0,Z409),"0")+IFERROR(IF(Z410="",0,Z410),"0")</f>
        <v>0</v>
      </c>
      <c r="AA411" s="118"/>
      <c r="AB411" s="118"/>
      <c r="AC411" s="118"/>
    </row>
    <row r="412" customFormat="false" ht="12.75" hidden="false" customHeight="false" outlineLevel="0" collapsed="false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5" t="s">
        <v>71</v>
      </c>
      <c r="Q412" s="115"/>
      <c r="R412" s="115"/>
      <c r="S412" s="115"/>
      <c r="T412" s="115"/>
      <c r="U412" s="115"/>
      <c r="V412" s="115"/>
      <c r="W412" s="116" t="s">
        <v>69</v>
      </c>
      <c r="X412" s="117" t="n">
        <f aca="false">IFERROR(SUM(X408:X410),"0")</f>
        <v>0</v>
      </c>
      <c r="Y412" s="117" t="n">
        <f aca="false">IFERROR(SUM(Y408:Y410),"0")</f>
        <v>0</v>
      </c>
      <c r="Z412" s="116"/>
      <c r="AA412" s="118"/>
      <c r="AB412" s="118"/>
      <c r="AC412" s="118"/>
    </row>
    <row r="413" customFormat="false" ht="27.75" hidden="false" customHeight="true" outlineLevel="0" collapsed="false">
      <c r="A413" s="90" t="s">
        <v>659</v>
      </c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1"/>
      <c r="AB413" s="91"/>
      <c r="AC413" s="91"/>
    </row>
    <row r="414" customFormat="false" ht="16.5" hidden="false" customHeight="true" outlineLevel="0" collapsed="false">
      <c r="A414" s="92" t="s">
        <v>660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3"/>
      <c r="AB414" s="93"/>
      <c r="AC414" s="93"/>
    </row>
    <row r="415" customFormat="false" ht="14.25" hidden="false" customHeight="true" outlineLevel="0" collapsed="false">
      <c r="A415" s="94" t="s">
        <v>113</v>
      </c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5"/>
      <c r="AB415" s="95"/>
      <c r="AC415" s="95"/>
    </row>
    <row r="416" customFormat="false" ht="27" hidden="false" customHeight="true" outlineLevel="0" collapsed="false">
      <c r="A416" s="96" t="s">
        <v>661</v>
      </c>
      <c r="B416" s="96" t="s">
        <v>662</v>
      </c>
      <c r="C416" s="97" t="n">
        <v>4301011946</v>
      </c>
      <c r="D416" s="98" t="n">
        <v>4680115884847</v>
      </c>
      <c r="E416" s="98"/>
      <c r="F416" s="99" t="n">
        <v>2.5</v>
      </c>
      <c r="G416" s="100" t="n">
        <v>6</v>
      </c>
      <c r="H416" s="99" t="n">
        <v>15</v>
      </c>
      <c r="I416" s="99" t="n">
        <v>15.48</v>
      </c>
      <c r="J416" s="100" t="n">
        <v>48</v>
      </c>
      <c r="K416" s="100" t="s">
        <v>116</v>
      </c>
      <c r="L416" s="100"/>
      <c r="M416" s="101" t="s">
        <v>145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02"/>
      <c r="R416" s="102"/>
      <c r="S416" s="102"/>
      <c r="T416" s="102"/>
      <c r="U416" s="103"/>
      <c r="V416" s="103"/>
      <c r="W416" s="104" t="s">
        <v>69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IFERROR(IF(Y416=0,"",ROUNDUP(Y416/H416,0)*0.02039),"")</f>
        <v/>
      </c>
      <c r="AA416" s="108"/>
      <c r="AB416" s="109"/>
      <c r="AC416" s="110" t="s">
        <v>663</v>
      </c>
      <c r="AG416" s="111"/>
      <c r="AJ416" s="112"/>
      <c r="AK416" s="112" t="n">
        <v>0</v>
      </c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27" hidden="false" customHeight="true" outlineLevel="0" collapsed="false">
      <c r="A417" s="96" t="s">
        <v>661</v>
      </c>
      <c r="B417" s="96" t="s">
        <v>664</v>
      </c>
      <c r="C417" s="97" t="n">
        <v>4301011869</v>
      </c>
      <c r="D417" s="98" t="n">
        <v>4680115884847</v>
      </c>
      <c r="E417" s="98"/>
      <c r="F417" s="99" t="n">
        <v>2.5</v>
      </c>
      <c r="G417" s="100" t="n">
        <v>6</v>
      </c>
      <c r="H417" s="99" t="n">
        <v>15</v>
      </c>
      <c r="I417" s="99" t="n">
        <v>15.48</v>
      </c>
      <c r="J417" s="100" t="n">
        <v>48</v>
      </c>
      <c r="K417" s="100" t="s">
        <v>116</v>
      </c>
      <c r="L417" s="100" t="s">
        <v>148</v>
      </c>
      <c r="M417" s="101" t="s">
        <v>68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02"/>
      <c r="R417" s="102"/>
      <c r="S417" s="102"/>
      <c r="T417" s="102"/>
      <c r="U417" s="103"/>
      <c r="V417" s="103"/>
      <c r="W417" s="104" t="s">
        <v>69</v>
      </c>
      <c r="X417" s="105" t="n">
        <v>250</v>
      </c>
      <c r="Y417" s="106" t="n">
        <f aca="false">IFERROR(IF(X417="",0,CEILING((X417/$H417),1)*$H417),"")</f>
        <v>255</v>
      </c>
      <c r="Z417" s="107" t="n">
        <f aca="false">IFERROR(IF(Y417=0,"",ROUNDUP(Y417/H417,0)*0.02175),"")</f>
        <v>0.36975</v>
      </c>
      <c r="AA417" s="108"/>
      <c r="AB417" s="109"/>
      <c r="AC417" s="110" t="s">
        <v>665</v>
      </c>
      <c r="AG417" s="111"/>
      <c r="AJ417" s="112" t="s">
        <v>150</v>
      </c>
      <c r="AK417" s="112" t="n">
        <v>720</v>
      </c>
      <c r="BB417" s="113" t="s">
        <v>1</v>
      </c>
      <c r="BM417" s="111" t="n">
        <f aca="false">IFERROR(X417*I417/H417,"0")</f>
        <v>258</v>
      </c>
      <c r="BN417" s="111" t="n">
        <f aca="false">IFERROR(Y417*I417/H417,"0")</f>
        <v>263.16</v>
      </c>
      <c r="BO417" s="111" t="n">
        <f aca="false">IFERROR(1/J417*(X417/H417),"0")</f>
        <v>0.347222222222222</v>
      </c>
      <c r="BP417" s="111" t="n">
        <f aca="false">IFERROR(1/J417*(Y417/H417),"0")</f>
        <v>0.354166666666667</v>
      </c>
    </row>
    <row r="418" customFormat="false" ht="27" hidden="false" customHeight="true" outlineLevel="0" collapsed="false">
      <c r="A418" s="96" t="s">
        <v>666</v>
      </c>
      <c r="B418" s="96" t="s">
        <v>667</v>
      </c>
      <c r="C418" s="97" t="n">
        <v>4301011947</v>
      </c>
      <c r="D418" s="98" t="n">
        <v>4680115884854</v>
      </c>
      <c r="E418" s="98"/>
      <c r="F418" s="99" t="n">
        <v>2.5</v>
      </c>
      <c r="G418" s="100" t="n">
        <v>6</v>
      </c>
      <c r="H418" s="99" t="n">
        <v>15</v>
      </c>
      <c r="I418" s="99" t="n">
        <v>15.48</v>
      </c>
      <c r="J418" s="100" t="n">
        <v>48</v>
      </c>
      <c r="K418" s="100" t="s">
        <v>116</v>
      </c>
      <c r="L418" s="100"/>
      <c r="M418" s="101" t="s">
        <v>145</v>
      </c>
      <c r="N418" s="101"/>
      <c r="O418" s="100" t="n">
        <v>60</v>
      </c>
      <c r="P418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02"/>
      <c r="R418" s="102"/>
      <c r="S418" s="102"/>
      <c r="T418" s="102"/>
      <c r="U418" s="103"/>
      <c r="V418" s="103"/>
      <c r="W418" s="104" t="s">
        <v>69</v>
      </c>
      <c r="X418" s="105" t="n">
        <v>0</v>
      </c>
      <c r="Y418" s="106" t="n">
        <f aca="false">IFERROR(IF(X418="",0,CEILING((X418/$H418),1)*$H418),"")</f>
        <v>0</v>
      </c>
      <c r="Z418" s="107" t="str">
        <f aca="false">IFERROR(IF(Y418=0,"",ROUNDUP(Y418/H418,0)*0.02039),"")</f>
        <v/>
      </c>
      <c r="AA418" s="108"/>
      <c r="AB418" s="109"/>
      <c r="AC418" s="110" t="s">
        <v>663</v>
      </c>
      <c r="AG418" s="111"/>
      <c r="AJ418" s="112"/>
      <c r="AK418" s="112" t="n">
        <v>0</v>
      </c>
      <c r="BB418" s="113" t="s">
        <v>1</v>
      </c>
      <c r="BM418" s="111" t="n">
        <f aca="false">IFERROR(X418*I418/H418,"0")</f>
        <v>0</v>
      </c>
      <c r="BN418" s="111" t="n">
        <f aca="false">IFERROR(Y418*I418/H418,"0")</f>
        <v>0</v>
      </c>
      <c r="BO418" s="111" t="n">
        <f aca="false">IFERROR(1/J418*(X418/H418),"0")</f>
        <v>0</v>
      </c>
      <c r="BP418" s="111" t="n">
        <f aca="false">IFERROR(1/J418*(Y418/H418),"0")</f>
        <v>0</v>
      </c>
    </row>
    <row r="419" customFormat="false" ht="27" hidden="false" customHeight="true" outlineLevel="0" collapsed="false">
      <c r="A419" s="96" t="s">
        <v>666</v>
      </c>
      <c r="B419" s="96" t="s">
        <v>668</v>
      </c>
      <c r="C419" s="97" t="n">
        <v>4301011870</v>
      </c>
      <c r="D419" s="98" t="n">
        <v>4680115884854</v>
      </c>
      <c r="E419" s="98"/>
      <c r="F419" s="99" t="n">
        <v>2.5</v>
      </c>
      <c r="G419" s="100" t="n">
        <v>6</v>
      </c>
      <c r="H419" s="99" t="n">
        <v>15</v>
      </c>
      <c r="I419" s="99" t="n">
        <v>15.48</v>
      </c>
      <c r="J419" s="100" t="n">
        <v>48</v>
      </c>
      <c r="K419" s="100" t="s">
        <v>116</v>
      </c>
      <c r="L419" s="100" t="s">
        <v>148</v>
      </c>
      <c r="M419" s="101" t="s">
        <v>68</v>
      </c>
      <c r="N419" s="101"/>
      <c r="O419" s="100" t="n">
        <v>60</v>
      </c>
      <c r="P419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02"/>
      <c r="R419" s="102"/>
      <c r="S419" s="102"/>
      <c r="T419" s="102"/>
      <c r="U419" s="103"/>
      <c r="V419" s="103"/>
      <c r="W419" s="104" t="s">
        <v>69</v>
      </c>
      <c r="X419" s="105" t="n">
        <v>200</v>
      </c>
      <c r="Y419" s="106" t="n">
        <f aca="false">IFERROR(IF(X419="",0,CEILING((X419/$H419),1)*$H419),"")</f>
        <v>210</v>
      </c>
      <c r="Z419" s="107" t="n">
        <f aca="false">IFERROR(IF(Y419=0,"",ROUNDUP(Y419/H419,0)*0.02175),"")</f>
        <v>0.3045</v>
      </c>
      <c r="AA419" s="108"/>
      <c r="AB419" s="109"/>
      <c r="AC419" s="110" t="s">
        <v>669</v>
      </c>
      <c r="AG419" s="111"/>
      <c r="AJ419" s="112" t="s">
        <v>150</v>
      </c>
      <c r="AK419" s="112" t="n">
        <v>720</v>
      </c>
      <c r="BB419" s="113" t="s">
        <v>1</v>
      </c>
      <c r="BM419" s="111" t="n">
        <f aca="false">IFERROR(X419*I419/H419,"0")</f>
        <v>206.4</v>
      </c>
      <c r="BN419" s="111" t="n">
        <f aca="false">IFERROR(Y419*I419/H419,"0")</f>
        <v>216.72</v>
      </c>
      <c r="BO419" s="111" t="n">
        <f aca="false">IFERROR(1/J419*(X419/H419),"0")</f>
        <v>0.277777777777778</v>
      </c>
      <c r="BP419" s="111" t="n">
        <f aca="false">IFERROR(1/J419*(Y419/H419),"0")</f>
        <v>0.291666666666667</v>
      </c>
    </row>
    <row r="420" customFormat="false" ht="27" hidden="false" customHeight="true" outlineLevel="0" collapsed="false">
      <c r="A420" s="96" t="s">
        <v>670</v>
      </c>
      <c r="B420" s="96" t="s">
        <v>671</v>
      </c>
      <c r="C420" s="97" t="n">
        <v>4301011943</v>
      </c>
      <c r="D420" s="98" t="n">
        <v>4680115884830</v>
      </c>
      <c r="E420" s="98"/>
      <c r="F420" s="99" t="n">
        <v>2.5</v>
      </c>
      <c r="G420" s="100" t="n">
        <v>6</v>
      </c>
      <c r="H420" s="99" t="n">
        <v>15</v>
      </c>
      <c r="I420" s="99" t="n">
        <v>15.48</v>
      </c>
      <c r="J420" s="100" t="n">
        <v>48</v>
      </c>
      <c r="K420" s="100" t="s">
        <v>116</v>
      </c>
      <c r="L420" s="100"/>
      <c r="M420" s="101" t="s">
        <v>145</v>
      </c>
      <c r="N420" s="101"/>
      <c r="O420" s="100" t="n">
        <v>60</v>
      </c>
      <c r="P420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02"/>
      <c r="R420" s="102"/>
      <c r="S420" s="102"/>
      <c r="T420" s="102"/>
      <c r="U420" s="103"/>
      <c r="V420" s="103"/>
      <c r="W420" s="104" t="s">
        <v>69</v>
      </c>
      <c r="X420" s="105" t="n">
        <v>0</v>
      </c>
      <c r="Y420" s="106" t="n">
        <f aca="false">IFERROR(IF(X420="",0,CEILING((X420/$H420),1)*$H420),"")</f>
        <v>0</v>
      </c>
      <c r="Z420" s="107" t="str">
        <f aca="false">IFERROR(IF(Y420=0,"",ROUNDUP(Y420/H420,0)*0.02039),"")</f>
        <v/>
      </c>
      <c r="AA420" s="108"/>
      <c r="AB420" s="109"/>
      <c r="AC420" s="110" t="s">
        <v>663</v>
      </c>
      <c r="AG420" s="111"/>
      <c r="AJ420" s="112"/>
      <c r="AK420" s="112" t="n">
        <v>0</v>
      </c>
      <c r="BB420" s="113" t="s">
        <v>1</v>
      </c>
      <c r="BM420" s="111" t="n">
        <f aca="false">IFERROR(X420*I420/H420,"0")</f>
        <v>0</v>
      </c>
      <c r="BN420" s="111" t="n">
        <f aca="false">IFERROR(Y420*I420/H420,"0")</f>
        <v>0</v>
      </c>
      <c r="BO420" s="111" t="n">
        <f aca="false">IFERROR(1/J420*(X420/H420),"0")</f>
        <v>0</v>
      </c>
      <c r="BP420" s="111" t="n">
        <f aca="false">IFERROR(1/J420*(Y420/H420),"0")</f>
        <v>0</v>
      </c>
    </row>
    <row r="421" customFormat="false" ht="27" hidden="false" customHeight="true" outlineLevel="0" collapsed="false">
      <c r="A421" s="96" t="s">
        <v>670</v>
      </c>
      <c r="B421" s="96" t="s">
        <v>672</v>
      </c>
      <c r="C421" s="97" t="n">
        <v>4301011867</v>
      </c>
      <c r="D421" s="98" t="n">
        <v>4680115884830</v>
      </c>
      <c r="E421" s="98"/>
      <c r="F421" s="99" t="n">
        <v>2.5</v>
      </c>
      <c r="G421" s="100" t="n">
        <v>6</v>
      </c>
      <c r="H421" s="99" t="n">
        <v>15</v>
      </c>
      <c r="I421" s="99" t="n">
        <v>15.48</v>
      </c>
      <c r="J421" s="100" t="n">
        <v>48</v>
      </c>
      <c r="K421" s="100" t="s">
        <v>116</v>
      </c>
      <c r="L421" s="100" t="s">
        <v>148</v>
      </c>
      <c r="M421" s="101" t="s">
        <v>68</v>
      </c>
      <c r="N421" s="101"/>
      <c r="O421" s="100" t="n">
        <v>60</v>
      </c>
      <c r="P421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02"/>
      <c r="R421" s="102"/>
      <c r="S421" s="102"/>
      <c r="T421" s="102"/>
      <c r="U421" s="103"/>
      <c r="V421" s="103"/>
      <c r="W421" s="104" t="s">
        <v>69</v>
      </c>
      <c r="X421" s="105" t="n">
        <v>0</v>
      </c>
      <c r="Y421" s="106" t="n">
        <f aca="false">IFERROR(IF(X421="",0,CEILING((X421/$H421),1)*$H421),"")</f>
        <v>0</v>
      </c>
      <c r="Z421" s="107" t="str">
        <f aca="false">IFERROR(IF(Y421=0,"",ROUNDUP(Y421/H421,0)*0.02175),"")</f>
        <v/>
      </c>
      <c r="AA421" s="108"/>
      <c r="AB421" s="109"/>
      <c r="AC421" s="110" t="s">
        <v>673</v>
      </c>
      <c r="AG421" s="111"/>
      <c r="AJ421" s="112" t="s">
        <v>150</v>
      </c>
      <c r="AK421" s="112" t="n">
        <v>720</v>
      </c>
      <c r="BB421" s="113" t="s">
        <v>1</v>
      </c>
      <c r="BM421" s="111" t="n">
        <f aca="false">IFERROR(X421*I421/H421,"0")</f>
        <v>0</v>
      </c>
      <c r="BN421" s="111" t="n">
        <f aca="false">IFERROR(Y421*I421/H421,"0")</f>
        <v>0</v>
      </c>
      <c r="BO421" s="111" t="n">
        <f aca="false">IFERROR(1/J421*(X421/H421),"0")</f>
        <v>0</v>
      </c>
      <c r="BP421" s="111" t="n">
        <f aca="false">IFERROR(1/J421*(Y421/H421),"0")</f>
        <v>0</v>
      </c>
    </row>
    <row r="422" customFormat="false" ht="27" hidden="false" customHeight="true" outlineLevel="0" collapsed="false">
      <c r="A422" s="96" t="s">
        <v>674</v>
      </c>
      <c r="B422" s="96" t="s">
        <v>675</v>
      </c>
      <c r="C422" s="97" t="n">
        <v>4301011339</v>
      </c>
      <c r="D422" s="98" t="n">
        <v>4607091383997</v>
      </c>
      <c r="E422" s="98"/>
      <c r="F422" s="99" t="n">
        <v>2.5</v>
      </c>
      <c r="G422" s="100" t="n">
        <v>6</v>
      </c>
      <c r="H422" s="99" t="n">
        <v>15</v>
      </c>
      <c r="I422" s="99" t="n">
        <v>15.48</v>
      </c>
      <c r="J422" s="100" t="n">
        <v>48</v>
      </c>
      <c r="K422" s="100" t="s">
        <v>116</v>
      </c>
      <c r="L422" s="100"/>
      <c r="M422" s="101" t="s">
        <v>68</v>
      </c>
      <c r="N422" s="101"/>
      <c r="O422" s="100" t="n">
        <v>60</v>
      </c>
      <c r="P422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02"/>
      <c r="R422" s="102"/>
      <c r="S422" s="102"/>
      <c r="T422" s="102"/>
      <c r="U422" s="103"/>
      <c r="V422" s="103"/>
      <c r="W422" s="104" t="s">
        <v>69</v>
      </c>
      <c r="X422" s="105" t="n">
        <v>600</v>
      </c>
      <c r="Y422" s="106" t="n">
        <f aca="false">IFERROR(IF(X422="",0,CEILING((X422/$H422),1)*$H422),"")</f>
        <v>600</v>
      </c>
      <c r="Z422" s="107" t="n">
        <f aca="false">IFERROR(IF(Y422=0,"",ROUNDUP(Y422/H422,0)*0.02175),"")</f>
        <v>0.87</v>
      </c>
      <c r="AA422" s="108"/>
      <c r="AB422" s="109"/>
      <c r="AC422" s="110" t="s">
        <v>676</v>
      </c>
      <c r="AG422" s="111"/>
      <c r="AJ422" s="112"/>
      <c r="AK422" s="112" t="n">
        <v>0</v>
      </c>
      <c r="BB422" s="113" t="s">
        <v>1</v>
      </c>
      <c r="BM422" s="111" t="n">
        <f aca="false">IFERROR(X422*I422/H422,"0")</f>
        <v>619.2</v>
      </c>
      <c r="BN422" s="111" t="n">
        <f aca="false">IFERROR(Y422*I422/H422,"0")</f>
        <v>619.2</v>
      </c>
      <c r="BO422" s="111" t="n">
        <f aca="false">IFERROR(1/J422*(X422/H422),"0")</f>
        <v>0.833333333333333</v>
      </c>
      <c r="BP422" s="111" t="n">
        <f aca="false">IFERROR(1/J422*(Y422/H422),"0")</f>
        <v>0.833333333333333</v>
      </c>
    </row>
    <row r="423" customFormat="false" ht="27" hidden="false" customHeight="true" outlineLevel="0" collapsed="false">
      <c r="A423" s="96" t="s">
        <v>677</v>
      </c>
      <c r="B423" s="96" t="s">
        <v>678</v>
      </c>
      <c r="C423" s="97" t="n">
        <v>4301011433</v>
      </c>
      <c r="D423" s="98" t="n">
        <v>4680115882638</v>
      </c>
      <c r="E423" s="98"/>
      <c r="F423" s="99" t="n">
        <v>0.4</v>
      </c>
      <c r="G423" s="100" t="n">
        <v>10</v>
      </c>
      <c r="H423" s="99" t="n">
        <v>4</v>
      </c>
      <c r="I423" s="99" t="n">
        <v>4.21</v>
      </c>
      <c r="J423" s="100" t="n">
        <v>132</v>
      </c>
      <c r="K423" s="100" t="s">
        <v>126</v>
      </c>
      <c r="L423" s="100"/>
      <c r="M423" s="101" t="s">
        <v>119</v>
      </c>
      <c r="N423" s="101"/>
      <c r="O423" s="100" t="n">
        <v>90</v>
      </c>
      <c r="P423" s="102" t="str">
        <f aca="false"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02"/>
      <c r="R423" s="102"/>
      <c r="S423" s="102"/>
      <c r="T423" s="102"/>
      <c r="U423" s="103"/>
      <c r="V423" s="103"/>
      <c r="W423" s="104" t="s">
        <v>69</v>
      </c>
      <c r="X423" s="105" t="n">
        <v>0</v>
      </c>
      <c r="Y423" s="106" t="n">
        <f aca="false">IFERROR(IF(X423="",0,CEILING((X423/$H423),1)*$H423),"")</f>
        <v>0</v>
      </c>
      <c r="Z423" s="107" t="str">
        <f aca="false">IFERROR(IF(Y423=0,"",ROUNDUP(Y423/H423,0)*0.00902),"")</f>
        <v/>
      </c>
      <c r="AA423" s="108"/>
      <c r="AB423" s="109"/>
      <c r="AC423" s="110" t="s">
        <v>679</v>
      </c>
      <c r="AG423" s="111"/>
      <c r="AJ423" s="112"/>
      <c r="AK423" s="112" t="n">
        <v>0</v>
      </c>
      <c r="BB423" s="113" t="s">
        <v>1</v>
      </c>
      <c r="BM423" s="111" t="n">
        <f aca="false">IFERROR(X423*I423/H423,"0")</f>
        <v>0</v>
      </c>
      <c r="BN423" s="111" t="n">
        <f aca="false">IFERROR(Y423*I423/H423,"0")</f>
        <v>0</v>
      </c>
      <c r="BO423" s="111" t="n">
        <f aca="false">IFERROR(1/J423*(X423/H423),"0")</f>
        <v>0</v>
      </c>
      <c r="BP423" s="111" t="n">
        <f aca="false">IFERROR(1/J423*(Y423/H423),"0")</f>
        <v>0</v>
      </c>
    </row>
    <row r="424" customFormat="false" ht="27" hidden="false" customHeight="true" outlineLevel="0" collapsed="false">
      <c r="A424" s="96" t="s">
        <v>680</v>
      </c>
      <c r="B424" s="96" t="s">
        <v>681</v>
      </c>
      <c r="C424" s="97" t="n">
        <v>4301011952</v>
      </c>
      <c r="D424" s="98" t="n">
        <v>4680115884922</v>
      </c>
      <c r="E424" s="98"/>
      <c r="F424" s="99" t="n">
        <v>0.5</v>
      </c>
      <c r="G424" s="100" t="n">
        <v>10</v>
      </c>
      <c r="H424" s="99" t="n">
        <v>5</v>
      </c>
      <c r="I424" s="99" t="n">
        <v>5.21</v>
      </c>
      <c r="J424" s="100" t="n">
        <v>132</v>
      </c>
      <c r="K424" s="100" t="s">
        <v>126</v>
      </c>
      <c r="L424" s="100"/>
      <c r="M424" s="101" t="s">
        <v>68</v>
      </c>
      <c r="N424" s="101"/>
      <c r="O424" s="100" t="n">
        <v>60</v>
      </c>
      <c r="P424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02"/>
      <c r="R424" s="102"/>
      <c r="S424" s="102"/>
      <c r="T424" s="102"/>
      <c r="U424" s="103"/>
      <c r="V424" s="103"/>
      <c r="W424" s="104" t="s">
        <v>69</v>
      </c>
      <c r="X424" s="105" t="n">
        <v>0</v>
      </c>
      <c r="Y424" s="106" t="n">
        <f aca="false">IFERROR(IF(X424="",0,CEILING((X424/$H424),1)*$H424),"")</f>
        <v>0</v>
      </c>
      <c r="Z424" s="107" t="str">
        <f aca="false">IFERROR(IF(Y424=0,"",ROUNDUP(Y424/H424,0)*0.00902),"")</f>
        <v/>
      </c>
      <c r="AA424" s="108"/>
      <c r="AB424" s="109"/>
      <c r="AC424" s="110" t="s">
        <v>669</v>
      </c>
      <c r="AG424" s="111"/>
      <c r="AJ424" s="112"/>
      <c r="AK424" s="112" t="n">
        <v>0</v>
      </c>
      <c r="BB424" s="113" t="s">
        <v>1</v>
      </c>
      <c r="BM424" s="111" t="n">
        <f aca="false">IFERROR(X424*I424/H424,"0")</f>
        <v>0</v>
      </c>
      <c r="BN424" s="111" t="n">
        <f aca="false">IFERROR(Y424*I424/H424,"0")</f>
        <v>0</v>
      </c>
      <c r="BO424" s="111" t="n">
        <f aca="false">IFERROR(1/J424*(X424/H424),"0")</f>
        <v>0</v>
      </c>
      <c r="BP424" s="111" t="n">
        <f aca="false">IFERROR(1/J424*(Y424/H424),"0")</f>
        <v>0</v>
      </c>
    </row>
    <row r="425" customFormat="false" ht="27" hidden="false" customHeight="true" outlineLevel="0" collapsed="false">
      <c r="A425" s="96" t="s">
        <v>682</v>
      </c>
      <c r="B425" s="96" t="s">
        <v>683</v>
      </c>
      <c r="C425" s="97" t="n">
        <v>4301011868</v>
      </c>
      <c r="D425" s="98" t="n">
        <v>4680115884861</v>
      </c>
      <c r="E425" s="98"/>
      <c r="F425" s="99" t="n">
        <v>0.5</v>
      </c>
      <c r="G425" s="100" t="n">
        <v>10</v>
      </c>
      <c r="H425" s="99" t="n">
        <v>5</v>
      </c>
      <c r="I425" s="99" t="n">
        <v>5.21</v>
      </c>
      <c r="J425" s="100" t="n">
        <v>132</v>
      </c>
      <c r="K425" s="100" t="s">
        <v>126</v>
      </c>
      <c r="L425" s="100"/>
      <c r="M425" s="101" t="s">
        <v>68</v>
      </c>
      <c r="N425" s="101"/>
      <c r="O425" s="100" t="n">
        <v>60</v>
      </c>
      <c r="P425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02"/>
      <c r="R425" s="102"/>
      <c r="S425" s="102"/>
      <c r="T425" s="102"/>
      <c r="U425" s="103"/>
      <c r="V425" s="103"/>
      <c r="W425" s="104" t="s">
        <v>69</v>
      </c>
      <c r="X425" s="105" t="n">
        <v>0</v>
      </c>
      <c r="Y425" s="106" t="n">
        <f aca="false">IFERROR(IF(X425="",0,CEILING((X425/$H425),1)*$H425),"")</f>
        <v>0</v>
      </c>
      <c r="Z425" s="107" t="str">
        <f aca="false">IFERROR(IF(Y425=0,"",ROUNDUP(Y425/H425,0)*0.00902),"")</f>
        <v/>
      </c>
      <c r="AA425" s="108"/>
      <c r="AB425" s="109"/>
      <c r="AC425" s="110" t="s">
        <v>673</v>
      </c>
      <c r="AG425" s="111"/>
      <c r="AJ425" s="112"/>
      <c r="AK425" s="112" t="n">
        <v>0</v>
      </c>
      <c r="BB425" s="113" t="s">
        <v>1</v>
      </c>
      <c r="BM425" s="111" t="n">
        <f aca="false">IFERROR(X425*I425/H425,"0")</f>
        <v>0</v>
      </c>
      <c r="BN425" s="111" t="n">
        <f aca="false">IFERROR(Y425*I425/H425,"0")</f>
        <v>0</v>
      </c>
      <c r="BO425" s="111" t="n">
        <f aca="false">IFERROR(1/J425*(X425/H425),"0")</f>
        <v>0</v>
      </c>
      <c r="BP425" s="111" t="n">
        <f aca="false">IFERROR(1/J425*(Y425/H425),"0")</f>
        <v>0</v>
      </c>
    </row>
    <row r="426" customFormat="false" ht="27" hidden="false" customHeight="true" outlineLevel="0" collapsed="false">
      <c r="A426" s="96" t="s">
        <v>684</v>
      </c>
      <c r="B426" s="96" t="s">
        <v>685</v>
      </c>
      <c r="C426" s="97" t="n">
        <v>4301011866</v>
      </c>
      <c r="D426" s="98" t="n">
        <v>4680115884878</v>
      </c>
      <c r="E426" s="98"/>
      <c r="F426" s="99" t="n">
        <v>0.5</v>
      </c>
      <c r="G426" s="100" t="n">
        <v>10</v>
      </c>
      <c r="H426" s="99" t="n">
        <v>5</v>
      </c>
      <c r="I426" s="99" t="n">
        <v>5.21</v>
      </c>
      <c r="J426" s="100" t="n">
        <v>132</v>
      </c>
      <c r="K426" s="100" t="s">
        <v>126</v>
      </c>
      <c r="L426" s="100"/>
      <c r="M426" s="101" t="s">
        <v>68</v>
      </c>
      <c r="N426" s="101"/>
      <c r="O426" s="100" t="n">
        <v>60</v>
      </c>
      <c r="P426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02"/>
      <c r="R426" s="102"/>
      <c r="S426" s="102"/>
      <c r="T426" s="102"/>
      <c r="U426" s="103"/>
      <c r="V426" s="103"/>
      <c r="W426" s="104" t="s">
        <v>69</v>
      </c>
      <c r="X426" s="105" t="n">
        <v>0</v>
      </c>
      <c r="Y426" s="106" t="n">
        <f aca="false">IFERROR(IF(X426="",0,CEILING((X426/$H426),1)*$H426),"")</f>
        <v>0</v>
      </c>
      <c r="Z426" s="107" t="str">
        <f aca="false">IFERROR(IF(Y426=0,"",ROUNDUP(Y426/H426,0)*0.00902),"")</f>
        <v/>
      </c>
      <c r="AA426" s="108"/>
      <c r="AB426" s="109"/>
      <c r="AC426" s="110" t="s">
        <v>686</v>
      </c>
      <c r="AG426" s="111"/>
      <c r="AJ426" s="112"/>
      <c r="AK426" s="112" t="n">
        <v>0</v>
      </c>
      <c r="BB426" s="113" t="s">
        <v>1</v>
      </c>
      <c r="BM426" s="111" t="n">
        <f aca="false">IFERROR(X426*I426/H426,"0")</f>
        <v>0</v>
      </c>
      <c r="BN426" s="111" t="n">
        <f aca="false">IFERROR(Y426*I426/H426,"0")</f>
        <v>0</v>
      </c>
      <c r="BO426" s="111" t="n">
        <f aca="false">IFERROR(1/J426*(X426/H426),"0")</f>
        <v>0</v>
      </c>
      <c r="BP426" s="111" t="n">
        <f aca="false">IFERROR(1/J426*(Y426/H426),"0")</f>
        <v>0</v>
      </c>
    </row>
    <row r="427" customFormat="false" ht="12.75" hidden="false" customHeight="false" outlineLevel="0" collapsed="false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5" t="s">
        <v>71</v>
      </c>
      <c r="Q427" s="115"/>
      <c r="R427" s="115"/>
      <c r="S427" s="115"/>
      <c r="T427" s="115"/>
      <c r="U427" s="115"/>
      <c r="V427" s="115"/>
      <c r="W427" s="116" t="s">
        <v>72</v>
      </c>
      <c r="X427" s="117" t="n">
        <f aca="false">IFERROR(X416/H416,"0")+IFERROR(X417/H417,"0")+IFERROR(X418/H418,"0")+IFERROR(X419/H419,"0")+IFERROR(X420/H420,"0")+IFERROR(X421/H421,"0")+IFERROR(X422/H422,"0")+IFERROR(X423/H423,"0")+IFERROR(X424/H424,"0")+IFERROR(X425/H425,"0")+IFERROR(X426/H426,"0")</f>
        <v>70</v>
      </c>
      <c r="Y427" s="117" t="n">
        <f aca="false">IFERROR(Y416/H416,"0")+IFERROR(Y417/H417,"0")+IFERROR(Y418/H418,"0")+IFERROR(Y419/H419,"0")+IFERROR(Y420/H420,"0")+IFERROR(Y421/H421,"0")+IFERROR(Y422/H422,"0")+IFERROR(Y423/H423,"0")+IFERROR(Y424/H424,"0")+IFERROR(Y425/H425,"0")+IFERROR(Y426/H426,"0")</f>
        <v>71</v>
      </c>
      <c r="Z427" s="117" t="n">
        <f aca="false"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1.54425</v>
      </c>
      <c r="AA427" s="118"/>
      <c r="AB427" s="118"/>
      <c r="AC427" s="118"/>
    </row>
    <row r="428" customFormat="false" ht="12.75" hidden="false" customHeight="false" outlineLevel="0" collapsed="false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5" t="s">
        <v>71</v>
      </c>
      <c r="Q428" s="115"/>
      <c r="R428" s="115"/>
      <c r="S428" s="115"/>
      <c r="T428" s="115"/>
      <c r="U428" s="115"/>
      <c r="V428" s="115"/>
      <c r="W428" s="116" t="s">
        <v>69</v>
      </c>
      <c r="X428" s="117" t="n">
        <f aca="false">IFERROR(SUM(X416:X426),"0")</f>
        <v>1050</v>
      </c>
      <c r="Y428" s="117" t="n">
        <f aca="false">IFERROR(SUM(Y416:Y426),"0")</f>
        <v>1065</v>
      </c>
      <c r="Z428" s="116"/>
      <c r="AA428" s="118"/>
      <c r="AB428" s="118"/>
      <c r="AC428" s="118"/>
    </row>
    <row r="429" customFormat="false" ht="14.25" hidden="false" customHeight="true" outlineLevel="0" collapsed="false">
      <c r="A429" s="94" t="s">
        <v>165</v>
      </c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5"/>
      <c r="AB429" s="95"/>
      <c r="AC429" s="95"/>
    </row>
    <row r="430" customFormat="false" ht="27" hidden="false" customHeight="true" outlineLevel="0" collapsed="false">
      <c r="A430" s="96" t="s">
        <v>687</v>
      </c>
      <c r="B430" s="96" t="s">
        <v>688</v>
      </c>
      <c r="C430" s="97" t="n">
        <v>4301020178</v>
      </c>
      <c r="D430" s="98" t="n">
        <v>4607091383980</v>
      </c>
      <c r="E430" s="98"/>
      <c r="F430" s="99" t="n">
        <v>2.5</v>
      </c>
      <c r="G430" s="100" t="n">
        <v>6</v>
      </c>
      <c r="H430" s="99" t="n">
        <v>15</v>
      </c>
      <c r="I430" s="99" t="n">
        <v>15.48</v>
      </c>
      <c r="J430" s="100" t="n">
        <v>48</v>
      </c>
      <c r="K430" s="100" t="s">
        <v>116</v>
      </c>
      <c r="L430" s="100" t="s">
        <v>148</v>
      </c>
      <c r="M430" s="101" t="s">
        <v>119</v>
      </c>
      <c r="N430" s="101"/>
      <c r="O430" s="100" t="n">
        <v>50</v>
      </c>
      <c r="P430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02"/>
      <c r="R430" s="102"/>
      <c r="S430" s="102"/>
      <c r="T430" s="102"/>
      <c r="U430" s="103"/>
      <c r="V430" s="103"/>
      <c r="W430" s="104" t="s">
        <v>69</v>
      </c>
      <c r="X430" s="105" t="n">
        <v>1200</v>
      </c>
      <c r="Y430" s="106" t="n">
        <f aca="false">IFERROR(IF(X430="",0,CEILING((X430/$H430),1)*$H430),"")</f>
        <v>1200</v>
      </c>
      <c r="Z430" s="107" t="n">
        <f aca="false">IFERROR(IF(Y430=0,"",ROUNDUP(Y430/H430,0)*0.02175),"")</f>
        <v>1.74</v>
      </c>
      <c r="AA430" s="108"/>
      <c r="AB430" s="109"/>
      <c r="AC430" s="110" t="s">
        <v>689</v>
      </c>
      <c r="AG430" s="111"/>
      <c r="AJ430" s="112" t="s">
        <v>150</v>
      </c>
      <c r="AK430" s="112" t="n">
        <v>720</v>
      </c>
      <c r="BB430" s="113" t="s">
        <v>1</v>
      </c>
      <c r="BM430" s="111" t="n">
        <f aca="false">IFERROR(X430*I430/H430,"0")</f>
        <v>1238.4</v>
      </c>
      <c r="BN430" s="111" t="n">
        <f aca="false">IFERROR(Y430*I430/H430,"0")</f>
        <v>1238.4</v>
      </c>
      <c r="BO430" s="111" t="n">
        <f aca="false">IFERROR(1/J430*(X430/H430),"0")</f>
        <v>1.66666666666667</v>
      </c>
      <c r="BP430" s="111" t="n">
        <f aca="false">IFERROR(1/J430*(Y430/H430),"0")</f>
        <v>1.66666666666667</v>
      </c>
    </row>
    <row r="431" customFormat="false" ht="27" hidden="false" customHeight="true" outlineLevel="0" collapsed="false">
      <c r="A431" s="96" t="s">
        <v>690</v>
      </c>
      <c r="B431" s="96" t="s">
        <v>691</v>
      </c>
      <c r="C431" s="97" t="n">
        <v>4301020179</v>
      </c>
      <c r="D431" s="98" t="n">
        <v>4607091384178</v>
      </c>
      <c r="E431" s="98"/>
      <c r="F431" s="99" t="n">
        <v>0.4</v>
      </c>
      <c r="G431" s="100" t="n">
        <v>10</v>
      </c>
      <c r="H431" s="99" t="n">
        <v>4</v>
      </c>
      <c r="I431" s="99" t="n">
        <v>4.21</v>
      </c>
      <c r="J431" s="100" t="n">
        <v>132</v>
      </c>
      <c r="K431" s="100" t="s">
        <v>126</v>
      </c>
      <c r="L431" s="100"/>
      <c r="M431" s="101" t="s">
        <v>119</v>
      </c>
      <c r="N431" s="101"/>
      <c r="O431" s="100" t="n">
        <v>50</v>
      </c>
      <c r="P431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02"/>
      <c r="R431" s="102"/>
      <c r="S431" s="102"/>
      <c r="T431" s="102"/>
      <c r="U431" s="103"/>
      <c r="V431" s="103"/>
      <c r="W431" s="104" t="s">
        <v>69</v>
      </c>
      <c r="X431" s="105" t="n">
        <v>0</v>
      </c>
      <c r="Y431" s="106" t="n">
        <f aca="false">IFERROR(IF(X431="",0,CEILING((X431/$H431),1)*$H431),"")</f>
        <v>0</v>
      </c>
      <c r="Z431" s="107" t="str">
        <f aca="false">IFERROR(IF(Y431=0,"",ROUNDUP(Y431/H431,0)*0.00902),"")</f>
        <v/>
      </c>
      <c r="AA431" s="108"/>
      <c r="AB431" s="109"/>
      <c r="AC431" s="110" t="s">
        <v>689</v>
      </c>
      <c r="AG431" s="111"/>
      <c r="AJ431" s="112"/>
      <c r="AK431" s="112" t="n">
        <v>0</v>
      </c>
      <c r="BB431" s="113" t="s">
        <v>1</v>
      </c>
      <c r="BM431" s="111" t="n">
        <f aca="false">IFERROR(X431*I431/H431,"0")</f>
        <v>0</v>
      </c>
      <c r="BN431" s="111" t="n">
        <f aca="false">IFERROR(Y431*I431/H431,"0")</f>
        <v>0</v>
      </c>
      <c r="BO431" s="111" t="n">
        <f aca="false">IFERROR(1/J431*(X431/H431),"0")</f>
        <v>0</v>
      </c>
      <c r="BP431" s="111" t="n">
        <f aca="false">IFERROR(1/J431*(Y431/H431),"0")</f>
        <v>0</v>
      </c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71</v>
      </c>
      <c r="Q432" s="115"/>
      <c r="R432" s="115"/>
      <c r="S432" s="115"/>
      <c r="T432" s="115"/>
      <c r="U432" s="115"/>
      <c r="V432" s="115"/>
      <c r="W432" s="116" t="s">
        <v>72</v>
      </c>
      <c r="X432" s="117" t="n">
        <f aca="false">IFERROR(X430/H430,"0")+IFERROR(X431/H431,"0")</f>
        <v>80</v>
      </c>
      <c r="Y432" s="117" t="n">
        <f aca="false">IFERROR(Y430/H430,"0")+IFERROR(Y431/H431,"0")</f>
        <v>80</v>
      </c>
      <c r="Z432" s="117" t="n">
        <f aca="false">IFERROR(IF(Z430="",0,Z430),"0")+IFERROR(IF(Z431="",0,Z431),"0")</f>
        <v>1.74</v>
      </c>
      <c r="AA432" s="118"/>
      <c r="AB432" s="118"/>
      <c r="AC432" s="118"/>
    </row>
    <row r="433" customFormat="false" ht="12.75" hidden="false" customHeight="false" outlineLevel="0" collapsed="false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5" t="s">
        <v>71</v>
      </c>
      <c r="Q433" s="115"/>
      <c r="R433" s="115"/>
      <c r="S433" s="115"/>
      <c r="T433" s="115"/>
      <c r="U433" s="115"/>
      <c r="V433" s="115"/>
      <c r="W433" s="116" t="s">
        <v>69</v>
      </c>
      <c r="X433" s="117" t="n">
        <f aca="false">IFERROR(SUM(X430:X431),"0")</f>
        <v>1200</v>
      </c>
      <c r="Y433" s="117" t="n">
        <f aca="false">IFERROR(SUM(Y430:Y431),"0")</f>
        <v>1200</v>
      </c>
      <c r="Z433" s="116"/>
      <c r="AA433" s="118"/>
      <c r="AB433" s="118"/>
      <c r="AC433" s="118"/>
    </row>
    <row r="434" customFormat="false" ht="14.25" hidden="false" customHeight="true" outlineLevel="0" collapsed="false">
      <c r="A434" s="94" t="s">
        <v>73</v>
      </c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5"/>
      <c r="AB434" s="95"/>
      <c r="AC434" s="95"/>
    </row>
    <row r="435" customFormat="false" ht="27" hidden="false" customHeight="true" outlineLevel="0" collapsed="false">
      <c r="A435" s="96" t="s">
        <v>692</v>
      </c>
      <c r="B435" s="96" t="s">
        <v>693</v>
      </c>
      <c r="C435" s="97" t="n">
        <v>4301051903</v>
      </c>
      <c r="D435" s="98" t="n">
        <v>4607091383928</v>
      </c>
      <c r="E435" s="98"/>
      <c r="F435" s="99" t="n">
        <v>1.5</v>
      </c>
      <c r="G435" s="100" t="n">
        <v>6</v>
      </c>
      <c r="H435" s="99" t="n">
        <v>9</v>
      </c>
      <c r="I435" s="99" t="n">
        <v>9.57</v>
      </c>
      <c r="J435" s="100" t="n">
        <v>56</v>
      </c>
      <c r="K435" s="100" t="s">
        <v>116</v>
      </c>
      <c r="L435" s="100"/>
      <c r="M435" s="101" t="s">
        <v>80</v>
      </c>
      <c r="N435" s="101"/>
      <c r="O435" s="100" t="n">
        <v>40</v>
      </c>
      <c r="P435" s="119" t="s">
        <v>694</v>
      </c>
      <c r="Q435" s="119"/>
      <c r="R435" s="119"/>
      <c r="S435" s="119"/>
      <c r="T435" s="119"/>
      <c r="U435" s="103"/>
      <c r="V435" s="103"/>
      <c r="W435" s="104" t="s">
        <v>69</v>
      </c>
      <c r="X435" s="105" t="n">
        <v>0</v>
      </c>
      <c r="Y435" s="106" t="n">
        <f aca="false">IFERROR(IF(X435="",0,CEILING((X435/$H435),1)*$H435),"")</f>
        <v>0</v>
      </c>
      <c r="Z435" s="107" t="str">
        <f aca="false">IFERROR(IF(Y435=0,"",ROUNDUP(Y435/H435,0)*0.02175),"")</f>
        <v/>
      </c>
      <c r="AA435" s="108"/>
      <c r="AB435" s="109"/>
      <c r="AC435" s="110" t="s">
        <v>695</v>
      </c>
      <c r="AG435" s="111"/>
      <c r="AJ435" s="112"/>
      <c r="AK435" s="112" t="n">
        <v>0</v>
      </c>
      <c r="BB435" s="113" t="s">
        <v>1</v>
      </c>
      <c r="BM435" s="111" t="n">
        <f aca="false">IFERROR(X435*I435/H435,"0")</f>
        <v>0</v>
      </c>
      <c r="BN435" s="111" t="n">
        <f aca="false">IFERROR(Y435*I435/H435,"0")</f>
        <v>0</v>
      </c>
      <c r="BO435" s="111" t="n">
        <f aca="false">IFERROR(1/J435*(X435/H435),"0")</f>
        <v>0</v>
      </c>
      <c r="BP435" s="111" t="n">
        <f aca="false">IFERROR(1/J435*(Y435/H435),"0")</f>
        <v>0</v>
      </c>
    </row>
    <row r="436" customFormat="false" ht="27" hidden="false" customHeight="true" outlineLevel="0" collapsed="false">
      <c r="A436" s="96" t="s">
        <v>696</v>
      </c>
      <c r="B436" s="96" t="s">
        <v>697</v>
      </c>
      <c r="C436" s="97" t="n">
        <v>4301051897</v>
      </c>
      <c r="D436" s="98" t="n">
        <v>4607091384260</v>
      </c>
      <c r="E436" s="98"/>
      <c r="F436" s="99" t="n">
        <v>1.5</v>
      </c>
      <c r="G436" s="100" t="n">
        <v>6</v>
      </c>
      <c r="H436" s="99" t="n">
        <v>9</v>
      </c>
      <c r="I436" s="99" t="n">
        <v>9.564</v>
      </c>
      <c r="J436" s="100" t="n">
        <v>56</v>
      </c>
      <c r="K436" s="100" t="s">
        <v>116</v>
      </c>
      <c r="L436" s="100"/>
      <c r="M436" s="101" t="s">
        <v>80</v>
      </c>
      <c r="N436" s="101"/>
      <c r="O436" s="100" t="n">
        <v>40</v>
      </c>
      <c r="P436" s="119" t="s">
        <v>698</v>
      </c>
      <c r="Q436" s="119"/>
      <c r="R436" s="119"/>
      <c r="S436" s="119"/>
      <c r="T436" s="119"/>
      <c r="U436" s="103"/>
      <c r="V436" s="103"/>
      <c r="W436" s="104" t="s">
        <v>69</v>
      </c>
      <c r="X436" s="105" t="n">
        <v>0</v>
      </c>
      <c r="Y436" s="106" t="n">
        <f aca="false">IFERROR(IF(X436="",0,CEILING((X436/$H436),1)*$H436),"")</f>
        <v>0</v>
      </c>
      <c r="Z436" s="107" t="str">
        <f aca="false">IFERROR(IF(Y436=0,"",ROUNDUP(Y436/H436,0)*0.02175),"")</f>
        <v/>
      </c>
      <c r="AA436" s="108"/>
      <c r="AB436" s="109"/>
      <c r="AC436" s="110" t="s">
        <v>699</v>
      </c>
      <c r="AG436" s="111"/>
      <c r="AJ436" s="112"/>
      <c r="AK436" s="112" t="n">
        <v>0</v>
      </c>
      <c r="BB436" s="113" t="s">
        <v>1</v>
      </c>
      <c r="BM436" s="111" t="n">
        <f aca="false">IFERROR(X436*I436/H436,"0")</f>
        <v>0</v>
      </c>
      <c r="BN436" s="111" t="n">
        <f aca="false">IFERROR(Y436*I436/H436,"0")</f>
        <v>0</v>
      </c>
      <c r="BO436" s="111" t="n">
        <f aca="false">IFERROR(1/J436*(X436/H436),"0")</f>
        <v>0</v>
      </c>
      <c r="BP436" s="111" t="n">
        <f aca="false">IFERROR(1/J436*(Y436/H436),"0")</f>
        <v>0</v>
      </c>
    </row>
    <row r="437" customFormat="false" ht="12.75" hidden="false" customHeight="false" outlineLevel="0" collapsed="false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5" t="s">
        <v>71</v>
      </c>
      <c r="Q437" s="115"/>
      <c r="R437" s="115"/>
      <c r="S437" s="115"/>
      <c r="T437" s="115"/>
      <c r="U437" s="115"/>
      <c r="V437" s="115"/>
      <c r="W437" s="116" t="s">
        <v>72</v>
      </c>
      <c r="X437" s="117" t="n">
        <f aca="false">IFERROR(X435/H435,"0")+IFERROR(X436/H436,"0")</f>
        <v>0</v>
      </c>
      <c r="Y437" s="117" t="n">
        <f aca="false">IFERROR(Y435/H435,"0")+IFERROR(Y436/H436,"0")</f>
        <v>0</v>
      </c>
      <c r="Z437" s="117" t="n">
        <f aca="false">IFERROR(IF(Z435="",0,Z435),"0")+IFERROR(IF(Z436="",0,Z436),"0")</f>
        <v>0</v>
      </c>
      <c r="AA437" s="118"/>
      <c r="AB437" s="118"/>
      <c r="AC437" s="118"/>
    </row>
    <row r="438" customFormat="false" ht="12.75" hidden="false" customHeight="false" outlineLevel="0" collapsed="false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5" t="s">
        <v>71</v>
      </c>
      <c r="Q438" s="115"/>
      <c r="R438" s="115"/>
      <c r="S438" s="115"/>
      <c r="T438" s="115"/>
      <c r="U438" s="115"/>
      <c r="V438" s="115"/>
      <c r="W438" s="116" t="s">
        <v>69</v>
      </c>
      <c r="X438" s="117" t="n">
        <f aca="false">IFERROR(SUM(X435:X436),"0")</f>
        <v>0</v>
      </c>
      <c r="Y438" s="117" t="n">
        <f aca="false">IFERROR(SUM(Y435:Y436),"0")</f>
        <v>0</v>
      </c>
      <c r="Z438" s="116"/>
      <c r="AA438" s="118"/>
      <c r="AB438" s="118"/>
      <c r="AC438" s="118"/>
    </row>
    <row r="439" customFormat="false" ht="14.25" hidden="false" customHeight="true" outlineLevel="0" collapsed="false">
      <c r="A439" s="94" t="s">
        <v>207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700</v>
      </c>
      <c r="B440" s="96" t="s">
        <v>701</v>
      </c>
      <c r="C440" s="97" t="n">
        <v>4301060439</v>
      </c>
      <c r="D440" s="98" t="n">
        <v>4607091384673</v>
      </c>
      <c r="E440" s="98"/>
      <c r="F440" s="99" t="n">
        <v>1.5</v>
      </c>
      <c r="G440" s="100" t="n">
        <v>6</v>
      </c>
      <c r="H440" s="99" t="n">
        <v>9</v>
      </c>
      <c r="I440" s="99" t="n">
        <v>9.564</v>
      </c>
      <c r="J440" s="100" t="n">
        <v>56</v>
      </c>
      <c r="K440" s="100" t="s">
        <v>116</v>
      </c>
      <c r="L440" s="100"/>
      <c r="M440" s="101" t="s">
        <v>80</v>
      </c>
      <c r="N440" s="101"/>
      <c r="O440" s="100" t="n">
        <v>30</v>
      </c>
      <c r="P440" s="119" t="s">
        <v>702</v>
      </c>
      <c r="Q440" s="119"/>
      <c r="R440" s="119"/>
      <c r="S440" s="119"/>
      <c r="T440" s="119"/>
      <c r="U440" s="103"/>
      <c r="V440" s="103"/>
      <c r="W440" s="104" t="s">
        <v>69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IFERROR(IF(Y440=0,"",ROUNDUP(Y440/H440,0)*0.02175),"")</f>
        <v/>
      </c>
      <c r="AA440" s="108"/>
      <c r="AB440" s="109"/>
      <c r="AC440" s="110" t="s">
        <v>703</v>
      </c>
      <c r="AG440" s="111"/>
      <c r="AJ440" s="112"/>
      <c r="AK440" s="112" t="n">
        <v>0</v>
      </c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71</v>
      </c>
      <c r="Q441" s="115"/>
      <c r="R441" s="115"/>
      <c r="S441" s="115"/>
      <c r="T441" s="115"/>
      <c r="U441" s="115"/>
      <c r="V441" s="115"/>
      <c r="W441" s="116" t="s">
        <v>72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71</v>
      </c>
      <c r="Q442" s="115"/>
      <c r="R442" s="115"/>
      <c r="S442" s="115"/>
      <c r="T442" s="115"/>
      <c r="U442" s="115"/>
      <c r="V442" s="115"/>
      <c r="W442" s="116" t="s">
        <v>69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6.5" hidden="false" customHeight="true" outlineLevel="0" collapsed="false">
      <c r="A443" s="92" t="s">
        <v>704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3"/>
      <c r="AB443" s="93"/>
      <c r="AC443" s="93"/>
    </row>
    <row r="444" customFormat="false" ht="14.25" hidden="false" customHeight="true" outlineLevel="0" collapsed="false">
      <c r="A444" s="94" t="s">
        <v>113</v>
      </c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5"/>
      <c r="AB444" s="95"/>
      <c r="AC444" s="95"/>
    </row>
    <row r="445" customFormat="false" ht="27" hidden="false" customHeight="true" outlineLevel="0" collapsed="false">
      <c r="A445" s="96" t="s">
        <v>705</v>
      </c>
      <c r="B445" s="96" t="s">
        <v>706</v>
      </c>
      <c r="C445" s="97" t="n">
        <v>4301011873</v>
      </c>
      <c r="D445" s="98" t="n">
        <v>4680115881907</v>
      </c>
      <c r="E445" s="98"/>
      <c r="F445" s="99" t="n">
        <v>1.8</v>
      </c>
      <c r="G445" s="100" t="n">
        <v>6</v>
      </c>
      <c r="H445" s="99" t="n">
        <v>10.8</v>
      </c>
      <c r="I445" s="99" t="n">
        <v>11.28</v>
      </c>
      <c r="J445" s="100" t="n">
        <v>56</v>
      </c>
      <c r="K445" s="100" t="s">
        <v>116</v>
      </c>
      <c r="L445" s="100"/>
      <c r="M445" s="101" t="s">
        <v>68</v>
      </c>
      <c r="N445" s="101"/>
      <c r="O445" s="100" t="n">
        <v>60</v>
      </c>
      <c r="P445" s="102" t="str">
        <f aca="false"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02"/>
      <c r="R445" s="102"/>
      <c r="S445" s="102"/>
      <c r="T445" s="102"/>
      <c r="U445" s="103"/>
      <c r="V445" s="103"/>
      <c r="W445" s="104" t="s">
        <v>69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IFERROR(IF(Y445=0,"",ROUNDUP(Y445/H445,0)*0.02175),"")</f>
        <v/>
      </c>
      <c r="AA445" s="108"/>
      <c r="AB445" s="109"/>
      <c r="AC445" s="110" t="s">
        <v>707</v>
      </c>
      <c r="AG445" s="111"/>
      <c r="AJ445" s="112"/>
      <c r="AK445" s="112" t="n">
        <v>0</v>
      </c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705</v>
      </c>
      <c r="B446" s="96" t="s">
        <v>708</v>
      </c>
      <c r="C446" s="97" t="n">
        <v>4301011483</v>
      </c>
      <c r="D446" s="98" t="n">
        <v>4680115881907</v>
      </c>
      <c r="E446" s="98"/>
      <c r="F446" s="99" t="n">
        <v>1.8</v>
      </c>
      <c r="G446" s="100" t="n">
        <v>6</v>
      </c>
      <c r="H446" s="99" t="n">
        <v>10.8</v>
      </c>
      <c r="I446" s="99" t="n">
        <v>11.28</v>
      </c>
      <c r="J446" s="100" t="n">
        <v>56</v>
      </c>
      <c r="K446" s="100" t="s">
        <v>116</v>
      </c>
      <c r="L446" s="100"/>
      <c r="M446" s="101" t="s">
        <v>68</v>
      </c>
      <c r="N446" s="101"/>
      <c r="O446" s="100" t="n">
        <v>60</v>
      </c>
      <c r="P446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02"/>
      <c r="R446" s="102"/>
      <c r="S446" s="102"/>
      <c r="T446" s="102"/>
      <c r="U446" s="103"/>
      <c r="V446" s="103"/>
      <c r="W446" s="104" t="s">
        <v>69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IFERROR(IF(Y446=0,"",ROUNDUP(Y446/H446,0)*0.02175),"")</f>
        <v/>
      </c>
      <c r="AA446" s="108"/>
      <c r="AB446" s="109"/>
      <c r="AC446" s="110" t="s">
        <v>709</v>
      </c>
      <c r="AG446" s="111"/>
      <c r="AJ446" s="112"/>
      <c r="AK446" s="112" t="n">
        <v>0</v>
      </c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710</v>
      </c>
      <c r="B447" s="96" t="s">
        <v>711</v>
      </c>
      <c r="C447" s="97" t="n">
        <v>4301011872</v>
      </c>
      <c r="D447" s="98" t="n">
        <v>4680115883925</v>
      </c>
      <c r="E447" s="98"/>
      <c r="F447" s="99" t="n">
        <v>2.5</v>
      </c>
      <c r="G447" s="100" t="n">
        <v>6</v>
      </c>
      <c r="H447" s="99" t="n">
        <v>15</v>
      </c>
      <c r="I447" s="99" t="n">
        <v>15.48</v>
      </c>
      <c r="J447" s="100" t="n">
        <v>48</v>
      </c>
      <c r="K447" s="100" t="s">
        <v>116</v>
      </c>
      <c r="L447" s="100"/>
      <c r="M447" s="101" t="s">
        <v>68</v>
      </c>
      <c r="N447" s="101"/>
      <c r="O447" s="100" t="n">
        <v>60</v>
      </c>
      <c r="P447" s="102" t="str">
        <f aca="false"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02"/>
      <c r="R447" s="102"/>
      <c r="S447" s="102"/>
      <c r="T447" s="102"/>
      <c r="U447" s="103"/>
      <c r="V447" s="103"/>
      <c r="W447" s="104" t="s">
        <v>69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IFERROR(IF(Y447=0,"",ROUNDUP(Y447/H447,0)*0.02175),"")</f>
        <v/>
      </c>
      <c r="AA447" s="108"/>
      <c r="AB447" s="109"/>
      <c r="AC447" s="110" t="s">
        <v>707</v>
      </c>
      <c r="AG447" s="111"/>
      <c r="AJ447" s="112"/>
      <c r="AK447" s="112" t="n">
        <v>0</v>
      </c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710</v>
      </c>
      <c r="B448" s="96" t="s">
        <v>712</v>
      </c>
      <c r="C448" s="97" t="n">
        <v>4301011655</v>
      </c>
      <c r="D448" s="98" t="n">
        <v>4680115883925</v>
      </c>
      <c r="E448" s="98"/>
      <c r="F448" s="99" t="n">
        <v>2.5</v>
      </c>
      <c r="G448" s="100" t="n">
        <v>6</v>
      </c>
      <c r="H448" s="99" t="n">
        <v>15</v>
      </c>
      <c r="I448" s="99" t="n">
        <v>15.48</v>
      </c>
      <c r="J448" s="100" t="n">
        <v>48</v>
      </c>
      <c r="K448" s="100" t="s">
        <v>116</v>
      </c>
      <c r="L448" s="100"/>
      <c r="M448" s="101" t="s">
        <v>68</v>
      </c>
      <c r="N448" s="101"/>
      <c r="O448" s="100" t="n">
        <v>60</v>
      </c>
      <c r="P448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02"/>
      <c r="R448" s="102"/>
      <c r="S448" s="102"/>
      <c r="T448" s="102"/>
      <c r="U448" s="103"/>
      <c r="V448" s="103"/>
      <c r="W448" s="104" t="s">
        <v>69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IFERROR(IF(Y448=0,"",ROUNDUP(Y448/H448,0)*0.02175),"")</f>
        <v/>
      </c>
      <c r="AA448" s="108"/>
      <c r="AB448" s="109"/>
      <c r="AC448" s="110" t="s">
        <v>709</v>
      </c>
      <c r="AG448" s="111"/>
      <c r="AJ448" s="112"/>
      <c r="AK448" s="112" t="n">
        <v>0</v>
      </c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37.5" hidden="false" customHeight="true" outlineLevel="0" collapsed="false">
      <c r="A449" s="96" t="s">
        <v>713</v>
      </c>
      <c r="B449" s="96" t="s">
        <v>714</v>
      </c>
      <c r="C449" s="97" t="n">
        <v>4301011874</v>
      </c>
      <c r="D449" s="98" t="n">
        <v>4680115884892</v>
      </c>
      <c r="E449" s="98"/>
      <c r="F449" s="99" t="n">
        <v>1.8</v>
      </c>
      <c r="G449" s="100" t="n">
        <v>6</v>
      </c>
      <c r="H449" s="99" t="n">
        <v>10.8</v>
      </c>
      <c r="I449" s="99" t="n">
        <v>11.28</v>
      </c>
      <c r="J449" s="100" t="n">
        <v>56</v>
      </c>
      <c r="K449" s="100" t="s">
        <v>116</v>
      </c>
      <c r="L449" s="100"/>
      <c r="M449" s="101" t="s">
        <v>68</v>
      </c>
      <c r="N449" s="101"/>
      <c r="O449" s="100" t="n">
        <v>60</v>
      </c>
      <c r="P449" s="102" t="str">
        <f aca="false"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02"/>
      <c r="R449" s="102"/>
      <c r="S449" s="102"/>
      <c r="T449" s="102"/>
      <c r="U449" s="103"/>
      <c r="V449" s="103"/>
      <c r="W449" s="104" t="s">
        <v>69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IFERROR(IF(Y449=0,"",ROUNDUP(Y449/H449,0)*0.02175),"")</f>
        <v/>
      </c>
      <c r="AA449" s="108"/>
      <c r="AB449" s="109"/>
      <c r="AC449" s="110" t="s">
        <v>715</v>
      </c>
      <c r="AG449" s="111"/>
      <c r="AJ449" s="112"/>
      <c r="AK449" s="112" t="n">
        <v>0</v>
      </c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37.5" hidden="false" customHeight="true" outlineLevel="0" collapsed="false">
      <c r="A450" s="96" t="s">
        <v>716</v>
      </c>
      <c r="B450" s="96" t="s">
        <v>717</v>
      </c>
      <c r="C450" s="97" t="n">
        <v>4301011312</v>
      </c>
      <c r="D450" s="98" t="n">
        <v>4607091384192</v>
      </c>
      <c r="E450" s="98"/>
      <c r="F450" s="99" t="n">
        <v>1.8</v>
      </c>
      <c r="G450" s="100" t="n">
        <v>6</v>
      </c>
      <c r="H450" s="99" t="n">
        <v>10.8</v>
      </c>
      <c r="I450" s="99" t="n">
        <v>11.28</v>
      </c>
      <c r="J450" s="100" t="n">
        <v>56</v>
      </c>
      <c r="K450" s="100" t="s">
        <v>116</v>
      </c>
      <c r="L450" s="100"/>
      <c r="M450" s="101" t="s">
        <v>119</v>
      </c>
      <c r="N450" s="101"/>
      <c r="O450" s="100" t="n">
        <v>60</v>
      </c>
      <c r="P450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02"/>
      <c r="R450" s="102"/>
      <c r="S450" s="102"/>
      <c r="T450" s="102"/>
      <c r="U450" s="103"/>
      <c r="V450" s="103"/>
      <c r="W450" s="104" t="s">
        <v>69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IFERROR(IF(Y450=0,"",ROUNDUP(Y450/H450,0)*0.02175),"")</f>
        <v/>
      </c>
      <c r="AA450" s="108"/>
      <c r="AB450" s="109"/>
      <c r="AC450" s="110" t="s">
        <v>718</v>
      </c>
      <c r="AG450" s="111"/>
      <c r="AJ450" s="112"/>
      <c r="AK450" s="112" t="n">
        <v>0</v>
      </c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4301011875</v>
      </c>
      <c r="D451" s="98" t="n">
        <v>4680115884885</v>
      </c>
      <c r="E451" s="98"/>
      <c r="F451" s="99" t="n">
        <v>0.8</v>
      </c>
      <c r="G451" s="100" t="n">
        <v>15</v>
      </c>
      <c r="H451" s="99" t="n">
        <v>12</v>
      </c>
      <c r="I451" s="99" t="n">
        <v>12.48</v>
      </c>
      <c r="J451" s="100" t="n">
        <v>56</v>
      </c>
      <c r="K451" s="100" t="s">
        <v>116</v>
      </c>
      <c r="L451" s="100"/>
      <c r="M451" s="101" t="s">
        <v>68</v>
      </c>
      <c r="N451" s="101"/>
      <c r="O451" s="100" t="n">
        <v>60</v>
      </c>
      <c r="P451" s="102" t="str">
        <f aca="false"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02"/>
      <c r="R451" s="102"/>
      <c r="S451" s="102"/>
      <c r="T451" s="102"/>
      <c r="U451" s="103"/>
      <c r="V451" s="103"/>
      <c r="W451" s="104" t="s">
        <v>69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IFERROR(IF(Y451=0,"",ROUNDUP(Y451/H451,0)*0.02175),"")</f>
        <v/>
      </c>
      <c r="AA451" s="108"/>
      <c r="AB451" s="109"/>
      <c r="AC451" s="110" t="s">
        <v>715</v>
      </c>
      <c r="AG451" s="111"/>
      <c r="AJ451" s="112"/>
      <c r="AK451" s="112" t="n">
        <v>0</v>
      </c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37.5" hidden="false" customHeight="true" outlineLevel="0" collapsed="false">
      <c r="A452" s="96" t="s">
        <v>721</v>
      </c>
      <c r="B452" s="96" t="s">
        <v>722</v>
      </c>
      <c r="C452" s="97" t="n">
        <v>4301011871</v>
      </c>
      <c r="D452" s="98" t="n">
        <v>4680115884908</v>
      </c>
      <c r="E452" s="98"/>
      <c r="F452" s="99" t="n">
        <v>0.4</v>
      </c>
      <c r="G452" s="100" t="n">
        <v>10</v>
      </c>
      <c r="H452" s="99" t="n">
        <v>4</v>
      </c>
      <c r="I452" s="99" t="n">
        <v>4.21</v>
      </c>
      <c r="J452" s="100" t="n">
        <v>132</v>
      </c>
      <c r="K452" s="100" t="s">
        <v>126</v>
      </c>
      <c r="L452" s="100"/>
      <c r="M452" s="101" t="s">
        <v>68</v>
      </c>
      <c r="N452" s="101"/>
      <c r="O452" s="100" t="n">
        <v>60</v>
      </c>
      <c r="P452" s="102" t="str">
        <f aca="false"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02"/>
      <c r="R452" s="102"/>
      <c r="S452" s="102"/>
      <c r="T452" s="102"/>
      <c r="U452" s="103"/>
      <c r="V452" s="103"/>
      <c r="W452" s="104" t="s">
        <v>69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IFERROR(IF(Y452=0,"",ROUNDUP(Y452/H452,0)*0.00902),"")</f>
        <v/>
      </c>
      <c r="AA452" s="108"/>
      <c r="AB452" s="109"/>
      <c r="AC452" s="110" t="s">
        <v>715</v>
      </c>
      <c r="AG452" s="111"/>
      <c r="AJ452" s="112"/>
      <c r="AK452" s="112" t="n">
        <v>0</v>
      </c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12.75" hidden="false" customHeight="false" outlineLevel="0" collapsed="false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5" t="s">
        <v>71</v>
      </c>
      <c r="Q453" s="115"/>
      <c r="R453" s="115"/>
      <c r="S453" s="115"/>
      <c r="T453" s="115"/>
      <c r="U453" s="115"/>
      <c r="V453" s="115"/>
      <c r="W453" s="116" t="s">
        <v>72</v>
      </c>
      <c r="X453" s="117" t="n">
        <f aca="false">IFERROR(X445/H445,"0")+IFERROR(X446/H446,"0")+IFERROR(X447/H447,"0")+IFERROR(X448/H448,"0")+IFERROR(X449/H449,"0")+IFERROR(X450/H450,"0")+IFERROR(X451/H451,"0")+IFERROR(X452/H452,"0")</f>
        <v>0</v>
      </c>
      <c r="Y453" s="117" t="n">
        <f aca="false">IFERROR(Y445/H445,"0")+IFERROR(Y446/H446,"0")+IFERROR(Y447/H447,"0")+IFERROR(Y448/H448,"0")+IFERROR(Y449/H449,"0")+IFERROR(Y450/H450,"0")+IFERROR(Y451/H451,"0")+IFERROR(Y452/H452,"0")</f>
        <v>0</v>
      </c>
      <c r="Z453" s="117" t="n">
        <f aca="false"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118"/>
      <c r="AB453" s="118"/>
      <c r="AC453" s="118"/>
    </row>
    <row r="454" customFormat="false" ht="12.75" hidden="false" customHeight="false" outlineLevel="0" collapsed="false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5" t="s">
        <v>71</v>
      </c>
      <c r="Q454" s="115"/>
      <c r="R454" s="115"/>
      <c r="S454" s="115"/>
      <c r="T454" s="115"/>
      <c r="U454" s="115"/>
      <c r="V454" s="115"/>
      <c r="W454" s="116" t="s">
        <v>69</v>
      </c>
      <c r="X454" s="117" t="n">
        <f aca="false">IFERROR(SUM(X445:X452),"0")</f>
        <v>0</v>
      </c>
      <c r="Y454" s="117" t="n">
        <f aca="false">IFERROR(SUM(Y445:Y452),"0")</f>
        <v>0</v>
      </c>
      <c r="Z454" s="116"/>
      <c r="AA454" s="118"/>
      <c r="AB454" s="118"/>
      <c r="AC454" s="118"/>
    </row>
    <row r="455" customFormat="false" ht="14.25" hidden="false" customHeight="true" outlineLevel="0" collapsed="false">
      <c r="A455" s="94" t="s">
        <v>64</v>
      </c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5"/>
      <c r="AB455" s="95"/>
      <c r="AC455" s="95"/>
    </row>
    <row r="456" customFormat="false" ht="27" hidden="false" customHeight="true" outlineLevel="0" collapsed="false">
      <c r="A456" s="96" t="s">
        <v>723</v>
      </c>
      <c r="B456" s="96" t="s">
        <v>724</v>
      </c>
      <c r="C456" s="97" t="n">
        <v>4301031303</v>
      </c>
      <c r="D456" s="98" t="n">
        <v>4607091384802</v>
      </c>
      <c r="E456" s="98"/>
      <c r="F456" s="99" t="n">
        <v>0.73</v>
      </c>
      <c r="G456" s="100" t="n">
        <v>6</v>
      </c>
      <c r="H456" s="99" t="n">
        <v>4.38</v>
      </c>
      <c r="I456" s="99" t="n">
        <v>4.65</v>
      </c>
      <c r="J456" s="100" t="n">
        <v>132</v>
      </c>
      <c r="K456" s="100" t="s">
        <v>126</v>
      </c>
      <c r="L456" s="100"/>
      <c r="M456" s="101" t="s">
        <v>68</v>
      </c>
      <c r="N456" s="101"/>
      <c r="O456" s="100" t="n">
        <v>35</v>
      </c>
      <c r="P456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02"/>
      <c r="R456" s="102"/>
      <c r="S456" s="102"/>
      <c r="T456" s="102"/>
      <c r="U456" s="103"/>
      <c r="V456" s="103"/>
      <c r="W456" s="104" t="s">
        <v>69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IFERROR(IF(Y456=0,"",ROUNDUP(Y456/H456,0)*0.00902),"")</f>
        <v/>
      </c>
      <c r="AA456" s="108"/>
      <c r="AB456" s="109"/>
      <c r="AC456" s="110" t="s">
        <v>725</v>
      </c>
      <c r="AG456" s="111"/>
      <c r="AJ456" s="112"/>
      <c r="AK456" s="112" t="n">
        <v>0</v>
      </c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726</v>
      </c>
      <c r="B457" s="96" t="s">
        <v>727</v>
      </c>
      <c r="C457" s="97" t="n">
        <v>4301031304</v>
      </c>
      <c r="D457" s="98" t="n">
        <v>4607091384826</v>
      </c>
      <c r="E457" s="98"/>
      <c r="F457" s="99" t="n">
        <v>0.35</v>
      </c>
      <c r="G457" s="100" t="n">
        <v>8</v>
      </c>
      <c r="H457" s="99" t="n">
        <v>2.8</v>
      </c>
      <c r="I457" s="99" t="n">
        <v>2.98</v>
      </c>
      <c r="J457" s="100" t="n">
        <v>234</v>
      </c>
      <c r="K457" s="100" t="s">
        <v>67</v>
      </c>
      <c r="L457" s="100"/>
      <c r="M457" s="101" t="s">
        <v>68</v>
      </c>
      <c r="N457" s="101"/>
      <c r="O457" s="100" t="n">
        <v>35</v>
      </c>
      <c r="P457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02"/>
      <c r="R457" s="102"/>
      <c r="S457" s="102"/>
      <c r="T457" s="102"/>
      <c r="U457" s="103"/>
      <c r="V457" s="103"/>
      <c r="W457" s="104" t="s">
        <v>69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725</v>
      </c>
      <c r="AG457" s="111"/>
      <c r="AJ457" s="112"/>
      <c r="AK457" s="112" t="n">
        <v>0</v>
      </c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12.75" hidden="false" customHeight="false" outlineLevel="0" collapsed="false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5" t="s">
        <v>71</v>
      </c>
      <c r="Q458" s="115"/>
      <c r="R458" s="115"/>
      <c r="S458" s="115"/>
      <c r="T458" s="115"/>
      <c r="U458" s="115"/>
      <c r="V458" s="115"/>
      <c r="W458" s="116" t="s">
        <v>72</v>
      </c>
      <c r="X458" s="117" t="n">
        <f aca="false">IFERROR(X456/H456,"0")+IFERROR(X457/H457,"0")</f>
        <v>0</v>
      </c>
      <c r="Y458" s="117" t="n">
        <f aca="false">IFERROR(Y456/H456,"0")+IFERROR(Y457/H457,"0")</f>
        <v>0</v>
      </c>
      <c r="Z458" s="117" t="n">
        <f aca="false">IFERROR(IF(Z456="",0,Z456),"0")+IFERROR(IF(Z457="",0,Z457),"0")</f>
        <v>0</v>
      </c>
      <c r="AA458" s="118"/>
      <c r="AB458" s="118"/>
      <c r="AC458" s="118"/>
    </row>
    <row r="459" customFormat="false" ht="12.75" hidden="false" customHeight="false" outlineLevel="0" collapsed="false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5" t="s">
        <v>71</v>
      </c>
      <c r="Q459" s="115"/>
      <c r="R459" s="115"/>
      <c r="S459" s="115"/>
      <c r="T459" s="115"/>
      <c r="U459" s="115"/>
      <c r="V459" s="115"/>
      <c r="W459" s="116" t="s">
        <v>69</v>
      </c>
      <c r="X459" s="117" t="n">
        <f aca="false">IFERROR(SUM(X456:X457),"0")</f>
        <v>0</v>
      </c>
      <c r="Y459" s="117" t="n">
        <f aca="false">IFERROR(SUM(Y456:Y457),"0")</f>
        <v>0</v>
      </c>
      <c r="Z459" s="116"/>
      <c r="AA459" s="118"/>
      <c r="AB459" s="118"/>
      <c r="AC459" s="118"/>
    </row>
    <row r="460" customFormat="false" ht="14.25" hidden="false" customHeight="true" outlineLevel="0" collapsed="false">
      <c r="A460" s="94" t="s">
        <v>73</v>
      </c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5"/>
      <c r="AB460" s="95"/>
      <c r="AC460" s="95"/>
    </row>
    <row r="461" customFormat="false" ht="27" hidden="false" customHeight="true" outlineLevel="0" collapsed="false">
      <c r="A461" s="96" t="s">
        <v>728</v>
      </c>
      <c r="B461" s="96" t="s">
        <v>729</v>
      </c>
      <c r="C461" s="97" t="n">
        <v>4301051899</v>
      </c>
      <c r="D461" s="98" t="n">
        <v>4607091384246</v>
      </c>
      <c r="E461" s="98"/>
      <c r="F461" s="99" t="n">
        <v>1.5</v>
      </c>
      <c r="G461" s="100" t="n">
        <v>6</v>
      </c>
      <c r="H461" s="99" t="n">
        <v>9</v>
      </c>
      <c r="I461" s="99" t="n">
        <v>9.564</v>
      </c>
      <c r="J461" s="100" t="n">
        <v>56</v>
      </c>
      <c r="K461" s="100" t="s">
        <v>116</v>
      </c>
      <c r="L461" s="100"/>
      <c r="M461" s="101" t="s">
        <v>80</v>
      </c>
      <c r="N461" s="101"/>
      <c r="O461" s="100" t="n">
        <v>40</v>
      </c>
      <c r="P461" s="119" t="s">
        <v>730</v>
      </c>
      <c r="Q461" s="119"/>
      <c r="R461" s="119"/>
      <c r="S461" s="119"/>
      <c r="T461" s="119"/>
      <c r="U461" s="103"/>
      <c r="V461" s="103"/>
      <c r="W461" s="104" t="s">
        <v>69</v>
      </c>
      <c r="X461" s="105" t="n">
        <v>1300</v>
      </c>
      <c r="Y461" s="106" t="n">
        <f aca="false">IFERROR(IF(X461="",0,CEILING((X461/$H461),1)*$H461),"")</f>
        <v>1305</v>
      </c>
      <c r="Z461" s="107" t="n">
        <f aca="false">IFERROR(IF(Y461=0,"",ROUNDUP(Y461/H461,0)*0.02175),"")</f>
        <v>3.15375</v>
      </c>
      <c r="AA461" s="108"/>
      <c r="AB461" s="109"/>
      <c r="AC461" s="110" t="s">
        <v>731</v>
      </c>
      <c r="AG461" s="111"/>
      <c r="AJ461" s="112"/>
      <c r="AK461" s="112" t="n">
        <v>0</v>
      </c>
      <c r="BB461" s="113" t="s">
        <v>1</v>
      </c>
      <c r="BM461" s="111" t="n">
        <f aca="false">IFERROR(X461*I461/H461,"0")</f>
        <v>1381.46666666667</v>
      </c>
      <c r="BN461" s="111" t="n">
        <f aca="false">IFERROR(Y461*I461/H461,"0")</f>
        <v>1386.78</v>
      </c>
      <c r="BO461" s="111" t="n">
        <f aca="false">IFERROR(1/J461*(X461/H461),"0")</f>
        <v>2.57936507936508</v>
      </c>
      <c r="BP461" s="111" t="n">
        <f aca="false">IFERROR(1/J461*(Y461/H461),"0")</f>
        <v>2.58928571428571</v>
      </c>
    </row>
    <row r="462" customFormat="false" ht="37.5" hidden="false" customHeight="true" outlineLevel="0" collapsed="false">
      <c r="A462" s="96" t="s">
        <v>732</v>
      </c>
      <c r="B462" s="96" t="s">
        <v>733</v>
      </c>
      <c r="C462" s="97" t="n">
        <v>4301051901</v>
      </c>
      <c r="D462" s="98" t="n">
        <v>4680115881976</v>
      </c>
      <c r="E462" s="98"/>
      <c r="F462" s="99" t="n">
        <v>1.5</v>
      </c>
      <c r="G462" s="100" t="n">
        <v>6</v>
      </c>
      <c r="H462" s="99" t="n">
        <v>9</v>
      </c>
      <c r="I462" s="99" t="n">
        <v>9.48</v>
      </c>
      <c r="J462" s="100" t="n">
        <v>56</v>
      </c>
      <c r="K462" s="100" t="s">
        <v>116</v>
      </c>
      <c r="L462" s="100"/>
      <c r="M462" s="101" t="s">
        <v>80</v>
      </c>
      <c r="N462" s="101"/>
      <c r="O462" s="100" t="n">
        <v>40</v>
      </c>
      <c r="P462" s="119" t="s">
        <v>734</v>
      </c>
      <c r="Q462" s="119"/>
      <c r="R462" s="119"/>
      <c r="S462" s="119"/>
      <c r="T462" s="119"/>
      <c r="U462" s="103"/>
      <c r="V462" s="103"/>
      <c r="W462" s="104" t="s">
        <v>69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IFERROR(IF(Y462=0,"",ROUNDUP(Y462/H462,0)*0.02175),"")</f>
        <v/>
      </c>
      <c r="AA462" s="108"/>
      <c r="AB462" s="109"/>
      <c r="AC462" s="110" t="s">
        <v>735</v>
      </c>
      <c r="AG462" s="111"/>
      <c r="AJ462" s="112"/>
      <c r="AK462" s="112" t="n">
        <v>0</v>
      </c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736</v>
      </c>
      <c r="B463" s="96" t="s">
        <v>737</v>
      </c>
      <c r="C463" s="97" t="n">
        <v>4301051634</v>
      </c>
      <c r="D463" s="98" t="n">
        <v>4607091384253</v>
      </c>
      <c r="E463" s="98"/>
      <c r="F463" s="99" t="n">
        <v>0.4</v>
      </c>
      <c r="G463" s="100" t="n">
        <v>6</v>
      </c>
      <c r="H463" s="99" t="n">
        <v>2.4</v>
      </c>
      <c r="I463" s="99" t="n">
        <v>2.664</v>
      </c>
      <c r="J463" s="100" t="n">
        <v>182</v>
      </c>
      <c r="K463" s="100" t="s">
        <v>76</v>
      </c>
      <c r="L463" s="100"/>
      <c r="M463" s="101" t="s">
        <v>68</v>
      </c>
      <c r="N463" s="101"/>
      <c r="O463" s="100" t="n">
        <v>40</v>
      </c>
      <c r="P463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02"/>
      <c r="R463" s="102"/>
      <c r="S463" s="102"/>
      <c r="T463" s="102"/>
      <c r="U463" s="103"/>
      <c r="V463" s="103"/>
      <c r="W463" s="104" t="s">
        <v>69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IFERROR(IF(Y463=0,"",ROUNDUP(Y463/H463,0)*0.00651),"")</f>
        <v/>
      </c>
      <c r="AA463" s="108"/>
      <c r="AB463" s="109"/>
      <c r="AC463" s="110" t="s">
        <v>738</v>
      </c>
      <c r="AG463" s="111"/>
      <c r="AJ463" s="112"/>
      <c r="AK463" s="112" t="n">
        <v>0</v>
      </c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27" hidden="false" customHeight="true" outlineLevel="0" collapsed="false">
      <c r="A464" s="96" t="s">
        <v>736</v>
      </c>
      <c r="B464" s="96" t="s">
        <v>739</v>
      </c>
      <c r="C464" s="97" t="n">
        <v>4301051297</v>
      </c>
      <c r="D464" s="98" t="n">
        <v>4607091384253</v>
      </c>
      <c r="E464" s="98"/>
      <c r="F464" s="99" t="n">
        <v>0.4</v>
      </c>
      <c r="G464" s="100" t="n">
        <v>6</v>
      </c>
      <c r="H464" s="99" t="n">
        <v>2.4</v>
      </c>
      <c r="I464" s="99" t="n">
        <v>2.664</v>
      </c>
      <c r="J464" s="100" t="n">
        <v>182</v>
      </c>
      <c r="K464" s="100" t="s">
        <v>76</v>
      </c>
      <c r="L464" s="100"/>
      <c r="M464" s="101" t="s">
        <v>68</v>
      </c>
      <c r="N464" s="101"/>
      <c r="O464" s="100" t="n">
        <v>40</v>
      </c>
      <c r="P464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02"/>
      <c r="R464" s="102"/>
      <c r="S464" s="102"/>
      <c r="T464" s="102"/>
      <c r="U464" s="103"/>
      <c r="V464" s="103"/>
      <c r="W464" s="104" t="s">
        <v>69</v>
      </c>
      <c r="X464" s="105" t="n">
        <v>0</v>
      </c>
      <c r="Y464" s="106" t="n">
        <f aca="false">IFERROR(IF(X464="",0,CEILING((X464/$H464),1)*$H464),"")</f>
        <v>0</v>
      </c>
      <c r="Z464" s="107" t="str">
        <f aca="false">IFERROR(IF(Y464=0,"",ROUNDUP(Y464/H464,0)*0.00651),"")</f>
        <v/>
      </c>
      <c r="AA464" s="108"/>
      <c r="AB464" s="109"/>
      <c r="AC464" s="110" t="s">
        <v>740</v>
      </c>
      <c r="AG464" s="111"/>
      <c r="AJ464" s="112"/>
      <c r="AK464" s="112" t="n">
        <v>0</v>
      </c>
      <c r="BB464" s="113" t="s">
        <v>1</v>
      </c>
      <c r="BM464" s="111" t="n">
        <f aca="false">IFERROR(X464*I464/H464,"0")</f>
        <v>0</v>
      </c>
      <c r="BN464" s="111" t="n">
        <f aca="false">IFERROR(Y464*I464/H464,"0")</f>
        <v>0</v>
      </c>
      <c r="BO464" s="111" t="n">
        <f aca="false">IFERROR(1/J464*(X464/H464),"0")</f>
        <v>0</v>
      </c>
      <c r="BP464" s="111" t="n">
        <f aca="false">IFERROR(1/J464*(Y464/H464),"0")</f>
        <v>0</v>
      </c>
    </row>
    <row r="465" customFormat="false" ht="27" hidden="false" customHeight="true" outlineLevel="0" collapsed="false">
      <c r="A465" s="96" t="s">
        <v>741</v>
      </c>
      <c r="B465" s="96" t="s">
        <v>742</v>
      </c>
      <c r="C465" s="97" t="n">
        <v>4301051444</v>
      </c>
      <c r="D465" s="98" t="n">
        <v>4680115881969</v>
      </c>
      <c r="E465" s="98"/>
      <c r="F465" s="99" t="n">
        <v>0.4</v>
      </c>
      <c r="G465" s="100" t="n">
        <v>6</v>
      </c>
      <c r="H465" s="99" t="n">
        <v>2.4</v>
      </c>
      <c r="I465" s="99" t="n">
        <v>2.58</v>
      </c>
      <c r="J465" s="100" t="n">
        <v>182</v>
      </c>
      <c r="K465" s="100" t="s">
        <v>76</v>
      </c>
      <c r="L465" s="100"/>
      <c r="M465" s="101" t="s">
        <v>68</v>
      </c>
      <c r="N465" s="101"/>
      <c r="O465" s="100" t="n">
        <v>40</v>
      </c>
      <c r="P465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02"/>
      <c r="R465" s="102"/>
      <c r="S465" s="102"/>
      <c r="T465" s="102"/>
      <c r="U465" s="103"/>
      <c r="V465" s="103"/>
      <c r="W465" s="104" t="s">
        <v>69</v>
      </c>
      <c r="X465" s="105" t="n">
        <v>0</v>
      </c>
      <c r="Y465" s="106" t="n">
        <f aca="false">IFERROR(IF(X465="",0,CEILING((X465/$H465),1)*$H465),"")</f>
        <v>0</v>
      </c>
      <c r="Z465" s="107" t="str">
        <f aca="false">IFERROR(IF(Y465=0,"",ROUNDUP(Y465/H465,0)*0.00651),"")</f>
        <v/>
      </c>
      <c r="AA465" s="108"/>
      <c r="AB465" s="109"/>
      <c r="AC465" s="110" t="s">
        <v>743</v>
      </c>
      <c r="AG465" s="111"/>
      <c r="AJ465" s="112"/>
      <c r="AK465" s="112" t="n">
        <v>0</v>
      </c>
      <c r="BB465" s="113" t="s">
        <v>1</v>
      </c>
      <c r="BM465" s="111" t="n">
        <f aca="false">IFERROR(X465*I465/H465,"0")</f>
        <v>0</v>
      </c>
      <c r="BN465" s="111" t="n">
        <f aca="false">IFERROR(Y465*I465/H465,"0")</f>
        <v>0</v>
      </c>
      <c r="BO465" s="111" t="n">
        <f aca="false">IFERROR(1/J465*(X465/H465),"0")</f>
        <v>0</v>
      </c>
      <c r="BP465" s="111" t="n">
        <f aca="false">IFERROR(1/J465*(Y465/H465),"0")</f>
        <v>0</v>
      </c>
    </row>
    <row r="466" customFormat="false" ht="12.75" hidden="false" customHeight="false" outlineLevel="0" collapsed="false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5" t="s">
        <v>71</v>
      </c>
      <c r="Q466" s="115"/>
      <c r="R466" s="115"/>
      <c r="S466" s="115"/>
      <c r="T466" s="115"/>
      <c r="U466" s="115"/>
      <c r="V466" s="115"/>
      <c r="W466" s="116" t="s">
        <v>72</v>
      </c>
      <c r="X466" s="117" t="n">
        <f aca="false">IFERROR(X461/H461,"0")+IFERROR(X462/H462,"0")+IFERROR(X463/H463,"0")+IFERROR(X464/H464,"0")+IFERROR(X465/H465,"0")</f>
        <v>144.444444444444</v>
      </c>
      <c r="Y466" s="117" t="n">
        <f aca="false">IFERROR(Y461/H461,"0")+IFERROR(Y462/H462,"0")+IFERROR(Y463/H463,"0")+IFERROR(Y464/H464,"0")+IFERROR(Y465/H465,"0")</f>
        <v>145</v>
      </c>
      <c r="Z466" s="117" t="n">
        <f aca="false">IFERROR(IF(Z461="",0,Z461),"0")+IFERROR(IF(Z462="",0,Z462),"0")+IFERROR(IF(Z463="",0,Z463),"0")+IFERROR(IF(Z464="",0,Z464),"0")+IFERROR(IF(Z465="",0,Z465),"0")</f>
        <v>3.15375</v>
      </c>
      <c r="AA466" s="118"/>
      <c r="AB466" s="118"/>
      <c r="AC466" s="118"/>
    </row>
    <row r="467" customFormat="false" ht="12.75" hidden="false" customHeight="false" outlineLevel="0" collapsed="false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5" t="s">
        <v>71</v>
      </c>
      <c r="Q467" s="115"/>
      <c r="R467" s="115"/>
      <c r="S467" s="115"/>
      <c r="T467" s="115"/>
      <c r="U467" s="115"/>
      <c r="V467" s="115"/>
      <c r="W467" s="116" t="s">
        <v>69</v>
      </c>
      <c r="X467" s="117" t="n">
        <f aca="false">IFERROR(SUM(X461:X465),"0")</f>
        <v>1300</v>
      </c>
      <c r="Y467" s="117" t="n">
        <f aca="false">IFERROR(SUM(Y461:Y465),"0")</f>
        <v>1305</v>
      </c>
      <c r="Z467" s="116"/>
      <c r="AA467" s="118"/>
      <c r="AB467" s="118"/>
      <c r="AC467" s="118"/>
    </row>
    <row r="468" customFormat="false" ht="14.25" hidden="false" customHeight="true" outlineLevel="0" collapsed="false">
      <c r="A468" s="94" t="s">
        <v>207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5"/>
      <c r="AB468" s="95"/>
      <c r="AC468" s="95"/>
    </row>
    <row r="469" customFormat="false" ht="27" hidden="false" customHeight="true" outlineLevel="0" collapsed="false">
      <c r="A469" s="96" t="s">
        <v>744</v>
      </c>
      <c r="B469" s="96" t="s">
        <v>745</v>
      </c>
      <c r="C469" s="97" t="n">
        <v>4301060441</v>
      </c>
      <c r="D469" s="98" t="n">
        <v>4607091389357</v>
      </c>
      <c r="E469" s="98"/>
      <c r="F469" s="99" t="n">
        <v>1.5</v>
      </c>
      <c r="G469" s="100" t="n">
        <v>6</v>
      </c>
      <c r="H469" s="99" t="n">
        <v>9</v>
      </c>
      <c r="I469" s="99" t="n">
        <v>9.48</v>
      </c>
      <c r="J469" s="100" t="n">
        <v>56</v>
      </c>
      <c r="K469" s="100" t="s">
        <v>116</v>
      </c>
      <c r="L469" s="100"/>
      <c r="M469" s="101" t="s">
        <v>80</v>
      </c>
      <c r="N469" s="101"/>
      <c r="O469" s="100" t="n">
        <v>40</v>
      </c>
      <c r="P469" s="119" t="s">
        <v>746</v>
      </c>
      <c r="Q469" s="119"/>
      <c r="R469" s="119"/>
      <c r="S469" s="119"/>
      <c r="T469" s="119"/>
      <c r="U469" s="103"/>
      <c r="V469" s="103"/>
      <c r="W469" s="104" t="s">
        <v>69</v>
      </c>
      <c r="X469" s="105" t="n">
        <v>0</v>
      </c>
      <c r="Y469" s="106" t="n">
        <f aca="false">IFERROR(IF(X469="",0,CEILING((X469/$H469),1)*$H469),"")</f>
        <v>0</v>
      </c>
      <c r="Z469" s="107" t="str">
        <f aca="false">IFERROR(IF(Y469=0,"",ROUNDUP(Y469/H469,0)*0.02175),"")</f>
        <v/>
      </c>
      <c r="AA469" s="108"/>
      <c r="AB469" s="109"/>
      <c r="AC469" s="110" t="s">
        <v>747</v>
      </c>
      <c r="AG469" s="111"/>
      <c r="AJ469" s="112"/>
      <c r="AK469" s="112" t="n">
        <v>0</v>
      </c>
      <c r="BB469" s="113" t="s">
        <v>1</v>
      </c>
      <c r="BM469" s="111" t="n">
        <f aca="false">IFERROR(X469*I469/H469,"0")</f>
        <v>0</v>
      </c>
      <c r="BN469" s="111" t="n">
        <f aca="false">IFERROR(Y469*I469/H469,"0")</f>
        <v>0</v>
      </c>
      <c r="BO469" s="111" t="n">
        <f aca="false">IFERROR(1/J469*(X469/H469),"0")</f>
        <v>0</v>
      </c>
      <c r="BP469" s="111" t="n">
        <f aca="false">IFERROR(1/J469*(Y469/H469),"0")</f>
        <v>0</v>
      </c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71</v>
      </c>
      <c r="Q470" s="115"/>
      <c r="R470" s="115"/>
      <c r="S470" s="115"/>
      <c r="T470" s="115"/>
      <c r="U470" s="115"/>
      <c r="V470" s="115"/>
      <c r="W470" s="116" t="s">
        <v>72</v>
      </c>
      <c r="X470" s="117" t="n">
        <f aca="false">IFERROR(X469/H469,"0")</f>
        <v>0</v>
      </c>
      <c r="Y470" s="117" t="n">
        <f aca="false">IFERROR(Y469/H469,"0")</f>
        <v>0</v>
      </c>
      <c r="Z470" s="117" t="n">
        <f aca="false">IFERROR(IF(Z469="",0,Z469),"0")</f>
        <v>0</v>
      </c>
      <c r="AA470" s="118"/>
      <c r="AB470" s="118"/>
      <c r="AC470" s="118"/>
    </row>
    <row r="471" customFormat="false" ht="12.75" hidden="false" customHeight="false" outlineLevel="0" collapsed="false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5" t="s">
        <v>71</v>
      </c>
      <c r="Q471" s="115"/>
      <c r="R471" s="115"/>
      <c r="S471" s="115"/>
      <c r="T471" s="115"/>
      <c r="U471" s="115"/>
      <c r="V471" s="115"/>
      <c r="W471" s="116" t="s">
        <v>69</v>
      </c>
      <c r="X471" s="117" t="n">
        <f aca="false">IFERROR(SUM(X469:X469),"0")</f>
        <v>0</v>
      </c>
      <c r="Y471" s="117" t="n">
        <f aca="false">IFERROR(SUM(Y469:Y469),"0")</f>
        <v>0</v>
      </c>
      <c r="Z471" s="116"/>
      <c r="AA471" s="118"/>
      <c r="AB471" s="118"/>
      <c r="AC471" s="118"/>
    </row>
    <row r="472" customFormat="false" ht="27.75" hidden="false" customHeight="true" outlineLevel="0" collapsed="false">
      <c r="A472" s="90" t="s">
        <v>748</v>
      </c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1"/>
      <c r="AB472" s="91"/>
      <c r="AC472" s="91"/>
    </row>
    <row r="473" customFormat="false" ht="16.5" hidden="false" customHeight="true" outlineLevel="0" collapsed="false">
      <c r="A473" s="92" t="s">
        <v>749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3"/>
      <c r="AB473" s="93"/>
      <c r="AC473" s="93"/>
    </row>
    <row r="474" customFormat="false" ht="14.25" hidden="false" customHeight="true" outlineLevel="0" collapsed="false">
      <c r="A474" s="94" t="s">
        <v>113</v>
      </c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5"/>
      <c r="AB474" s="95"/>
      <c r="AC474" s="95"/>
    </row>
    <row r="475" customFormat="false" ht="27" hidden="false" customHeight="true" outlineLevel="0" collapsed="false">
      <c r="A475" s="96" t="s">
        <v>750</v>
      </c>
      <c r="B475" s="96" t="s">
        <v>751</v>
      </c>
      <c r="C475" s="97" t="n">
        <v>4301011428</v>
      </c>
      <c r="D475" s="98" t="n">
        <v>4607091389708</v>
      </c>
      <c r="E475" s="98"/>
      <c r="F475" s="99" t="n">
        <v>0.45</v>
      </c>
      <c r="G475" s="100" t="n">
        <v>6</v>
      </c>
      <c r="H475" s="99" t="n">
        <v>2.7</v>
      </c>
      <c r="I475" s="99" t="n">
        <v>2.88</v>
      </c>
      <c r="J475" s="100" t="n">
        <v>182</v>
      </c>
      <c r="K475" s="100" t="s">
        <v>76</v>
      </c>
      <c r="L475" s="100"/>
      <c r="M475" s="101" t="s">
        <v>119</v>
      </c>
      <c r="N475" s="101"/>
      <c r="O475" s="100" t="n">
        <v>50</v>
      </c>
      <c r="P475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02"/>
      <c r="R475" s="102"/>
      <c r="S475" s="102"/>
      <c r="T475" s="102"/>
      <c r="U475" s="103"/>
      <c r="V475" s="103"/>
      <c r="W475" s="104" t="s">
        <v>69</v>
      </c>
      <c r="X475" s="105" t="n">
        <v>0</v>
      </c>
      <c r="Y475" s="106" t="n">
        <f aca="false">IFERROR(IF(X475="",0,CEILING((X475/$H475),1)*$H475),"")</f>
        <v>0</v>
      </c>
      <c r="Z475" s="107" t="str">
        <f aca="false">IFERROR(IF(Y475=0,"",ROUNDUP(Y475/H475,0)*0.00651),"")</f>
        <v/>
      </c>
      <c r="AA475" s="108"/>
      <c r="AB475" s="109"/>
      <c r="AC475" s="110" t="s">
        <v>752</v>
      </c>
      <c r="AG475" s="111"/>
      <c r="AJ475" s="112"/>
      <c r="AK475" s="112" t="n">
        <v>0</v>
      </c>
      <c r="BB475" s="113" t="s">
        <v>1</v>
      </c>
      <c r="BM475" s="111" t="n">
        <f aca="false">IFERROR(X475*I475/H475,"0")</f>
        <v>0</v>
      </c>
      <c r="BN475" s="111" t="n">
        <f aca="false">IFERROR(Y475*I475/H475,"0")</f>
        <v>0</v>
      </c>
      <c r="BO475" s="111" t="n">
        <f aca="false">IFERROR(1/J475*(X475/H475),"0")</f>
        <v>0</v>
      </c>
      <c r="BP475" s="111" t="n">
        <f aca="false">IFERROR(1/J475*(Y475/H475),"0")</f>
        <v>0</v>
      </c>
    </row>
    <row r="476" customFormat="false" ht="12.75" hidden="false" customHeight="false" outlineLevel="0" collapsed="false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5" t="s">
        <v>71</v>
      </c>
      <c r="Q476" s="115"/>
      <c r="R476" s="115"/>
      <c r="S476" s="115"/>
      <c r="T476" s="115"/>
      <c r="U476" s="115"/>
      <c r="V476" s="115"/>
      <c r="W476" s="116" t="s">
        <v>72</v>
      </c>
      <c r="X476" s="117" t="n">
        <f aca="false">IFERROR(X475/H475,"0")</f>
        <v>0</v>
      </c>
      <c r="Y476" s="117" t="n">
        <f aca="false">IFERROR(Y475/H475,"0")</f>
        <v>0</v>
      </c>
      <c r="Z476" s="117" t="n">
        <f aca="false">IFERROR(IF(Z475="",0,Z475),"0")</f>
        <v>0</v>
      </c>
      <c r="AA476" s="118"/>
      <c r="AB476" s="118"/>
      <c r="AC476" s="118"/>
    </row>
    <row r="477" customFormat="false" ht="12.75" hidden="false" customHeight="false" outlineLevel="0" collapsed="false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5" t="s">
        <v>71</v>
      </c>
      <c r="Q477" s="115"/>
      <c r="R477" s="115"/>
      <c r="S477" s="115"/>
      <c r="T477" s="115"/>
      <c r="U477" s="115"/>
      <c r="V477" s="115"/>
      <c r="W477" s="116" t="s">
        <v>69</v>
      </c>
      <c r="X477" s="117" t="n">
        <f aca="false">IFERROR(SUM(X475:X475),"0")</f>
        <v>0</v>
      </c>
      <c r="Y477" s="117" t="n">
        <f aca="false">IFERROR(SUM(Y475:Y475),"0")</f>
        <v>0</v>
      </c>
      <c r="Z477" s="116"/>
      <c r="AA477" s="118"/>
      <c r="AB477" s="118"/>
      <c r="AC477" s="118"/>
    </row>
    <row r="478" customFormat="false" ht="14.25" hidden="false" customHeight="true" outlineLevel="0" collapsed="false">
      <c r="A478" s="94" t="s">
        <v>64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5"/>
      <c r="AB478" s="95"/>
      <c r="AC478" s="95"/>
    </row>
    <row r="479" customFormat="false" ht="27" hidden="false" customHeight="true" outlineLevel="0" collapsed="false">
      <c r="A479" s="96" t="s">
        <v>753</v>
      </c>
      <c r="B479" s="96" t="s">
        <v>754</v>
      </c>
      <c r="C479" s="97" t="n">
        <v>4301031405</v>
      </c>
      <c r="D479" s="98" t="n">
        <v>4680115886100</v>
      </c>
      <c r="E479" s="98"/>
      <c r="F479" s="99" t="n">
        <v>0.9</v>
      </c>
      <c r="G479" s="100" t="n">
        <v>6</v>
      </c>
      <c r="H479" s="99" t="n">
        <v>5.4</v>
      </c>
      <c r="I479" s="99" t="n">
        <v>5.61</v>
      </c>
      <c r="J479" s="100" t="n">
        <v>132</v>
      </c>
      <c r="K479" s="100" t="s">
        <v>126</v>
      </c>
      <c r="L479" s="100"/>
      <c r="M479" s="101" t="s">
        <v>68</v>
      </c>
      <c r="N479" s="101"/>
      <c r="O479" s="100" t="n">
        <v>50</v>
      </c>
      <c r="P479" s="119" t="s">
        <v>755</v>
      </c>
      <c r="Q479" s="119"/>
      <c r="R479" s="119"/>
      <c r="S479" s="119"/>
      <c r="T479" s="119"/>
      <c r="U479" s="103"/>
      <c r="V479" s="103"/>
      <c r="W479" s="104" t="s">
        <v>69</v>
      </c>
      <c r="X479" s="105" t="n">
        <v>0</v>
      </c>
      <c r="Y479" s="106" t="n">
        <f aca="false">IFERROR(IF(X479="",0,CEILING((X479/$H479),1)*$H479),"")</f>
        <v>0</v>
      </c>
      <c r="Z479" s="107" t="str">
        <f aca="false">IFERROR(IF(Y479=0,"",ROUNDUP(Y479/H479,0)*0.00902),"")</f>
        <v/>
      </c>
      <c r="AA479" s="108"/>
      <c r="AB479" s="109"/>
      <c r="AC479" s="110" t="s">
        <v>756</v>
      </c>
      <c r="AG479" s="111"/>
      <c r="AJ479" s="112"/>
      <c r="AK479" s="112" t="n">
        <v>0</v>
      </c>
      <c r="BB479" s="113" t="s">
        <v>1</v>
      </c>
      <c r="BM479" s="111" t="n">
        <f aca="false">IFERROR(X479*I479/H479,"0")</f>
        <v>0</v>
      </c>
      <c r="BN479" s="111" t="n">
        <f aca="false">IFERROR(Y479*I479/H479,"0")</f>
        <v>0</v>
      </c>
      <c r="BO479" s="111" t="n">
        <f aca="false">IFERROR(1/J479*(X479/H479),"0")</f>
        <v>0</v>
      </c>
      <c r="BP479" s="111" t="n">
        <f aca="false">IFERROR(1/J479*(Y479/H479),"0")</f>
        <v>0</v>
      </c>
    </row>
    <row r="480" customFormat="false" ht="27" hidden="false" customHeight="true" outlineLevel="0" collapsed="false">
      <c r="A480" s="96" t="s">
        <v>757</v>
      </c>
      <c r="B480" s="96" t="s">
        <v>758</v>
      </c>
      <c r="C480" s="97" t="n">
        <v>4301031406</v>
      </c>
      <c r="D480" s="98" t="n">
        <v>4680115886117</v>
      </c>
      <c r="E480" s="98"/>
      <c r="F480" s="99" t="n">
        <v>0.9</v>
      </c>
      <c r="G480" s="100" t="n">
        <v>6</v>
      </c>
      <c r="H480" s="99" t="n">
        <v>5.4</v>
      </c>
      <c r="I480" s="99" t="n">
        <v>5.61</v>
      </c>
      <c r="J480" s="100" t="n">
        <v>132</v>
      </c>
      <c r="K480" s="100" t="s">
        <v>126</v>
      </c>
      <c r="L480" s="100"/>
      <c r="M480" s="101" t="s">
        <v>68</v>
      </c>
      <c r="N480" s="101"/>
      <c r="O480" s="100" t="n">
        <v>50</v>
      </c>
      <c r="P480" s="119" t="s">
        <v>759</v>
      </c>
      <c r="Q480" s="119"/>
      <c r="R480" s="119"/>
      <c r="S480" s="119"/>
      <c r="T480" s="119"/>
      <c r="U480" s="103"/>
      <c r="V480" s="103"/>
      <c r="W480" s="104" t="s">
        <v>69</v>
      </c>
      <c r="X480" s="105" t="n">
        <v>0</v>
      </c>
      <c r="Y480" s="106" t="n">
        <f aca="false">IFERROR(IF(X480="",0,CEILING((X480/$H480),1)*$H480),"")</f>
        <v>0</v>
      </c>
      <c r="Z480" s="107" t="str">
        <f aca="false">IFERROR(IF(Y480=0,"",ROUNDUP(Y480/H480,0)*0.00902),"")</f>
        <v/>
      </c>
      <c r="AA480" s="108"/>
      <c r="AB480" s="109"/>
      <c r="AC480" s="110" t="s">
        <v>760</v>
      </c>
      <c r="AG480" s="111"/>
      <c r="AJ480" s="112"/>
      <c r="AK480" s="112" t="n">
        <v>0</v>
      </c>
      <c r="BB480" s="113" t="s">
        <v>1</v>
      </c>
      <c r="BM480" s="111" t="n">
        <f aca="false">IFERROR(X480*I480/H480,"0")</f>
        <v>0</v>
      </c>
      <c r="BN480" s="111" t="n">
        <f aca="false">IFERROR(Y480*I480/H480,"0")</f>
        <v>0</v>
      </c>
      <c r="BO480" s="111" t="n">
        <f aca="false">IFERROR(1/J480*(X480/H480),"0")</f>
        <v>0</v>
      </c>
      <c r="BP480" s="111" t="n">
        <f aca="false">IFERROR(1/J480*(Y480/H480),"0")</f>
        <v>0</v>
      </c>
    </row>
    <row r="481" customFormat="false" ht="27" hidden="false" customHeight="true" outlineLevel="0" collapsed="false">
      <c r="A481" s="96" t="s">
        <v>757</v>
      </c>
      <c r="B481" s="96" t="s">
        <v>761</v>
      </c>
      <c r="C481" s="97" t="n">
        <v>4301031382</v>
      </c>
      <c r="D481" s="98" t="n">
        <v>4680115886117</v>
      </c>
      <c r="E481" s="98"/>
      <c r="F481" s="99" t="n">
        <v>0.9</v>
      </c>
      <c r="G481" s="100" t="n">
        <v>6</v>
      </c>
      <c r="H481" s="99" t="n">
        <v>5.4</v>
      </c>
      <c r="I481" s="99" t="n">
        <v>5.61</v>
      </c>
      <c r="J481" s="100" t="n">
        <v>120</v>
      </c>
      <c r="K481" s="100" t="s">
        <v>126</v>
      </c>
      <c r="L481" s="100"/>
      <c r="M481" s="101" t="s">
        <v>68</v>
      </c>
      <c r="N481" s="101"/>
      <c r="O481" s="100" t="n">
        <v>50</v>
      </c>
      <c r="P481" s="119" t="s">
        <v>759</v>
      </c>
      <c r="Q481" s="119"/>
      <c r="R481" s="119"/>
      <c r="S481" s="119"/>
      <c r="T481" s="119"/>
      <c r="U481" s="103"/>
      <c r="V481" s="103"/>
      <c r="W481" s="104" t="s">
        <v>69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IFERROR(IF(Y481=0,"",ROUNDUP(Y481/H481,0)*0.00937),"")</f>
        <v/>
      </c>
      <c r="AA481" s="108"/>
      <c r="AB481" s="109"/>
      <c r="AC481" s="110" t="s">
        <v>760</v>
      </c>
      <c r="AG481" s="111"/>
      <c r="AJ481" s="112"/>
      <c r="AK481" s="112" t="n">
        <v>0</v>
      </c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762</v>
      </c>
      <c r="B482" s="96" t="s">
        <v>763</v>
      </c>
      <c r="C482" s="97" t="n">
        <v>4301031325</v>
      </c>
      <c r="D482" s="98" t="n">
        <v>4607091389746</v>
      </c>
      <c r="E482" s="98"/>
      <c r="F482" s="99" t="n">
        <v>0.7</v>
      </c>
      <c r="G482" s="100" t="n">
        <v>6</v>
      </c>
      <c r="H482" s="99" t="n">
        <v>4.2</v>
      </c>
      <c r="I482" s="99" t="n">
        <v>4.44</v>
      </c>
      <c r="J482" s="100" t="n">
        <v>132</v>
      </c>
      <c r="K482" s="100" t="s">
        <v>126</v>
      </c>
      <c r="L482" s="100"/>
      <c r="M482" s="101" t="s">
        <v>68</v>
      </c>
      <c r="N482" s="101"/>
      <c r="O482" s="100" t="n">
        <v>50</v>
      </c>
      <c r="P482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02"/>
      <c r="R482" s="102"/>
      <c r="S482" s="102"/>
      <c r="T482" s="102"/>
      <c r="U482" s="103"/>
      <c r="V482" s="103"/>
      <c r="W482" s="104" t="s">
        <v>69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IFERROR(IF(Y482=0,"",ROUNDUP(Y482/H482,0)*0.00902),"")</f>
        <v/>
      </c>
      <c r="AA482" s="108"/>
      <c r="AB482" s="109"/>
      <c r="AC482" s="110" t="s">
        <v>764</v>
      </c>
      <c r="AG482" s="111"/>
      <c r="AJ482" s="112"/>
      <c r="AK482" s="112" t="n">
        <v>0</v>
      </c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762</v>
      </c>
      <c r="B483" s="96" t="s">
        <v>765</v>
      </c>
      <c r="C483" s="97" t="n">
        <v>4301031356</v>
      </c>
      <c r="D483" s="98" t="n">
        <v>4607091389746</v>
      </c>
      <c r="E483" s="98"/>
      <c r="F483" s="99" t="n">
        <v>0.7</v>
      </c>
      <c r="G483" s="100" t="n">
        <v>6</v>
      </c>
      <c r="H483" s="99" t="n">
        <v>4.2</v>
      </c>
      <c r="I483" s="99" t="n">
        <v>4.44</v>
      </c>
      <c r="J483" s="100" t="n">
        <v>132</v>
      </c>
      <c r="K483" s="100" t="s">
        <v>126</v>
      </c>
      <c r="L483" s="100"/>
      <c r="M483" s="101" t="s">
        <v>68</v>
      </c>
      <c r="N483" s="101"/>
      <c r="O483" s="100" t="n">
        <v>50</v>
      </c>
      <c r="P483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02"/>
      <c r="R483" s="102"/>
      <c r="S483" s="102"/>
      <c r="T483" s="102"/>
      <c r="U483" s="103"/>
      <c r="V483" s="103"/>
      <c r="W483" s="104" t="s">
        <v>69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IFERROR(IF(Y483=0,"",ROUNDUP(Y483/H483,0)*0.00902),"")</f>
        <v/>
      </c>
      <c r="AA483" s="108"/>
      <c r="AB483" s="109"/>
      <c r="AC483" s="110" t="s">
        <v>764</v>
      </c>
      <c r="AG483" s="111"/>
      <c r="AJ483" s="112"/>
      <c r="AK483" s="112" t="n">
        <v>0</v>
      </c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766</v>
      </c>
      <c r="B484" s="96" t="s">
        <v>767</v>
      </c>
      <c r="C484" s="97" t="n">
        <v>4301031335</v>
      </c>
      <c r="D484" s="98" t="n">
        <v>4680115883147</v>
      </c>
      <c r="E484" s="98"/>
      <c r="F484" s="99" t="n">
        <v>0.28</v>
      </c>
      <c r="G484" s="100" t="n">
        <v>6</v>
      </c>
      <c r="H484" s="99" t="n">
        <v>1.68</v>
      </c>
      <c r="I484" s="99" t="n">
        <v>1.81</v>
      </c>
      <c r="J484" s="100" t="n">
        <v>234</v>
      </c>
      <c r="K484" s="100" t="s">
        <v>67</v>
      </c>
      <c r="L484" s="100"/>
      <c r="M484" s="101" t="s">
        <v>68</v>
      </c>
      <c r="N484" s="101"/>
      <c r="O484" s="100" t="n">
        <v>50</v>
      </c>
      <c r="P484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02"/>
      <c r="R484" s="102"/>
      <c r="S484" s="102"/>
      <c r="T484" s="102"/>
      <c r="U484" s="103"/>
      <c r="V484" s="103"/>
      <c r="W484" s="104" t="s">
        <v>69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756</v>
      </c>
      <c r="AG484" s="111"/>
      <c r="AJ484" s="112"/>
      <c r="AK484" s="112" t="n">
        <v>0</v>
      </c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766</v>
      </c>
      <c r="B485" s="96" t="s">
        <v>768</v>
      </c>
      <c r="C485" s="97" t="n">
        <v>4301031366</v>
      </c>
      <c r="D485" s="98" t="n">
        <v>4680115883147</v>
      </c>
      <c r="E485" s="98"/>
      <c r="F485" s="99" t="n">
        <v>0.28</v>
      </c>
      <c r="G485" s="100" t="n">
        <v>6</v>
      </c>
      <c r="H485" s="99" t="n">
        <v>1.68</v>
      </c>
      <c r="I485" s="99" t="n">
        <v>1.81</v>
      </c>
      <c r="J485" s="100" t="n">
        <v>234</v>
      </c>
      <c r="K485" s="100" t="s">
        <v>67</v>
      </c>
      <c r="L485" s="100"/>
      <c r="M485" s="101" t="s">
        <v>68</v>
      </c>
      <c r="N485" s="101"/>
      <c r="O485" s="100" t="n">
        <v>50</v>
      </c>
      <c r="P485" s="119" t="s">
        <v>769</v>
      </c>
      <c r="Q485" s="119"/>
      <c r="R485" s="119"/>
      <c r="S485" s="119"/>
      <c r="T485" s="119"/>
      <c r="U485" s="103"/>
      <c r="V485" s="103"/>
      <c r="W485" s="104" t="s">
        <v>69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756</v>
      </c>
      <c r="AG485" s="111"/>
      <c r="AJ485" s="112"/>
      <c r="AK485" s="112" t="n">
        <v>0</v>
      </c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27" hidden="false" customHeight="true" outlineLevel="0" collapsed="false">
      <c r="A486" s="96" t="s">
        <v>770</v>
      </c>
      <c r="B486" s="96" t="s">
        <v>771</v>
      </c>
      <c r="C486" s="97" t="n">
        <v>4301031330</v>
      </c>
      <c r="D486" s="98" t="n">
        <v>4607091384338</v>
      </c>
      <c r="E486" s="98"/>
      <c r="F486" s="99" t="n">
        <v>0.35</v>
      </c>
      <c r="G486" s="100" t="n">
        <v>6</v>
      </c>
      <c r="H486" s="99" t="n">
        <v>2.1</v>
      </c>
      <c r="I486" s="99" t="n">
        <v>2.23</v>
      </c>
      <c r="J486" s="100" t="n">
        <v>234</v>
      </c>
      <c r="K486" s="100" t="s">
        <v>67</v>
      </c>
      <c r="L486" s="100"/>
      <c r="M486" s="101" t="s">
        <v>68</v>
      </c>
      <c r="N486" s="101"/>
      <c r="O486" s="100" t="n">
        <v>50</v>
      </c>
      <c r="P486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02"/>
      <c r="R486" s="102"/>
      <c r="S486" s="102"/>
      <c r="T486" s="102"/>
      <c r="U486" s="103"/>
      <c r="V486" s="103"/>
      <c r="W486" s="104" t="s">
        <v>69</v>
      </c>
      <c r="X486" s="105" t="n">
        <v>0</v>
      </c>
      <c r="Y486" s="106" t="n">
        <f aca="false">IFERROR(IF(X486="",0,CEILING((X486/$H486),1)*$H486),"")</f>
        <v>0</v>
      </c>
      <c r="Z486" s="107" t="str">
        <f aca="false">IFERROR(IF(Y486=0,"",ROUNDUP(Y486/H486,0)*0.00502),"")</f>
        <v/>
      </c>
      <c r="AA486" s="108"/>
      <c r="AB486" s="109"/>
      <c r="AC486" s="110" t="s">
        <v>756</v>
      </c>
      <c r="AG486" s="111"/>
      <c r="AJ486" s="112"/>
      <c r="AK486" s="112" t="n">
        <v>0</v>
      </c>
      <c r="BB486" s="113" t="s">
        <v>1</v>
      </c>
      <c r="BM486" s="111" t="n">
        <f aca="false">IFERROR(X486*I486/H486,"0")</f>
        <v>0</v>
      </c>
      <c r="BN486" s="111" t="n">
        <f aca="false">IFERROR(Y486*I486/H486,"0")</f>
        <v>0</v>
      </c>
      <c r="BO486" s="111" t="n">
        <f aca="false">IFERROR(1/J486*(X486/H486),"0")</f>
        <v>0</v>
      </c>
      <c r="BP486" s="111" t="n">
        <f aca="false">IFERROR(1/J486*(Y486/H486),"0")</f>
        <v>0</v>
      </c>
    </row>
    <row r="487" customFormat="false" ht="27" hidden="false" customHeight="true" outlineLevel="0" collapsed="false">
      <c r="A487" s="96" t="s">
        <v>770</v>
      </c>
      <c r="B487" s="96" t="s">
        <v>772</v>
      </c>
      <c r="C487" s="97" t="n">
        <v>4301031362</v>
      </c>
      <c r="D487" s="98" t="n">
        <v>4607091384338</v>
      </c>
      <c r="E487" s="98"/>
      <c r="F487" s="99" t="n">
        <v>0.35</v>
      </c>
      <c r="G487" s="100" t="n">
        <v>6</v>
      </c>
      <c r="H487" s="99" t="n">
        <v>2.1</v>
      </c>
      <c r="I487" s="99" t="n">
        <v>2.23</v>
      </c>
      <c r="J487" s="100" t="n">
        <v>234</v>
      </c>
      <c r="K487" s="100" t="s">
        <v>67</v>
      </c>
      <c r="L487" s="100"/>
      <c r="M487" s="101" t="s">
        <v>68</v>
      </c>
      <c r="N487" s="101"/>
      <c r="O487" s="100" t="n">
        <v>50</v>
      </c>
      <c r="P487" s="102" t="str">
        <f aca="false"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02"/>
      <c r="R487" s="102"/>
      <c r="S487" s="102"/>
      <c r="T487" s="102"/>
      <c r="U487" s="103"/>
      <c r="V487" s="103"/>
      <c r="W487" s="104" t="s">
        <v>69</v>
      </c>
      <c r="X487" s="105" t="n">
        <v>0</v>
      </c>
      <c r="Y487" s="106" t="n">
        <f aca="false">IFERROR(IF(X487="",0,CEILING((X487/$H487),1)*$H487),"")</f>
        <v>0</v>
      </c>
      <c r="Z487" s="107" t="str">
        <f aca="false">IFERROR(IF(Y487=0,"",ROUNDUP(Y487/H487,0)*0.00502),"")</f>
        <v/>
      </c>
      <c r="AA487" s="108"/>
      <c r="AB487" s="109"/>
      <c r="AC487" s="110" t="s">
        <v>756</v>
      </c>
      <c r="AG487" s="111"/>
      <c r="AJ487" s="112"/>
      <c r="AK487" s="112" t="n">
        <v>0</v>
      </c>
      <c r="BB487" s="113" t="s">
        <v>1</v>
      </c>
      <c r="BM487" s="111" t="n">
        <f aca="false">IFERROR(X487*I487/H487,"0")</f>
        <v>0</v>
      </c>
      <c r="BN487" s="111" t="n">
        <f aca="false">IFERROR(Y487*I487/H487,"0")</f>
        <v>0</v>
      </c>
      <c r="BO487" s="111" t="n">
        <f aca="false">IFERROR(1/J487*(X487/H487),"0")</f>
        <v>0</v>
      </c>
      <c r="BP487" s="111" t="n">
        <f aca="false">IFERROR(1/J487*(Y487/H487),"0")</f>
        <v>0</v>
      </c>
    </row>
    <row r="488" customFormat="false" ht="37.5" hidden="false" customHeight="true" outlineLevel="0" collapsed="false">
      <c r="A488" s="96" t="s">
        <v>773</v>
      </c>
      <c r="B488" s="96" t="s">
        <v>774</v>
      </c>
      <c r="C488" s="97" t="n">
        <v>4301031336</v>
      </c>
      <c r="D488" s="98" t="n">
        <v>4680115883154</v>
      </c>
      <c r="E488" s="98"/>
      <c r="F488" s="99" t="n">
        <v>0.28</v>
      </c>
      <c r="G488" s="100" t="n">
        <v>6</v>
      </c>
      <c r="H488" s="99" t="n">
        <v>1.68</v>
      </c>
      <c r="I488" s="99" t="n">
        <v>1.81</v>
      </c>
      <c r="J488" s="100" t="n">
        <v>234</v>
      </c>
      <c r="K488" s="100" t="s">
        <v>67</v>
      </c>
      <c r="L488" s="100"/>
      <c r="M488" s="101" t="s">
        <v>68</v>
      </c>
      <c r="N488" s="101"/>
      <c r="O488" s="100" t="n">
        <v>50</v>
      </c>
      <c r="P488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02"/>
      <c r="R488" s="102"/>
      <c r="S488" s="102"/>
      <c r="T488" s="102"/>
      <c r="U488" s="103"/>
      <c r="V488" s="103"/>
      <c r="W488" s="104" t="s">
        <v>69</v>
      </c>
      <c r="X488" s="105" t="n">
        <v>0</v>
      </c>
      <c r="Y488" s="106" t="n">
        <f aca="false">IFERROR(IF(X488="",0,CEILING((X488/$H488),1)*$H488),"")</f>
        <v>0</v>
      </c>
      <c r="Z488" s="107" t="str">
        <f aca="false">IFERROR(IF(Y488=0,"",ROUNDUP(Y488/H488,0)*0.00502),"")</f>
        <v/>
      </c>
      <c r="AA488" s="108"/>
      <c r="AB488" s="109"/>
      <c r="AC488" s="110" t="s">
        <v>775</v>
      </c>
      <c r="AG488" s="111"/>
      <c r="AJ488" s="112"/>
      <c r="AK488" s="112" t="n">
        <v>0</v>
      </c>
      <c r="BB488" s="113" t="s">
        <v>1</v>
      </c>
      <c r="BM488" s="111" t="n">
        <f aca="false">IFERROR(X488*I488/H488,"0")</f>
        <v>0</v>
      </c>
      <c r="BN488" s="111" t="n">
        <f aca="false">IFERROR(Y488*I488/H488,"0")</f>
        <v>0</v>
      </c>
      <c r="BO488" s="111" t="n">
        <f aca="false">IFERROR(1/J488*(X488/H488),"0")</f>
        <v>0</v>
      </c>
      <c r="BP488" s="111" t="n">
        <f aca="false">IFERROR(1/J488*(Y488/H488),"0")</f>
        <v>0</v>
      </c>
    </row>
    <row r="489" customFormat="false" ht="37.5" hidden="false" customHeight="true" outlineLevel="0" collapsed="false">
      <c r="A489" s="96" t="s">
        <v>773</v>
      </c>
      <c r="B489" s="96" t="s">
        <v>776</v>
      </c>
      <c r="C489" s="97" t="n">
        <v>4301031374</v>
      </c>
      <c r="D489" s="98" t="n">
        <v>4680115883154</v>
      </c>
      <c r="E489" s="98"/>
      <c r="F489" s="99" t="n">
        <v>0.28</v>
      </c>
      <c r="G489" s="100" t="n">
        <v>6</v>
      </c>
      <c r="H489" s="99" t="n">
        <v>1.68</v>
      </c>
      <c r="I489" s="99" t="n">
        <v>1.81</v>
      </c>
      <c r="J489" s="100" t="n">
        <v>234</v>
      </c>
      <c r="K489" s="100" t="s">
        <v>67</v>
      </c>
      <c r="L489" s="100"/>
      <c r="M489" s="101" t="s">
        <v>68</v>
      </c>
      <c r="N489" s="101"/>
      <c r="O489" s="100" t="n">
        <v>50</v>
      </c>
      <c r="P489" s="119" t="s">
        <v>777</v>
      </c>
      <c r="Q489" s="119"/>
      <c r="R489" s="119"/>
      <c r="S489" s="119"/>
      <c r="T489" s="119"/>
      <c r="U489" s="103"/>
      <c r="V489" s="103"/>
      <c r="W489" s="104" t="s">
        <v>69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IFERROR(IF(Y489=0,"",ROUNDUP(Y489/H489,0)*0.00502),"")</f>
        <v/>
      </c>
      <c r="AA489" s="108"/>
      <c r="AB489" s="109"/>
      <c r="AC489" s="110" t="s">
        <v>775</v>
      </c>
      <c r="AG489" s="111"/>
      <c r="AJ489" s="112"/>
      <c r="AK489" s="112" t="n">
        <v>0</v>
      </c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37.5" hidden="false" customHeight="true" outlineLevel="0" collapsed="false">
      <c r="A490" s="96" t="s">
        <v>778</v>
      </c>
      <c r="B490" s="96" t="s">
        <v>779</v>
      </c>
      <c r="C490" s="97" t="n">
        <v>4301031331</v>
      </c>
      <c r="D490" s="98" t="n">
        <v>4607091389524</v>
      </c>
      <c r="E490" s="98"/>
      <c r="F490" s="99" t="n">
        <v>0.35</v>
      </c>
      <c r="G490" s="100" t="n">
        <v>6</v>
      </c>
      <c r="H490" s="99" t="n">
        <v>2.1</v>
      </c>
      <c r="I490" s="99" t="n">
        <v>2.23</v>
      </c>
      <c r="J490" s="100" t="n">
        <v>234</v>
      </c>
      <c r="K490" s="100" t="s">
        <v>67</v>
      </c>
      <c r="L490" s="100"/>
      <c r="M490" s="101" t="s">
        <v>68</v>
      </c>
      <c r="N490" s="101"/>
      <c r="O490" s="100" t="n">
        <v>50</v>
      </c>
      <c r="P490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02"/>
      <c r="R490" s="102"/>
      <c r="S490" s="102"/>
      <c r="T490" s="102"/>
      <c r="U490" s="103"/>
      <c r="V490" s="103"/>
      <c r="W490" s="104" t="s">
        <v>69</v>
      </c>
      <c r="X490" s="105" t="n">
        <v>0</v>
      </c>
      <c r="Y490" s="106" t="n">
        <f aca="false">IFERROR(IF(X490="",0,CEILING((X490/$H490),1)*$H490),"")</f>
        <v>0</v>
      </c>
      <c r="Z490" s="107" t="str">
        <f aca="false">IFERROR(IF(Y490=0,"",ROUNDUP(Y490/H490,0)*0.00502),"")</f>
        <v/>
      </c>
      <c r="AA490" s="108"/>
      <c r="AB490" s="109"/>
      <c r="AC490" s="110" t="s">
        <v>775</v>
      </c>
      <c r="AG490" s="111"/>
      <c r="AJ490" s="112"/>
      <c r="AK490" s="112" t="n">
        <v>0</v>
      </c>
      <c r="BB490" s="113" t="s">
        <v>1</v>
      </c>
      <c r="BM490" s="111" t="n">
        <f aca="false">IFERROR(X490*I490/H490,"0")</f>
        <v>0</v>
      </c>
      <c r="BN490" s="111" t="n">
        <f aca="false">IFERROR(Y490*I490/H490,"0")</f>
        <v>0</v>
      </c>
      <c r="BO490" s="111" t="n">
        <f aca="false">IFERROR(1/J490*(X490/H490),"0")</f>
        <v>0</v>
      </c>
      <c r="BP490" s="111" t="n">
        <f aca="false">IFERROR(1/J490*(Y490/H490),"0")</f>
        <v>0</v>
      </c>
    </row>
    <row r="491" customFormat="false" ht="37.5" hidden="false" customHeight="true" outlineLevel="0" collapsed="false">
      <c r="A491" s="96" t="s">
        <v>778</v>
      </c>
      <c r="B491" s="96" t="s">
        <v>780</v>
      </c>
      <c r="C491" s="97" t="n">
        <v>4301031361</v>
      </c>
      <c r="D491" s="98" t="n">
        <v>4607091389524</v>
      </c>
      <c r="E491" s="98"/>
      <c r="F491" s="99" t="n">
        <v>0.35</v>
      </c>
      <c r="G491" s="100" t="n">
        <v>6</v>
      </c>
      <c r="H491" s="99" t="n">
        <v>2.1</v>
      </c>
      <c r="I491" s="99" t="n">
        <v>2.23</v>
      </c>
      <c r="J491" s="100" t="n">
        <v>234</v>
      </c>
      <c r="K491" s="100" t="s">
        <v>67</v>
      </c>
      <c r="L491" s="100"/>
      <c r="M491" s="101" t="s">
        <v>68</v>
      </c>
      <c r="N491" s="101"/>
      <c r="O491" s="100" t="n">
        <v>50</v>
      </c>
      <c r="P491" s="102" t="str">
        <f aca="false"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02"/>
      <c r="R491" s="102"/>
      <c r="S491" s="102"/>
      <c r="T491" s="102"/>
      <c r="U491" s="103"/>
      <c r="V491" s="103"/>
      <c r="W491" s="104" t="s">
        <v>69</v>
      </c>
      <c r="X491" s="105" t="n">
        <v>0</v>
      </c>
      <c r="Y491" s="106" t="n">
        <f aca="false">IFERROR(IF(X491="",0,CEILING((X491/$H491),1)*$H491),"")</f>
        <v>0</v>
      </c>
      <c r="Z491" s="107" t="str">
        <f aca="false">IFERROR(IF(Y491=0,"",ROUNDUP(Y491/H491,0)*0.00502),"")</f>
        <v/>
      </c>
      <c r="AA491" s="108"/>
      <c r="AB491" s="109"/>
      <c r="AC491" s="110" t="s">
        <v>775</v>
      </c>
      <c r="AG491" s="111"/>
      <c r="AJ491" s="112"/>
      <c r="AK491" s="112" t="n">
        <v>0</v>
      </c>
      <c r="BB491" s="113" t="s">
        <v>1</v>
      </c>
      <c r="BM491" s="111" t="n">
        <f aca="false">IFERROR(X491*I491/H491,"0")</f>
        <v>0</v>
      </c>
      <c r="BN491" s="111" t="n">
        <f aca="false">IFERROR(Y491*I491/H491,"0")</f>
        <v>0</v>
      </c>
      <c r="BO491" s="111" t="n">
        <f aca="false">IFERROR(1/J491*(X491/H491),"0")</f>
        <v>0</v>
      </c>
      <c r="BP491" s="111" t="n">
        <f aca="false">IFERROR(1/J491*(Y491/H491),"0")</f>
        <v>0</v>
      </c>
    </row>
    <row r="492" customFormat="false" ht="27" hidden="false" customHeight="true" outlineLevel="0" collapsed="false">
      <c r="A492" s="96" t="s">
        <v>781</v>
      </c>
      <c r="B492" s="96" t="s">
        <v>782</v>
      </c>
      <c r="C492" s="97" t="n">
        <v>4301031337</v>
      </c>
      <c r="D492" s="98" t="n">
        <v>4680115883161</v>
      </c>
      <c r="E492" s="98"/>
      <c r="F492" s="99" t="n">
        <v>0.28</v>
      </c>
      <c r="G492" s="100" t="n">
        <v>6</v>
      </c>
      <c r="H492" s="99" t="n">
        <v>1.68</v>
      </c>
      <c r="I492" s="99" t="n">
        <v>1.81</v>
      </c>
      <c r="J492" s="100" t="n">
        <v>234</v>
      </c>
      <c r="K492" s="100" t="s">
        <v>67</v>
      </c>
      <c r="L492" s="100"/>
      <c r="M492" s="101" t="s">
        <v>68</v>
      </c>
      <c r="N492" s="101"/>
      <c r="O492" s="100" t="n">
        <v>50</v>
      </c>
      <c r="P492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02"/>
      <c r="R492" s="102"/>
      <c r="S492" s="102"/>
      <c r="T492" s="102"/>
      <c r="U492" s="103"/>
      <c r="V492" s="103"/>
      <c r="W492" s="104" t="s">
        <v>69</v>
      </c>
      <c r="X492" s="105" t="n">
        <v>0</v>
      </c>
      <c r="Y492" s="106" t="n">
        <f aca="false">IFERROR(IF(X492="",0,CEILING((X492/$H492),1)*$H492),"")</f>
        <v>0</v>
      </c>
      <c r="Z492" s="107" t="str">
        <f aca="false">IFERROR(IF(Y492=0,"",ROUNDUP(Y492/H492,0)*0.00502),"")</f>
        <v/>
      </c>
      <c r="AA492" s="108"/>
      <c r="AB492" s="109"/>
      <c r="AC492" s="110" t="s">
        <v>783</v>
      </c>
      <c r="AG492" s="111"/>
      <c r="AJ492" s="112"/>
      <c r="AK492" s="112" t="n">
        <v>0</v>
      </c>
      <c r="BB492" s="113" t="s">
        <v>1</v>
      </c>
      <c r="BM492" s="111" t="n">
        <f aca="false">IFERROR(X492*I492/H492,"0")</f>
        <v>0</v>
      </c>
      <c r="BN492" s="111" t="n">
        <f aca="false">IFERROR(Y492*I492/H492,"0")</f>
        <v>0</v>
      </c>
      <c r="BO492" s="111" t="n">
        <f aca="false">IFERROR(1/J492*(X492/H492),"0")</f>
        <v>0</v>
      </c>
      <c r="BP492" s="111" t="n">
        <f aca="false">IFERROR(1/J492*(Y492/H492),"0")</f>
        <v>0</v>
      </c>
    </row>
    <row r="493" customFormat="false" ht="27" hidden="false" customHeight="true" outlineLevel="0" collapsed="false">
      <c r="A493" s="96" t="s">
        <v>781</v>
      </c>
      <c r="B493" s="96" t="s">
        <v>784</v>
      </c>
      <c r="C493" s="97" t="n">
        <v>4301031364</v>
      </c>
      <c r="D493" s="98" t="n">
        <v>4680115883161</v>
      </c>
      <c r="E493" s="98"/>
      <c r="F493" s="99" t="n">
        <v>0.28</v>
      </c>
      <c r="G493" s="100" t="n">
        <v>6</v>
      </c>
      <c r="H493" s="99" t="n">
        <v>1.68</v>
      </c>
      <c r="I493" s="99" t="n">
        <v>1.81</v>
      </c>
      <c r="J493" s="100" t="n">
        <v>234</v>
      </c>
      <c r="K493" s="100" t="s">
        <v>67</v>
      </c>
      <c r="L493" s="100"/>
      <c r="M493" s="101" t="s">
        <v>68</v>
      </c>
      <c r="N493" s="101"/>
      <c r="O493" s="100" t="n">
        <v>50</v>
      </c>
      <c r="P493" s="119" t="s">
        <v>785</v>
      </c>
      <c r="Q493" s="119"/>
      <c r="R493" s="119"/>
      <c r="S493" s="119"/>
      <c r="T493" s="119"/>
      <c r="U493" s="103"/>
      <c r="V493" s="103"/>
      <c r="W493" s="104" t="s">
        <v>69</v>
      </c>
      <c r="X493" s="105" t="n">
        <v>0</v>
      </c>
      <c r="Y493" s="106" t="n">
        <f aca="false">IFERROR(IF(X493="",0,CEILING((X493/$H493),1)*$H493),"")</f>
        <v>0</v>
      </c>
      <c r="Z493" s="107" t="str">
        <f aca="false">IFERROR(IF(Y493=0,"",ROUNDUP(Y493/H493,0)*0.00502),"")</f>
        <v/>
      </c>
      <c r="AA493" s="108"/>
      <c r="AB493" s="109"/>
      <c r="AC493" s="110" t="s">
        <v>783</v>
      </c>
      <c r="AG493" s="111"/>
      <c r="AJ493" s="112"/>
      <c r="AK493" s="112" t="n">
        <v>0</v>
      </c>
      <c r="BB493" s="113" t="s">
        <v>1</v>
      </c>
      <c r="BM493" s="111" t="n">
        <f aca="false">IFERROR(X493*I493/H493,"0")</f>
        <v>0</v>
      </c>
      <c r="BN493" s="111" t="n">
        <f aca="false">IFERROR(Y493*I493/H493,"0")</f>
        <v>0</v>
      </c>
      <c r="BO493" s="111" t="n">
        <f aca="false">IFERROR(1/J493*(X493/H493),"0")</f>
        <v>0</v>
      </c>
      <c r="BP493" s="111" t="n">
        <f aca="false">IFERROR(1/J493*(Y493/H493),"0")</f>
        <v>0</v>
      </c>
    </row>
    <row r="494" customFormat="false" ht="27" hidden="false" customHeight="true" outlineLevel="0" collapsed="false">
      <c r="A494" s="96" t="s">
        <v>786</v>
      </c>
      <c r="B494" s="96" t="s">
        <v>787</v>
      </c>
      <c r="C494" s="97" t="n">
        <v>4301031333</v>
      </c>
      <c r="D494" s="98" t="n">
        <v>4607091389531</v>
      </c>
      <c r="E494" s="98"/>
      <c r="F494" s="99" t="n">
        <v>0.35</v>
      </c>
      <c r="G494" s="100" t="n">
        <v>6</v>
      </c>
      <c r="H494" s="99" t="n">
        <v>2.1</v>
      </c>
      <c r="I494" s="99" t="n">
        <v>2.23</v>
      </c>
      <c r="J494" s="100" t="n">
        <v>234</v>
      </c>
      <c r="K494" s="100" t="s">
        <v>67</v>
      </c>
      <c r="L494" s="100"/>
      <c r="M494" s="101" t="s">
        <v>68</v>
      </c>
      <c r="N494" s="101"/>
      <c r="O494" s="100" t="n">
        <v>50</v>
      </c>
      <c r="P494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02"/>
      <c r="R494" s="102"/>
      <c r="S494" s="102"/>
      <c r="T494" s="102"/>
      <c r="U494" s="103"/>
      <c r="V494" s="103"/>
      <c r="W494" s="104" t="s">
        <v>69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788</v>
      </c>
      <c r="AG494" s="111"/>
      <c r="AJ494" s="112"/>
      <c r="AK494" s="112" t="n">
        <v>0</v>
      </c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786</v>
      </c>
      <c r="B495" s="96" t="s">
        <v>789</v>
      </c>
      <c r="C495" s="97" t="n">
        <v>4301031358</v>
      </c>
      <c r="D495" s="98" t="n">
        <v>4607091389531</v>
      </c>
      <c r="E495" s="98"/>
      <c r="F495" s="99" t="n">
        <v>0.35</v>
      </c>
      <c r="G495" s="100" t="n">
        <v>6</v>
      </c>
      <c r="H495" s="99" t="n">
        <v>2.1</v>
      </c>
      <c r="I495" s="99" t="n">
        <v>2.23</v>
      </c>
      <c r="J495" s="100" t="n">
        <v>234</v>
      </c>
      <c r="K495" s="100" t="s">
        <v>67</v>
      </c>
      <c r="L495" s="100"/>
      <c r="M495" s="101" t="s">
        <v>68</v>
      </c>
      <c r="N495" s="101"/>
      <c r="O495" s="100" t="n">
        <v>50</v>
      </c>
      <c r="P495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02"/>
      <c r="R495" s="102"/>
      <c r="S495" s="102"/>
      <c r="T495" s="102"/>
      <c r="U495" s="103"/>
      <c r="V495" s="103"/>
      <c r="W495" s="104" t="s">
        <v>69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788</v>
      </c>
      <c r="AG495" s="111"/>
      <c r="AJ495" s="112"/>
      <c r="AK495" s="112" t="n">
        <v>0</v>
      </c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37.5" hidden="false" customHeight="true" outlineLevel="0" collapsed="false">
      <c r="A496" s="96" t="s">
        <v>790</v>
      </c>
      <c r="B496" s="96" t="s">
        <v>791</v>
      </c>
      <c r="C496" s="97" t="n">
        <v>4301031360</v>
      </c>
      <c r="D496" s="98" t="n">
        <v>4607091384345</v>
      </c>
      <c r="E496" s="98"/>
      <c r="F496" s="99" t="n">
        <v>0.35</v>
      </c>
      <c r="G496" s="100" t="n">
        <v>6</v>
      </c>
      <c r="H496" s="99" t="n">
        <v>2.1</v>
      </c>
      <c r="I496" s="99" t="n">
        <v>2.23</v>
      </c>
      <c r="J496" s="100" t="n">
        <v>234</v>
      </c>
      <c r="K496" s="100" t="s">
        <v>67</v>
      </c>
      <c r="L496" s="100"/>
      <c r="M496" s="101" t="s">
        <v>68</v>
      </c>
      <c r="N496" s="101"/>
      <c r="O496" s="100" t="n">
        <v>50</v>
      </c>
      <c r="P496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02"/>
      <c r="R496" s="102"/>
      <c r="S496" s="102"/>
      <c r="T496" s="102"/>
      <c r="U496" s="103"/>
      <c r="V496" s="103"/>
      <c r="W496" s="104" t="s">
        <v>69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783</v>
      </c>
      <c r="AG496" s="111"/>
      <c r="AJ496" s="112"/>
      <c r="AK496" s="112" t="n">
        <v>0</v>
      </c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27" hidden="false" customHeight="true" outlineLevel="0" collapsed="false">
      <c r="A497" s="96" t="s">
        <v>792</v>
      </c>
      <c r="B497" s="96" t="s">
        <v>793</v>
      </c>
      <c r="C497" s="97" t="n">
        <v>4301031338</v>
      </c>
      <c r="D497" s="98" t="n">
        <v>4680115883185</v>
      </c>
      <c r="E497" s="98"/>
      <c r="F497" s="99" t="n">
        <v>0.28</v>
      </c>
      <c r="G497" s="100" t="n">
        <v>6</v>
      </c>
      <c r="H497" s="99" t="n">
        <v>1.68</v>
      </c>
      <c r="I497" s="99" t="n">
        <v>1.81</v>
      </c>
      <c r="J497" s="100" t="n">
        <v>234</v>
      </c>
      <c r="K497" s="100" t="s">
        <v>67</v>
      </c>
      <c r="L497" s="100"/>
      <c r="M497" s="101" t="s">
        <v>68</v>
      </c>
      <c r="N497" s="101"/>
      <c r="O497" s="100" t="n">
        <v>50</v>
      </c>
      <c r="P497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02"/>
      <c r="R497" s="102"/>
      <c r="S497" s="102"/>
      <c r="T497" s="102"/>
      <c r="U497" s="103"/>
      <c r="V497" s="103"/>
      <c r="W497" s="104" t="s">
        <v>69</v>
      </c>
      <c r="X497" s="105" t="n">
        <v>0</v>
      </c>
      <c r="Y497" s="106" t="n">
        <f aca="false">IFERROR(IF(X497="",0,CEILING((X497/$H497),1)*$H497),"")</f>
        <v>0</v>
      </c>
      <c r="Z497" s="107" t="str">
        <f aca="false">IFERROR(IF(Y497=0,"",ROUNDUP(Y497/H497,0)*0.00502),"")</f>
        <v/>
      </c>
      <c r="AA497" s="108"/>
      <c r="AB497" s="109"/>
      <c r="AC497" s="110" t="s">
        <v>760</v>
      </c>
      <c r="AG497" s="111"/>
      <c r="AJ497" s="112"/>
      <c r="AK497" s="112" t="n">
        <v>0</v>
      </c>
      <c r="BB497" s="113" t="s">
        <v>1</v>
      </c>
      <c r="BM497" s="111" t="n">
        <f aca="false">IFERROR(X497*I497/H497,"0")</f>
        <v>0</v>
      </c>
      <c r="BN497" s="111" t="n">
        <f aca="false">IFERROR(Y497*I497/H497,"0")</f>
        <v>0</v>
      </c>
      <c r="BO497" s="111" t="n">
        <f aca="false">IFERROR(1/J497*(X497/H497),"0")</f>
        <v>0</v>
      </c>
      <c r="BP497" s="111" t="n">
        <f aca="false">IFERROR(1/J497*(Y497/H497),"0")</f>
        <v>0</v>
      </c>
    </row>
    <row r="498" customFormat="false" ht="27" hidden="false" customHeight="true" outlineLevel="0" collapsed="false">
      <c r="A498" s="96" t="s">
        <v>792</v>
      </c>
      <c r="B498" s="96" t="s">
        <v>794</v>
      </c>
      <c r="C498" s="97" t="n">
        <v>4301031368</v>
      </c>
      <c r="D498" s="98" t="n">
        <v>4680115883185</v>
      </c>
      <c r="E498" s="98"/>
      <c r="F498" s="99" t="n">
        <v>0.28</v>
      </c>
      <c r="G498" s="100" t="n">
        <v>6</v>
      </c>
      <c r="H498" s="99" t="n">
        <v>1.68</v>
      </c>
      <c r="I498" s="99" t="n">
        <v>1.81</v>
      </c>
      <c r="J498" s="100" t="n">
        <v>234</v>
      </c>
      <c r="K498" s="100" t="s">
        <v>67</v>
      </c>
      <c r="L498" s="100"/>
      <c r="M498" s="101" t="s">
        <v>68</v>
      </c>
      <c r="N498" s="101"/>
      <c r="O498" s="100" t="n">
        <v>50</v>
      </c>
      <c r="P498" s="119" t="s">
        <v>795</v>
      </c>
      <c r="Q498" s="119"/>
      <c r="R498" s="119"/>
      <c r="S498" s="119"/>
      <c r="T498" s="119"/>
      <c r="U498" s="103"/>
      <c r="V498" s="103"/>
      <c r="W498" s="104" t="s">
        <v>69</v>
      </c>
      <c r="X498" s="105" t="n">
        <v>0</v>
      </c>
      <c r="Y498" s="106" t="n">
        <f aca="false">IFERROR(IF(X498="",0,CEILING((X498/$H498),1)*$H498),"")</f>
        <v>0</v>
      </c>
      <c r="Z498" s="107" t="str">
        <f aca="false">IFERROR(IF(Y498=0,"",ROUNDUP(Y498/H498,0)*0.00502),"")</f>
        <v/>
      </c>
      <c r="AA498" s="108"/>
      <c r="AB498" s="109"/>
      <c r="AC498" s="110" t="s">
        <v>760</v>
      </c>
      <c r="AG498" s="111"/>
      <c r="AJ498" s="112"/>
      <c r="AK498" s="112" t="n">
        <v>0</v>
      </c>
      <c r="BB498" s="113" t="s">
        <v>1</v>
      </c>
      <c r="BM498" s="111" t="n">
        <f aca="false">IFERROR(X498*I498/H498,"0")</f>
        <v>0</v>
      </c>
      <c r="BN498" s="111" t="n">
        <f aca="false">IFERROR(Y498*I498/H498,"0")</f>
        <v>0</v>
      </c>
      <c r="BO498" s="111" t="n">
        <f aca="false">IFERROR(1/J498*(X498/H498),"0")</f>
        <v>0</v>
      </c>
      <c r="BP498" s="111" t="n">
        <f aca="false">IFERROR(1/J498*(Y498/H498),"0")</f>
        <v>0</v>
      </c>
    </row>
    <row r="499" customFormat="false" ht="27" hidden="false" customHeight="true" outlineLevel="0" collapsed="false">
      <c r="A499" s="96" t="s">
        <v>792</v>
      </c>
      <c r="B499" s="96" t="s">
        <v>796</v>
      </c>
      <c r="C499" s="97" t="n">
        <v>4301031255</v>
      </c>
      <c r="D499" s="98" t="n">
        <v>4680115883185</v>
      </c>
      <c r="E499" s="98"/>
      <c r="F499" s="99" t="n">
        <v>0.28</v>
      </c>
      <c r="G499" s="100" t="n">
        <v>6</v>
      </c>
      <c r="H499" s="99" t="n">
        <v>1.68</v>
      </c>
      <c r="I499" s="99" t="n">
        <v>1.81</v>
      </c>
      <c r="J499" s="100" t="n">
        <v>234</v>
      </c>
      <c r="K499" s="100" t="s">
        <v>67</v>
      </c>
      <c r="L499" s="100"/>
      <c r="M499" s="101" t="s">
        <v>68</v>
      </c>
      <c r="N499" s="101"/>
      <c r="O499" s="100" t="n">
        <v>45</v>
      </c>
      <c r="P499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02"/>
      <c r="R499" s="102"/>
      <c r="S499" s="102"/>
      <c r="T499" s="102"/>
      <c r="U499" s="103"/>
      <c r="V499" s="103"/>
      <c r="W499" s="104" t="s">
        <v>69</v>
      </c>
      <c r="X499" s="105" t="n">
        <v>0</v>
      </c>
      <c r="Y499" s="106" t="n">
        <f aca="false">IFERROR(IF(X499="",0,CEILING((X499/$H499),1)*$H499),"")</f>
        <v>0</v>
      </c>
      <c r="Z499" s="107" t="str">
        <f aca="false">IFERROR(IF(Y499=0,"",ROUNDUP(Y499/H499,0)*0.00502),"")</f>
        <v/>
      </c>
      <c r="AA499" s="108"/>
      <c r="AB499" s="109"/>
      <c r="AC499" s="110" t="s">
        <v>797</v>
      </c>
      <c r="AG499" s="111"/>
      <c r="AJ499" s="112"/>
      <c r="AK499" s="112" t="n">
        <v>0</v>
      </c>
      <c r="BB499" s="113" t="s">
        <v>1</v>
      </c>
      <c r="BM499" s="111" t="n">
        <f aca="false">IFERROR(X499*I499/H499,"0")</f>
        <v>0</v>
      </c>
      <c r="BN499" s="111" t="n">
        <f aca="false">IFERROR(Y499*I499/H499,"0")</f>
        <v>0</v>
      </c>
      <c r="BO499" s="111" t="n">
        <f aca="false">IFERROR(1/J499*(X499/H499),"0")</f>
        <v>0</v>
      </c>
      <c r="BP499" s="111" t="n">
        <f aca="false">IFERROR(1/J499*(Y499/H499),"0")</f>
        <v>0</v>
      </c>
    </row>
    <row r="500" customFormat="false" ht="12.75" hidden="false" customHeight="false" outlineLevel="0" collapsed="false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5" t="s">
        <v>71</v>
      </c>
      <c r="Q500" s="115"/>
      <c r="R500" s="115"/>
      <c r="S500" s="115"/>
      <c r="T500" s="115"/>
      <c r="U500" s="115"/>
      <c r="V500" s="115"/>
      <c r="W500" s="116" t="s">
        <v>72</v>
      </c>
      <c r="X500" s="117" t="n">
        <f aca="false"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117" t="n">
        <f aca="false"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117" t="n">
        <f aca="false"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118"/>
      <c r="AB500" s="118"/>
      <c r="AC500" s="118"/>
    </row>
    <row r="501" customFormat="false" ht="12.75" hidden="false" customHeight="false" outlineLevel="0" collapsed="false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5" t="s">
        <v>71</v>
      </c>
      <c r="Q501" s="115"/>
      <c r="R501" s="115"/>
      <c r="S501" s="115"/>
      <c r="T501" s="115"/>
      <c r="U501" s="115"/>
      <c r="V501" s="115"/>
      <c r="W501" s="116" t="s">
        <v>69</v>
      </c>
      <c r="X501" s="117" t="n">
        <f aca="false">IFERROR(SUM(X479:X499),"0")</f>
        <v>0</v>
      </c>
      <c r="Y501" s="117" t="n">
        <f aca="false">IFERROR(SUM(Y479:Y499),"0")</f>
        <v>0</v>
      </c>
      <c r="Z501" s="116"/>
      <c r="AA501" s="118"/>
      <c r="AB501" s="118"/>
      <c r="AC501" s="118"/>
    </row>
    <row r="502" customFormat="false" ht="14.25" hidden="false" customHeight="true" outlineLevel="0" collapsed="false">
      <c r="A502" s="94" t="s">
        <v>73</v>
      </c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5"/>
      <c r="AB502" s="95"/>
      <c r="AC502" s="95"/>
    </row>
    <row r="503" customFormat="false" ht="27" hidden="false" customHeight="true" outlineLevel="0" collapsed="false">
      <c r="A503" s="96" t="s">
        <v>798</v>
      </c>
      <c r="B503" s="96" t="s">
        <v>799</v>
      </c>
      <c r="C503" s="97" t="n">
        <v>4301051284</v>
      </c>
      <c r="D503" s="98" t="n">
        <v>4607091384352</v>
      </c>
      <c r="E503" s="98"/>
      <c r="F503" s="99" t="n">
        <v>0.6</v>
      </c>
      <c r="G503" s="100" t="n">
        <v>4</v>
      </c>
      <c r="H503" s="99" t="n">
        <v>2.4</v>
      </c>
      <c r="I503" s="99" t="n">
        <v>2.646</v>
      </c>
      <c r="J503" s="100" t="n">
        <v>132</v>
      </c>
      <c r="K503" s="100" t="s">
        <v>126</v>
      </c>
      <c r="L503" s="100"/>
      <c r="M503" s="101" t="s">
        <v>80</v>
      </c>
      <c r="N503" s="101"/>
      <c r="O503" s="100" t="n">
        <v>45</v>
      </c>
      <c r="P503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02"/>
      <c r="R503" s="102"/>
      <c r="S503" s="102"/>
      <c r="T503" s="102"/>
      <c r="U503" s="103"/>
      <c r="V503" s="103"/>
      <c r="W503" s="104" t="s">
        <v>69</v>
      </c>
      <c r="X503" s="105" t="n">
        <v>0</v>
      </c>
      <c r="Y503" s="106" t="n">
        <f aca="false">IFERROR(IF(X503="",0,CEILING((X503/$H503),1)*$H503),"")</f>
        <v>0</v>
      </c>
      <c r="Z503" s="107" t="str">
        <f aca="false">IFERROR(IF(Y503=0,"",ROUNDUP(Y503/H503,0)*0.00902),"")</f>
        <v/>
      </c>
      <c r="AA503" s="108"/>
      <c r="AB503" s="109"/>
      <c r="AC503" s="110" t="s">
        <v>800</v>
      </c>
      <c r="AG503" s="111"/>
      <c r="AJ503" s="112"/>
      <c r="AK503" s="112" t="n">
        <v>0</v>
      </c>
      <c r="BB503" s="113" t="s">
        <v>1</v>
      </c>
      <c r="BM503" s="111" t="n">
        <f aca="false">IFERROR(X503*I503/H503,"0")</f>
        <v>0</v>
      </c>
      <c r="BN503" s="111" t="n">
        <f aca="false">IFERROR(Y503*I503/H503,"0")</f>
        <v>0</v>
      </c>
      <c r="BO503" s="111" t="n">
        <f aca="false">IFERROR(1/J503*(X503/H503),"0")</f>
        <v>0</v>
      </c>
      <c r="BP503" s="111" t="n">
        <f aca="false">IFERROR(1/J503*(Y503/H503),"0")</f>
        <v>0</v>
      </c>
    </row>
    <row r="504" customFormat="false" ht="27" hidden="false" customHeight="true" outlineLevel="0" collapsed="false">
      <c r="A504" s="96" t="s">
        <v>801</v>
      </c>
      <c r="B504" s="96" t="s">
        <v>802</v>
      </c>
      <c r="C504" s="97" t="n">
        <v>4301051431</v>
      </c>
      <c r="D504" s="98" t="n">
        <v>4607091389654</v>
      </c>
      <c r="E504" s="98"/>
      <c r="F504" s="99" t="n">
        <v>0.33</v>
      </c>
      <c r="G504" s="100" t="n">
        <v>6</v>
      </c>
      <c r="H504" s="99" t="n">
        <v>1.98</v>
      </c>
      <c r="I504" s="99" t="n">
        <v>2.238</v>
      </c>
      <c r="J504" s="100" t="n">
        <v>182</v>
      </c>
      <c r="K504" s="100" t="s">
        <v>76</v>
      </c>
      <c r="L504" s="100"/>
      <c r="M504" s="101" t="s">
        <v>80</v>
      </c>
      <c r="N504" s="101"/>
      <c r="O504" s="100" t="n">
        <v>45</v>
      </c>
      <c r="P504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02"/>
      <c r="R504" s="102"/>
      <c r="S504" s="102"/>
      <c r="T504" s="102"/>
      <c r="U504" s="103"/>
      <c r="V504" s="103"/>
      <c r="W504" s="104" t="s">
        <v>69</v>
      </c>
      <c r="X504" s="105" t="n">
        <v>0</v>
      </c>
      <c r="Y504" s="106" t="n">
        <f aca="false">IFERROR(IF(X504="",0,CEILING((X504/$H504),1)*$H504),"")</f>
        <v>0</v>
      </c>
      <c r="Z504" s="107" t="str">
        <f aca="false">IFERROR(IF(Y504=0,"",ROUNDUP(Y504/H504,0)*0.00651),"")</f>
        <v/>
      </c>
      <c r="AA504" s="108"/>
      <c r="AB504" s="109"/>
      <c r="AC504" s="110" t="s">
        <v>803</v>
      </c>
      <c r="AG504" s="111"/>
      <c r="AJ504" s="112"/>
      <c r="AK504" s="112" t="n">
        <v>0</v>
      </c>
      <c r="BB504" s="113" t="s">
        <v>1</v>
      </c>
      <c r="BM504" s="111" t="n">
        <f aca="false">IFERROR(X504*I504/H504,"0")</f>
        <v>0</v>
      </c>
      <c r="BN504" s="111" t="n">
        <f aca="false">IFERROR(Y504*I504/H504,"0")</f>
        <v>0</v>
      </c>
      <c r="BO504" s="111" t="n">
        <f aca="false">IFERROR(1/J504*(X504/H504),"0")</f>
        <v>0</v>
      </c>
      <c r="BP504" s="111" t="n">
        <f aca="false">IFERROR(1/J504*(Y504/H504),"0")</f>
        <v>0</v>
      </c>
    </row>
    <row r="505" customFormat="false" ht="12.75" hidden="false" customHeight="false" outlineLevel="0" collapsed="false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5" t="s">
        <v>71</v>
      </c>
      <c r="Q505" s="115"/>
      <c r="R505" s="115"/>
      <c r="S505" s="115"/>
      <c r="T505" s="115"/>
      <c r="U505" s="115"/>
      <c r="V505" s="115"/>
      <c r="W505" s="116" t="s">
        <v>72</v>
      </c>
      <c r="X505" s="117" t="n">
        <f aca="false">IFERROR(X503/H503,"0")+IFERROR(X504/H504,"0")</f>
        <v>0</v>
      </c>
      <c r="Y505" s="117" t="n">
        <f aca="false">IFERROR(Y503/H503,"0")+IFERROR(Y504/H504,"0")</f>
        <v>0</v>
      </c>
      <c r="Z505" s="117" t="n">
        <f aca="false">IFERROR(IF(Z503="",0,Z503),"0")+IFERROR(IF(Z504="",0,Z504),"0")</f>
        <v>0</v>
      </c>
      <c r="AA505" s="118"/>
      <c r="AB505" s="118"/>
      <c r="AC505" s="118"/>
    </row>
    <row r="506" customFormat="false" ht="12.75" hidden="false" customHeight="false" outlineLevel="0" collapsed="false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5" t="s">
        <v>71</v>
      </c>
      <c r="Q506" s="115"/>
      <c r="R506" s="115"/>
      <c r="S506" s="115"/>
      <c r="T506" s="115"/>
      <c r="U506" s="115"/>
      <c r="V506" s="115"/>
      <c r="W506" s="116" t="s">
        <v>69</v>
      </c>
      <c r="X506" s="117" t="n">
        <f aca="false">IFERROR(SUM(X503:X504),"0")</f>
        <v>0</v>
      </c>
      <c r="Y506" s="117" t="n">
        <f aca="false">IFERROR(SUM(Y503:Y504),"0")</f>
        <v>0</v>
      </c>
      <c r="Z506" s="116"/>
      <c r="AA506" s="118"/>
      <c r="AB506" s="118"/>
      <c r="AC506" s="118"/>
    </row>
    <row r="507" customFormat="false" ht="14.25" hidden="false" customHeight="true" outlineLevel="0" collapsed="false">
      <c r="A507" s="94" t="s">
        <v>102</v>
      </c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5"/>
      <c r="AB507" s="95"/>
      <c r="AC507" s="95"/>
    </row>
    <row r="508" customFormat="false" ht="27" hidden="false" customHeight="true" outlineLevel="0" collapsed="false">
      <c r="A508" s="96" t="s">
        <v>804</v>
      </c>
      <c r="B508" s="96" t="s">
        <v>805</v>
      </c>
      <c r="C508" s="97" t="n">
        <v>4301032045</v>
      </c>
      <c r="D508" s="98" t="n">
        <v>4680115884335</v>
      </c>
      <c r="E508" s="98"/>
      <c r="F508" s="99" t="n">
        <v>0.06</v>
      </c>
      <c r="G508" s="100" t="n">
        <v>20</v>
      </c>
      <c r="H508" s="99" t="n">
        <v>1.2</v>
      </c>
      <c r="I508" s="99" t="n">
        <v>1.8</v>
      </c>
      <c r="J508" s="100" t="n">
        <v>200</v>
      </c>
      <c r="K508" s="100" t="s">
        <v>806</v>
      </c>
      <c r="L508" s="100"/>
      <c r="M508" s="101" t="s">
        <v>807</v>
      </c>
      <c r="N508" s="101"/>
      <c r="O508" s="100" t="n">
        <v>60</v>
      </c>
      <c r="P508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02"/>
      <c r="R508" s="102"/>
      <c r="S508" s="102"/>
      <c r="T508" s="102"/>
      <c r="U508" s="103"/>
      <c r="V508" s="103"/>
      <c r="W508" s="104" t="s">
        <v>69</v>
      </c>
      <c r="X508" s="105" t="n">
        <v>0</v>
      </c>
      <c r="Y508" s="106" t="n">
        <f aca="false">IFERROR(IF(X508="",0,CEILING((X508/$H508),1)*$H508),"")</f>
        <v>0</v>
      </c>
      <c r="Z508" s="107" t="str">
        <f aca="false">IFERROR(IF(Y508=0,"",ROUNDUP(Y508/H508,0)*0.00627),"")</f>
        <v/>
      </c>
      <c r="AA508" s="108"/>
      <c r="AB508" s="109"/>
      <c r="AC508" s="110" t="s">
        <v>808</v>
      </c>
      <c r="AG508" s="111"/>
      <c r="AJ508" s="112"/>
      <c r="AK508" s="112" t="n">
        <v>0</v>
      </c>
      <c r="BB508" s="113" t="s">
        <v>1</v>
      </c>
      <c r="BM508" s="111" t="n">
        <f aca="false">IFERROR(X508*I508/H508,"0")</f>
        <v>0</v>
      </c>
      <c r="BN508" s="111" t="n">
        <f aca="false">IFERROR(Y508*I508/H508,"0")</f>
        <v>0</v>
      </c>
      <c r="BO508" s="111" t="n">
        <f aca="false">IFERROR(1/J508*(X508/H508),"0")</f>
        <v>0</v>
      </c>
      <c r="BP508" s="111" t="n">
        <f aca="false">IFERROR(1/J508*(Y508/H508),"0")</f>
        <v>0</v>
      </c>
    </row>
    <row r="509" customFormat="false" ht="27" hidden="false" customHeight="true" outlineLevel="0" collapsed="false">
      <c r="A509" s="96" t="s">
        <v>809</v>
      </c>
      <c r="B509" s="96" t="s">
        <v>810</v>
      </c>
      <c r="C509" s="97" t="n">
        <v>4301170011</v>
      </c>
      <c r="D509" s="98" t="n">
        <v>4680115884113</v>
      </c>
      <c r="E509" s="98"/>
      <c r="F509" s="99" t="n">
        <v>0.11</v>
      </c>
      <c r="G509" s="100" t="n">
        <v>12</v>
      </c>
      <c r="H509" s="99" t="n">
        <v>1.32</v>
      </c>
      <c r="I509" s="99" t="n">
        <v>1.88</v>
      </c>
      <c r="J509" s="100" t="n">
        <v>200</v>
      </c>
      <c r="K509" s="100" t="s">
        <v>806</v>
      </c>
      <c r="L509" s="100"/>
      <c r="M509" s="101" t="s">
        <v>807</v>
      </c>
      <c r="N509" s="101"/>
      <c r="O509" s="100" t="n">
        <v>150</v>
      </c>
      <c r="P509" s="102" t="str">
        <f aca="false"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02"/>
      <c r="R509" s="102"/>
      <c r="S509" s="102"/>
      <c r="T509" s="102"/>
      <c r="U509" s="103"/>
      <c r="V509" s="103"/>
      <c r="W509" s="104" t="s">
        <v>69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IFERROR(IF(Y509=0,"",ROUNDUP(Y509/H509,0)*0.00627),"")</f>
        <v/>
      </c>
      <c r="AA509" s="108"/>
      <c r="AB509" s="109"/>
      <c r="AC509" s="110" t="s">
        <v>811</v>
      </c>
      <c r="AG509" s="111"/>
      <c r="AJ509" s="112"/>
      <c r="AK509" s="112" t="n">
        <v>0</v>
      </c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12.75" hidden="false" customHeight="false" outlineLevel="0" collapsed="false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5" t="s">
        <v>71</v>
      </c>
      <c r="Q510" s="115"/>
      <c r="R510" s="115"/>
      <c r="S510" s="115"/>
      <c r="T510" s="115"/>
      <c r="U510" s="115"/>
      <c r="V510" s="115"/>
      <c r="W510" s="116" t="s">
        <v>72</v>
      </c>
      <c r="X510" s="117" t="n">
        <f aca="false">IFERROR(X508/H508,"0")+IFERROR(X509/H509,"0")</f>
        <v>0</v>
      </c>
      <c r="Y510" s="117" t="n">
        <f aca="false">IFERROR(Y508/H508,"0")+IFERROR(Y509/H509,"0")</f>
        <v>0</v>
      </c>
      <c r="Z510" s="117" t="n">
        <f aca="false">IFERROR(IF(Z508="",0,Z508),"0")+IFERROR(IF(Z509="",0,Z509),"0")</f>
        <v>0</v>
      </c>
      <c r="AA510" s="118"/>
      <c r="AB510" s="118"/>
      <c r="AC510" s="118"/>
    </row>
    <row r="511" customFormat="false" ht="12.75" hidden="false" customHeight="false" outlineLevel="0" collapsed="false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5" t="s">
        <v>71</v>
      </c>
      <c r="Q511" s="115"/>
      <c r="R511" s="115"/>
      <c r="S511" s="115"/>
      <c r="T511" s="115"/>
      <c r="U511" s="115"/>
      <c r="V511" s="115"/>
      <c r="W511" s="116" t="s">
        <v>69</v>
      </c>
      <c r="X511" s="117" t="n">
        <f aca="false">IFERROR(SUM(X508:X509),"0")</f>
        <v>0</v>
      </c>
      <c r="Y511" s="117" t="n">
        <f aca="false">IFERROR(SUM(Y508:Y509),"0")</f>
        <v>0</v>
      </c>
      <c r="Z511" s="116"/>
      <c r="AA511" s="118"/>
      <c r="AB511" s="118"/>
      <c r="AC511" s="118"/>
    </row>
    <row r="512" customFormat="false" ht="16.5" hidden="false" customHeight="true" outlineLevel="0" collapsed="false">
      <c r="A512" s="92" t="s">
        <v>812</v>
      </c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3"/>
      <c r="AB512" s="93"/>
      <c r="AC512" s="93"/>
    </row>
    <row r="513" customFormat="false" ht="14.25" hidden="false" customHeight="true" outlineLevel="0" collapsed="false">
      <c r="A513" s="94" t="s">
        <v>165</v>
      </c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5"/>
      <c r="AB513" s="95"/>
      <c r="AC513" s="95"/>
    </row>
    <row r="514" customFormat="false" ht="27" hidden="false" customHeight="true" outlineLevel="0" collapsed="false">
      <c r="A514" s="96" t="s">
        <v>813</v>
      </c>
      <c r="B514" s="96" t="s">
        <v>814</v>
      </c>
      <c r="C514" s="97" t="n">
        <v>4301020315</v>
      </c>
      <c r="D514" s="98" t="n">
        <v>4607091389364</v>
      </c>
      <c r="E514" s="98"/>
      <c r="F514" s="99" t="n">
        <v>0.42</v>
      </c>
      <c r="G514" s="100" t="n">
        <v>6</v>
      </c>
      <c r="H514" s="99" t="n">
        <v>2.52</v>
      </c>
      <c r="I514" s="99" t="n">
        <v>2.73</v>
      </c>
      <c r="J514" s="100" t="n">
        <v>182</v>
      </c>
      <c r="K514" s="100" t="s">
        <v>76</v>
      </c>
      <c r="L514" s="100"/>
      <c r="M514" s="101" t="s">
        <v>68</v>
      </c>
      <c r="N514" s="101"/>
      <c r="O514" s="100" t="n">
        <v>40</v>
      </c>
      <c r="P514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02"/>
      <c r="R514" s="102"/>
      <c r="S514" s="102"/>
      <c r="T514" s="102"/>
      <c r="U514" s="103"/>
      <c r="V514" s="103"/>
      <c r="W514" s="104" t="s">
        <v>69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IFERROR(IF(Y514=0,"",ROUNDUP(Y514/H514,0)*0.00651),"")</f>
        <v/>
      </c>
      <c r="AA514" s="108"/>
      <c r="AB514" s="109"/>
      <c r="AC514" s="110" t="s">
        <v>815</v>
      </c>
      <c r="AG514" s="111"/>
      <c r="AJ514" s="112"/>
      <c r="AK514" s="112" t="n">
        <v>0</v>
      </c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71</v>
      </c>
      <c r="Q515" s="115"/>
      <c r="R515" s="115"/>
      <c r="S515" s="115"/>
      <c r="T515" s="115"/>
      <c r="U515" s="115"/>
      <c r="V515" s="115"/>
      <c r="W515" s="116" t="s">
        <v>72</v>
      </c>
      <c r="X515" s="117" t="n">
        <f aca="false">IFERROR(X514/H514,"0")</f>
        <v>0</v>
      </c>
      <c r="Y515" s="117" t="n">
        <f aca="false">IFERROR(Y514/H514,"0")</f>
        <v>0</v>
      </c>
      <c r="Z515" s="117" t="n">
        <f aca="false">IFERROR(IF(Z514="",0,Z514),"0")</f>
        <v>0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71</v>
      </c>
      <c r="Q516" s="115"/>
      <c r="R516" s="115"/>
      <c r="S516" s="115"/>
      <c r="T516" s="115"/>
      <c r="U516" s="115"/>
      <c r="V516" s="115"/>
      <c r="W516" s="116" t="s">
        <v>69</v>
      </c>
      <c r="X516" s="117" t="n">
        <f aca="false">IFERROR(SUM(X514:X514),"0")</f>
        <v>0</v>
      </c>
      <c r="Y516" s="117" t="n">
        <f aca="false">IFERROR(SUM(Y514:Y514),"0")</f>
        <v>0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64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27" hidden="false" customHeight="true" outlineLevel="0" collapsed="false">
      <c r="A518" s="96" t="s">
        <v>816</v>
      </c>
      <c r="B518" s="96" t="s">
        <v>817</v>
      </c>
      <c r="C518" s="97" t="n">
        <v>4301031403</v>
      </c>
      <c r="D518" s="98" t="n">
        <v>4680115886094</v>
      </c>
      <c r="E518" s="98"/>
      <c r="F518" s="99" t="n">
        <v>0.9</v>
      </c>
      <c r="G518" s="100" t="n">
        <v>6</v>
      </c>
      <c r="H518" s="99" t="n">
        <v>5.4</v>
      </c>
      <c r="I518" s="99" t="n">
        <v>5.61</v>
      </c>
      <c r="J518" s="100" t="n">
        <v>132</v>
      </c>
      <c r="K518" s="100" t="s">
        <v>126</v>
      </c>
      <c r="L518" s="100"/>
      <c r="M518" s="101" t="s">
        <v>119</v>
      </c>
      <c r="N518" s="101"/>
      <c r="O518" s="100" t="n">
        <v>50</v>
      </c>
      <c r="P518" s="119" t="s">
        <v>818</v>
      </c>
      <c r="Q518" s="119"/>
      <c r="R518" s="119"/>
      <c r="S518" s="119"/>
      <c r="T518" s="119"/>
      <c r="U518" s="103"/>
      <c r="V518" s="103"/>
      <c r="W518" s="104" t="s">
        <v>69</v>
      </c>
      <c r="X518" s="105" t="n">
        <v>0</v>
      </c>
      <c r="Y518" s="106" t="n">
        <f aca="false">IFERROR(IF(X518="",0,CEILING((X518/$H518),1)*$H518),"")</f>
        <v>0</v>
      </c>
      <c r="Z518" s="107" t="str">
        <f aca="false">IFERROR(IF(Y518=0,"",ROUNDUP(Y518/H518,0)*0.00902),"")</f>
        <v/>
      </c>
      <c r="AA518" s="108"/>
      <c r="AB518" s="109"/>
      <c r="AC518" s="110" t="s">
        <v>819</v>
      </c>
      <c r="AG518" s="111"/>
      <c r="AJ518" s="112"/>
      <c r="AK518" s="112" t="n">
        <v>0</v>
      </c>
      <c r="BB518" s="113" t="s">
        <v>1</v>
      </c>
      <c r="BM518" s="111" t="n">
        <f aca="false">IFERROR(X518*I518/H518,"0")</f>
        <v>0</v>
      </c>
      <c r="BN518" s="111" t="n">
        <f aca="false">IFERROR(Y518*I518/H518,"0")</f>
        <v>0</v>
      </c>
      <c r="BO518" s="111" t="n">
        <f aca="false">IFERROR(1/J518*(X518/H518),"0")</f>
        <v>0</v>
      </c>
      <c r="BP518" s="111" t="n">
        <f aca="false">IFERROR(1/J518*(Y518/H518),"0")</f>
        <v>0</v>
      </c>
    </row>
    <row r="519" customFormat="false" ht="27" hidden="false" customHeight="true" outlineLevel="0" collapsed="false">
      <c r="A519" s="96" t="s">
        <v>820</v>
      </c>
      <c r="B519" s="96" t="s">
        <v>821</v>
      </c>
      <c r="C519" s="97" t="n">
        <v>4301031363</v>
      </c>
      <c r="D519" s="98" t="n">
        <v>4607091389425</v>
      </c>
      <c r="E519" s="98"/>
      <c r="F519" s="99" t="n">
        <v>0.35</v>
      </c>
      <c r="G519" s="100" t="n">
        <v>6</v>
      </c>
      <c r="H519" s="99" t="n">
        <v>2.1</v>
      </c>
      <c r="I519" s="99" t="n">
        <v>2.23</v>
      </c>
      <c r="J519" s="100" t="n">
        <v>234</v>
      </c>
      <c r="K519" s="100" t="s">
        <v>67</v>
      </c>
      <c r="L519" s="100"/>
      <c r="M519" s="101" t="s">
        <v>68</v>
      </c>
      <c r="N519" s="101"/>
      <c r="O519" s="100" t="n">
        <v>50</v>
      </c>
      <c r="P519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02"/>
      <c r="R519" s="102"/>
      <c r="S519" s="102"/>
      <c r="T519" s="102"/>
      <c r="U519" s="103"/>
      <c r="V519" s="103"/>
      <c r="W519" s="104" t="s">
        <v>69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IFERROR(IF(Y519=0,"",ROUNDUP(Y519/H519,0)*0.00502),"")</f>
        <v/>
      </c>
      <c r="AA519" s="108"/>
      <c r="AB519" s="109"/>
      <c r="AC519" s="110" t="s">
        <v>822</v>
      </c>
      <c r="AG519" s="111"/>
      <c r="AJ519" s="112"/>
      <c r="AK519" s="112" t="n">
        <v>0</v>
      </c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27" hidden="false" customHeight="true" outlineLevel="0" collapsed="false">
      <c r="A520" s="96" t="s">
        <v>823</v>
      </c>
      <c r="B520" s="96" t="s">
        <v>824</v>
      </c>
      <c r="C520" s="97" t="n">
        <v>4301031373</v>
      </c>
      <c r="D520" s="98" t="n">
        <v>4680115880771</v>
      </c>
      <c r="E520" s="98"/>
      <c r="F520" s="99" t="n">
        <v>0.28</v>
      </c>
      <c r="G520" s="100" t="n">
        <v>6</v>
      </c>
      <c r="H520" s="99" t="n">
        <v>1.68</v>
      </c>
      <c r="I520" s="99" t="n">
        <v>1.81</v>
      </c>
      <c r="J520" s="100" t="n">
        <v>234</v>
      </c>
      <c r="K520" s="100" t="s">
        <v>67</v>
      </c>
      <c r="L520" s="100"/>
      <c r="M520" s="101" t="s">
        <v>68</v>
      </c>
      <c r="N520" s="101"/>
      <c r="O520" s="100" t="n">
        <v>50</v>
      </c>
      <c r="P520" s="119" t="s">
        <v>825</v>
      </c>
      <c r="Q520" s="119"/>
      <c r="R520" s="119"/>
      <c r="S520" s="119"/>
      <c r="T520" s="119"/>
      <c r="U520" s="103"/>
      <c r="V520" s="103"/>
      <c r="W520" s="104" t="s">
        <v>69</v>
      </c>
      <c r="X520" s="105" t="n">
        <v>0</v>
      </c>
      <c r="Y520" s="106" t="n">
        <f aca="false">IFERROR(IF(X520="",0,CEILING((X520/$H520),1)*$H520),"")</f>
        <v>0</v>
      </c>
      <c r="Z520" s="107" t="str">
        <f aca="false">IFERROR(IF(Y520=0,"",ROUNDUP(Y520/H520,0)*0.00502),"")</f>
        <v/>
      </c>
      <c r="AA520" s="108"/>
      <c r="AB520" s="109"/>
      <c r="AC520" s="110" t="s">
        <v>826</v>
      </c>
      <c r="AG520" s="111"/>
      <c r="AJ520" s="112"/>
      <c r="AK520" s="112" t="n">
        <v>0</v>
      </c>
      <c r="BB520" s="113" t="s">
        <v>1</v>
      </c>
      <c r="BM520" s="111" t="n">
        <f aca="false">IFERROR(X520*I520/H520,"0")</f>
        <v>0</v>
      </c>
      <c r="BN520" s="111" t="n">
        <f aca="false">IFERROR(Y520*I520/H520,"0")</f>
        <v>0</v>
      </c>
      <c r="BO520" s="111" t="n">
        <f aca="false">IFERROR(1/J520*(X520/H520),"0")</f>
        <v>0</v>
      </c>
      <c r="BP520" s="111" t="n">
        <f aca="false">IFERROR(1/J520*(Y520/H520),"0")</f>
        <v>0</v>
      </c>
    </row>
    <row r="521" customFormat="false" ht="27" hidden="false" customHeight="true" outlineLevel="0" collapsed="false">
      <c r="A521" s="96" t="s">
        <v>827</v>
      </c>
      <c r="B521" s="96" t="s">
        <v>828</v>
      </c>
      <c r="C521" s="97" t="n">
        <v>4301031327</v>
      </c>
      <c r="D521" s="98" t="n">
        <v>4607091389500</v>
      </c>
      <c r="E521" s="98"/>
      <c r="F521" s="99" t="n">
        <v>0.35</v>
      </c>
      <c r="G521" s="100" t="n">
        <v>6</v>
      </c>
      <c r="H521" s="99" t="n">
        <v>2.1</v>
      </c>
      <c r="I521" s="99" t="n">
        <v>2.23</v>
      </c>
      <c r="J521" s="100" t="n">
        <v>234</v>
      </c>
      <c r="K521" s="100" t="s">
        <v>67</v>
      </c>
      <c r="L521" s="100"/>
      <c r="M521" s="101" t="s">
        <v>68</v>
      </c>
      <c r="N521" s="101"/>
      <c r="O521" s="100" t="n">
        <v>50</v>
      </c>
      <c r="P521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02"/>
      <c r="R521" s="102"/>
      <c r="S521" s="102"/>
      <c r="T521" s="102"/>
      <c r="U521" s="103"/>
      <c r="V521" s="103"/>
      <c r="W521" s="104" t="s">
        <v>69</v>
      </c>
      <c r="X521" s="105" t="n">
        <v>0</v>
      </c>
      <c r="Y521" s="106" t="n">
        <f aca="false">IFERROR(IF(X521="",0,CEILING((X521/$H521),1)*$H521),"")</f>
        <v>0</v>
      </c>
      <c r="Z521" s="107" t="str">
        <f aca="false">IFERROR(IF(Y521=0,"",ROUNDUP(Y521/H521,0)*0.00502),"")</f>
        <v/>
      </c>
      <c r="AA521" s="108"/>
      <c r="AB521" s="109"/>
      <c r="AC521" s="110" t="s">
        <v>826</v>
      </c>
      <c r="AG521" s="111"/>
      <c r="AJ521" s="112"/>
      <c r="AK521" s="112" t="n">
        <v>0</v>
      </c>
      <c r="BB521" s="113" t="s">
        <v>1</v>
      </c>
      <c r="BM521" s="111" t="n">
        <f aca="false">IFERROR(X521*I521/H521,"0")</f>
        <v>0</v>
      </c>
      <c r="BN521" s="111" t="n">
        <f aca="false">IFERROR(Y521*I521/H521,"0")</f>
        <v>0</v>
      </c>
      <c r="BO521" s="111" t="n">
        <f aca="false">IFERROR(1/J521*(X521/H521),"0")</f>
        <v>0</v>
      </c>
      <c r="BP521" s="111" t="n">
        <f aca="false">IFERROR(1/J521*(Y521/H521),"0")</f>
        <v>0</v>
      </c>
    </row>
    <row r="522" customFormat="false" ht="27" hidden="false" customHeight="true" outlineLevel="0" collapsed="false">
      <c r="A522" s="96" t="s">
        <v>827</v>
      </c>
      <c r="B522" s="96" t="s">
        <v>829</v>
      </c>
      <c r="C522" s="97" t="n">
        <v>4301031359</v>
      </c>
      <c r="D522" s="98" t="n">
        <v>4607091389500</v>
      </c>
      <c r="E522" s="98"/>
      <c r="F522" s="99" t="n">
        <v>0.35</v>
      </c>
      <c r="G522" s="100" t="n">
        <v>6</v>
      </c>
      <c r="H522" s="99" t="n">
        <v>2.1</v>
      </c>
      <c r="I522" s="99" t="n">
        <v>2.23</v>
      </c>
      <c r="J522" s="100" t="n">
        <v>234</v>
      </c>
      <c r="K522" s="100" t="s">
        <v>67</v>
      </c>
      <c r="L522" s="100"/>
      <c r="M522" s="101" t="s">
        <v>68</v>
      </c>
      <c r="N522" s="101"/>
      <c r="O522" s="100" t="n">
        <v>50</v>
      </c>
      <c r="P522" s="102" t="str">
        <f aca="false"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02"/>
      <c r="R522" s="102"/>
      <c r="S522" s="102"/>
      <c r="T522" s="102"/>
      <c r="U522" s="103"/>
      <c r="V522" s="103"/>
      <c r="W522" s="104" t="s">
        <v>69</v>
      </c>
      <c r="X522" s="105" t="n">
        <v>0</v>
      </c>
      <c r="Y522" s="106" t="n">
        <f aca="false">IFERROR(IF(X522="",0,CEILING((X522/$H522),1)*$H522),"")</f>
        <v>0</v>
      </c>
      <c r="Z522" s="107" t="str">
        <f aca="false">IFERROR(IF(Y522=0,"",ROUNDUP(Y522/H522,0)*0.00502),"")</f>
        <v/>
      </c>
      <c r="AA522" s="108"/>
      <c r="AB522" s="109"/>
      <c r="AC522" s="110" t="s">
        <v>826</v>
      </c>
      <c r="AG522" s="111"/>
      <c r="AJ522" s="112"/>
      <c r="AK522" s="112" t="n">
        <v>0</v>
      </c>
      <c r="BB522" s="113" t="s">
        <v>1</v>
      </c>
      <c r="BM522" s="111" t="n">
        <f aca="false">IFERROR(X522*I522/H522,"0")</f>
        <v>0</v>
      </c>
      <c r="BN522" s="111" t="n">
        <f aca="false">IFERROR(Y522*I522/H522,"0")</f>
        <v>0</v>
      </c>
      <c r="BO522" s="111" t="n">
        <f aca="false">IFERROR(1/J522*(X522/H522),"0")</f>
        <v>0</v>
      </c>
      <c r="BP522" s="111" t="n">
        <f aca="false">IFERROR(1/J522*(Y522/H522),"0")</f>
        <v>0</v>
      </c>
    </row>
    <row r="523" customFormat="false" ht="12.75" hidden="false" customHeight="false" outlineLevel="0" collapsed="false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5" t="s">
        <v>71</v>
      </c>
      <c r="Q523" s="115"/>
      <c r="R523" s="115"/>
      <c r="S523" s="115"/>
      <c r="T523" s="115"/>
      <c r="U523" s="115"/>
      <c r="V523" s="115"/>
      <c r="W523" s="116" t="s">
        <v>72</v>
      </c>
      <c r="X523" s="117" t="n">
        <f aca="false">IFERROR(X518/H518,"0")+IFERROR(X519/H519,"0")+IFERROR(X520/H520,"0")+IFERROR(X521/H521,"0")+IFERROR(X522/H522,"0")</f>
        <v>0</v>
      </c>
      <c r="Y523" s="117" t="n">
        <f aca="false">IFERROR(Y518/H518,"0")+IFERROR(Y519/H519,"0")+IFERROR(Y520/H520,"0")+IFERROR(Y521/H521,"0")+IFERROR(Y522/H522,"0")</f>
        <v>0</v>
      </c>
      <c r="Z523" s="117" t="n">
        <f aca="false">IFERROR(IF(Z518="",0,Z518),"0")+IFERROR(IF(Z519="",0,Z519),"0")+IFERROR(IF(Z520="",0,Z520),"0")+IFERROR(IF(Z521="",0,Z521),"0")+IFERROR(IF(Z522="",0,Z522),"0")</f>
        <v>0</v>
      </c>
      <c r="AA523" s="118"/>
      <c r="AB523" s="118"/>
      <c r="AC523" s="118"/>
    </row>
    <row r="524" customFormat="false" ht="12.75" hidden="false" customHeight="false" outlineLevel="0" collapsed="false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5" t="s">
        <v>71</v>
      </c>
      <c r="Q524" s="115"/>
      <c r="R524" s="115"/>
      <c r="S524" s="115"/>
      <c r="T524" s="115"/>
      <c r="U524" s="115"/>
      <c r="V524" s="115"/>
      <c r="W524" s="116" t="s">
        <v>69</v>
      </c>
      <c r="X524" s="117" t="n">
        <f aca="false">IFERROR(SUM(X518:X522),"0")</f>
        <v>0</v>
      </c>
      <c r="Y524" s="117" t="n">
        <f aca="false">IFERROR(SUM(Y518:Y522),"0")</f>
        <v>0</v>
      </c>
      <c r="Z524" s="116"/>
      <c r="AA524" s="118"/>
      <c r="AB524" s="118"/>
      <c r="AC524" s="118"/>
    </row>
    <row r="525" customFormat="false" ht="14.25" hidden="false" customHeight="true" outlineLevel="0" collapsed="false">
      <c r="A525" s="94" t="s">
        <v>102</v>
      </c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5"/>
      <c r="AB525" s="95"/>
      <c r="AC525" s="95"/>
    </row>
    <row r="526" customFormat="false" ht="27" hidden="false" customHeight="true" outlineLevel="0" collapsed="false">
      <c r="A526" s="96" t="s">
        <v>830</v>
      </c>
      <c r="B526" s="96" t="s">
        <v>831</v>
      </c>
      <c r="C526" s="97" t="n">
        <v>4301032046</v>
      </c>
      <c r="D526" s="98" t="n">
        <v>4680115884359</v>
      </c>
      <c r="E526" s="98"/>
      <c r="F526" s="99" t="n">
        <v>0.06</v>
      </c>
      <c r="G526" s="100" t="n">
        <v>20</v>
      </c>
      <c r="H526" s="99" t="n">
        <v>1.2</v>
      </c>
      <c r="I526" s="99" t="n">
        <v>1.8</v>
      </c>
      <c r="J526" s="100" t="n">
        <v>200</v>
      </c>
      <c r="K526" s="100" t="s">
        <v>806</v>
      </c>
      <c r="L526" s="100"/>
      <c r="M526" s="101" t="s">
        <v>807</v>
      </c>
      <c r="N526" s="101"/>
      <c r="O526" s="100" t="n">
        <v>60</v>
      </c>
      <c r="P526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02"/>
      <c r="R526" s="102"/>
      <c r="S526" s="102"/>
      <c r="T526" s="102"/>
      <c r="U526" s="103" t="s">
        <v>298</v>
      </c>
      <c r="V526" s="103"/>
      <c r="W526" s="104" t="s">
        <v>69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IFERROR(IF(Y526=0,"",ROUNDUP(Y526/H526,0)*0.00627),"")</f>
        <v/>
      </c>
      <c r="AA526" s="108"/>
      <c r="AB526" s="109"/>
      <c r="AC526" s="110" t="s">
        <v>811</v>
      </c>
      <c r="AG526" s="111"/>
      <c r="AJ526" s="112"/>
      <c r="AK526" s="112" t="n">
        <v>0</v>
      </c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12.75" hidden="false" customHeight="false" outlineLevel="0" collapsed="false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5" t="s">
        <v>71</v>
      </c>
      <c r="Q527" s="115"/>
      <c r="R527" s="115"/>
      <c r="S527" s="115"/>
      <c r="T527" s="115"/>
      <c r="U527" s="115"/>
      <c r="V527" s="115"/>
      <c r="W527" s="116" t="s">
        <v>72</v>
      </c>
      <c r="X527" s="117" t="n">
        <f aca="false">IFERROR(X526/H526,"0")</f>
        <v>0</v>
      </c>
      <c r="Y527" s="117" t="n">
        <f aca="false">IFERROR(Y526/H526,"0")</f>
        <v>0</v>
      </c>
      <c r="Z527" s="117" t="n">
        <f aca="false">IFERROR(IF(Z526="",0,Z526),"0")</f>
        <v>0</v>
      </c>
      <c r="AA527" s="118"/>
      <c r="AB527" s="118"/>
      <c r="AC527" s="118"/>
    </row>
    <row r="528" customFormat="false" ht="12.75" hidden="false" customHeight="false" outlineLevel="0" collapsed="false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5" t="s">
        <v>71</v>
      </c>
      <c r="Q528" s="115"/>
      <c r="R528" s="115"/>
      <c r="S528" s="115"/>
      <c r="T528" s="115"/>
      <c r="U528" s="115"/>
      <c r="V528" s="115"/>
      <c r="W528" s="116" t="s">
        <v>69</v>
      </c>
      <c r="X528" s="117" t="n">
        <f aca="false">IFERROR(SUM(X526:X526),"0")</f>
        <v>0</v>
      </c>
      <c r="Y528" s="117" t="n">
        <f aca="false">IFERROR(SUM(Y526:Y526),"0")</f>
        <v>0</v>
      </c>
      <c r="Z528" s="116"/>
      <c r="AA528" s="118"/>
      <c r="AB528" s="118"/>
      <c r="AC528" s="118"/>
    </row>
    <row r="529" customFormat="false" ht="14.25" hidden="false" customHeight="true" outlineLevel="0" collapsed="false">
      <c r="A529" s="94" t="s">
        <v>832</v>
      </c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5"/>
      <c r="AB529" s="95"/>
      <c r="AC529" s="95"/>
    </row>
    <row r="530" customFormat="false" ht="27" hidden="false" customHeight="true" outlineLevel="0" collapsed="false">
      <c r="A530" s="96" t="s">
        <v>833</v>
      </c>
      <c r="B530" s="96" t="s">
        <v>834</v>
      </c>
      <c r="C530" s="97" t="n">
        <v>4301040357</v>
      </c>
      <c r="D530" s="98" t="n">
        <v>4680115884564</v>
      </c>
      <c r="E530" s="98"/>
      <c r="F530" s="99" t="n">
        <v>0.15</v>
      </c>
      <c r="G530" s="100" t="n">
        <v>20</v>
      </c>
      <c r="H530" s="99" t="n">
        <v>3</v>
      </c>
      <c r="I530" s="99" t="n">
        <v>3.6</v>
      </c>
      <c r="J530" s="100" t="n">
        <v>200</v>
      </c>
      <c r="K530" s="100" t="s">
        <v>806</v>
      </c>
      <c r="L530" s="100"/>
      <c r="M530" s="101" t="s">
        <v>807</v>
      </c>
      <c r="N530" s="101"/>
      <c r="O530" s="100" t="n">
        <v>60</v>
      </c>
      <c r="P530" s="102" t="str">
        <f aca="false"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02"/>
      <c r="R530" s="102"/>
      <c r="S530" s="102"/>
      <c r="T530" s="102"/>
      <c r="U530" s="103"/>
      <c r="V530" s="103"/>
      <c r="W530" s="104" t="s">
        <v>69</v>
      </c>
      <c r="X530" s="105" t="n">
        <v>0</v>
      </c>
      <c r="Y530" s="106" t="n">
        <f aca="false">IFERROR(IF(X530="",0,CEILING((X530/$H530),1)*$H530),"")</f>
        <v>0</v>
      </c>
      <c r="Z530" s="107" t="str">
        <f aca="false">IFERROR(IF(Y530=0,"",ROUNDUP(Y530/H530,0)*0.00627),"")</f>
        <v/>
      </c>
      <c r="AA530" s="108"/>
      <c r="AB530" s="109"/>
      <c r="AC530" s="110" t="s">
        <v>835</v>
      </c>
      <c r="AG530" s="111"/>
      <c r="AJ530" s="112"/>
      <c r="AK530" s="112" t="n">
        <v>0</v>
      </c>
      <c r="BB530" s="113" t="s">
        <v>1</v>
      </c>
      <c r="BM530" s="111" t="n">
        <f aca="false">IFERROR(X530*I530/H530,"0")</f>
        <v>0</v>
      </c>
      <c r="BN530" s="111" t="n">
        <f aca="false">IFERROR(Y530*I530/H530,"0")</f>
        <v>0</v>
      </c>
      <c r="BO530" s="111" t="n">
        <f aca="false">IFERROR(1/J530*(X530/H530),"0")</f>
        <v>0</v>
      </c>
      <c r="BP530" s="111" t="n">
        <f aca="false">IFERROR(1/J530*(Y530/H530),"0")</f>
        <v>0</v>
      </c>
    </row>
    <row r="531" customFormat="false" ht="12.75" hidden="false" customHeight="false" outlineLevel="0" collapsed="false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5" t="s">
        <v>71</v>
      </c>
      <c r="Q531" s="115"/>
      <c r="R531" s="115"/>
      <c r="S531" s="115"/>
      <c r="T531" s="115"/>
      <c r="U531" s="115"/>
      <c r="V531" s="115"/>
      <c r="W531" s="116" t="s">
        <v>72</v>
      </c>
      <c r="X531" s="117" t="n">
        <f aca="false">IFERROR(X530/H530,"0")</f>
        <v>0</v>
      </c>
      <c r="Y531" s="117" t="n">
        <f aca="false">IFERROR(Y530/H530,"0")</f>
        <v>0</v>
      </c>
      <c r="Z531" s="117" t="n">
        <f aca="false">IFERROR(IF(Z530="",0,Z530),"0")</f>
        <v>0</v>
      </c>
      <c r="AA531" s="118"/>
      <c r="AB531" s="118"/>
      <c r="AC531" s="118"/>
    </row>
    <row r="532" customFormat="false" ht="12.75" hidden="false" customHeight="false" outlineLevel="0" collapsed="false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5" t="s">
        <v>71</v>
      </c>
      <c r="Q532" s="115"/>
      <c r="R532" s="115"/>
      <c r="S532" s="115"/>
      <c r="T532" s="115"/>
      <c r="U532" s="115"/>
      <c r="V532" s="115"/>
      <c r="W532" s="116" t="s">
        <v>69</v>
      </c>
      <c r="X532" s="117" t="n">
        <f aca="false">IFERROR(SUM(X530:X530),"0")</f>
        <v>0</v>
      </c>
      <c r="Y532" s="117" t="n">
        <f aca="false">IFERROR(SUM(Y530:Y530),"0")</f>
        <v>0</v>
      </c>
      <c r="Z532" s="116"/>
      <c r="AA532" s="118"/>
      <c r="AB532" s="118"/>
      <c r="AC532" s="118"/>
    </row>
    <row r="533" customFormat="false" ht="16.5" hidden="false" customHeight="true" outlineLevel="0" collapsed="false">
      <c r="A533" s="92" t="s">
        <v>836</v>
      </c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3"/>
      <c r="AB533" s="93"/>
      <c r="AC533" s="93"/>
    </row>
    <row r="534" customFormat="false" ht="14.25" hidden="false" customHeight="true" outlineLevel="0" collapsed="false">
      <c r="A534" s="94" t="s">
        <v>64</v>
      </c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5"/>
      <c r="AB534" s="95"/>
      <c r="AC534" s="95"/>
    </row>
    <row r="535" customFormat="false" ht="27" hidden="false" customHeight="true" outlineLevel="0" collapsed="false">
      <c r="A535" s="96" t="s">
        <v>837</v>
      </c>
      <c r="B535" s="96" t="s">
        <v>838</v>
      </c>
      <c r="C535" s="97" t="n">
        <v>4301031294</v>
      </c>
      <c r="D535" s="98" t="n">
        <v>4680115885189</v>
      </c>
      <c r="E535" s="98"/>
      <c r="F535" s="99" t="n">
        <v>0.2</v>
      </c>
      <c r="G535" s="100" t="n">
        <v>6</v>
      </c>
      <c r="H535" s="99" t="n">
        <v>1.2</v>
      </c>
      <c r="I535" s="99" t="n">
        <v>1.372</v>
      </c>
      <c r="J535" s="100" t="n">
        <v>234</v>
      </c>
      <c r="K535" s="100" t="s">
        <v>67</v>
      </c>
      <c r="L535" s="100"/>
      <c r="M535" s="101" t="s">
        <v>68</v>
      </c>
      <c r="N535" s="101"/>
      <c r="O535" s="100" t="n">
        <v>40</v>
      </c>
      <c r="P535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02"/>
      <c r="R535" s="102"/>
      <c r="S535" s="102"/>
      <c r="T535" s="102"/>
      <c r="U535" s="103"/>
      <c r="V535" s="103"/>
      <c r="W535" s="104" t="s">
        <v>69</v>
      </c>
      <c r="X535" s="105" t="n">
        <v>0</v>
      </c>
      <c r="Y535" s="106" t="n">
        <f aca="false">IFERROR(IF(X535="",0,CEILING((X535/$H535),1)*$H535),"")</f>
        <v>0</v>
      </c>
      <c r="Z535" s="107" t="str">
        <f aca="false">IFERROR(IF(Y535=0,"",ROUNDUP(Y535/H535,0)*0.00502),"")</f>
        <v/>
      </c>
      <c r="AA535" s="108"/>
      <c r="AB535" s="109"/>
      <c r="AC535" s="110" t="s">
        <v>839</v>
      </c>
      <c r="AG535" s="111"/>
      <c r="AJ535" s="112"/>
      <c r="AK535" s="112" t="n">
        <v>0</v>
      </c>
      <c r="BB535" s="113" t="s">
        <v>1</v>
      </c>
      <c r="BM535" s="111" t="n">
        <f aca="false">IFERROR(X535*I535/H535,"0")</f>
        <v>0</v>
      </c>
      <c r="BN535" s="111" t="n">
        <f aca="false">IFERROR(Y535*I535/H535,"0")</f>
        <v>0</v>
      </c>
      <c r="BO535" s="111" t="n">
        <f aca="false">IFERROR(1/J535*(X535/H535),"0")</f>
        <v>0</v>
      </c>
      <c r="BP535" s="111" t="n">
        <f aca="false">IFERROR(1/J535*(Y535/H535),"0")</f>
        <v>0</v>
      </c>
    </row>
    <row r="536" customFormat="false" ht="27" hidden="false" customHeight="true" outlineLevel="0" collapsed="false">
      <c r="A536" s="96" t="s">
        <v>840</v>
      </c>
      <c r="B536" s="96" t="s">
        <v>841</v>
      </c>
      <c r="C536" s="97" t="n">
        <v>4301031293</v>
      </c>
      <c r="D536" s="98" t="n">
        <v>4680115885172</v>
      </c>
      <c r="E536" s="98"/>
      <c r="F536" s="99" t="n">
        <v>0.2</v>
      </c>
      <c r="G536" s="100" t="n">
        <v>6</v>
      </c>
      <c r="H536" s="99" t="n">
        <v>1.2</v>
      </c>
      <c r="I536" s="99" t="n">
        <v>1.3</v>
      </c>
      <c r="J536" s="100" t="n">
        <v>234</v>
      </c>
      <c r="K536" s="100" t="s">
        <v>67</v>
      </c>
      <c r="L536" s="100"/>
      <c r="M536" s="101" t="s">
        <v>68</v>
      </c>
      <c r="N536" s="101"/>
      <c r="O536" s="100" t="n">
        <v>40</v>
      </c>
      <c r="P536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02"/>
      <c r="R536" s="102"/>
      <c r="S536" s="102"/>
      <c r="T536" s="102"/>
      <c r="U536" s="103"/>
      <c r="V536" s="103"/>
      <c r="W536" s="104" t="s">
        <v>69</v>
      </c>
      <c r="X536" s="105" t="n">
        <v>0</v>
      </c>
      <c r="Y536" s="106" t="n">
        <f aca="false">IFERROR(IF(X536="",0,CEILING((X536/$H536),1)*$H536),"")</f>
        <v>0</v>
      </c>
      <c r="Z536" s="107" t="str">
        <f aca="false">IFERROR(IF(Y536=0,"",ROUNDUP(Y536/H536,0)*0.00502),"")</f>
        <v/>
      </c>
      <c r="AA536" s="108"/>
      <c r="AB536" s="109"/>
      <c r="AC536" s="110" t="s">
        <v>839</v>
      </c>
      <c r="AG536" s="111"/>
      <c r="AJ536" s="112"/>
      <c r="AK536" s="112" t="n">
        <v>0</v>
      </c>
      <c r="BB536" s="113" t="s">
        <v>1</v>
      </c>
      <c r="BM536" s="111" t="n">
        <f aca="false">IFERROR(X536*I536/H536,"0")</f>
        <v>0</v>
      </c>
      <c r="BN536" s="111" t="n">
        <f aca="false">IFERROR(Y536*I536/H536,"0")</f>
        <v>0</v>
      </c>
      <c r="BO536" s="111" t="n">
        <f aca="false">IFERROR(1/J536*(X536/H536),"0")</f>
        <v>0</v>
      </c>
      <c r="BP536" s="111" t="n">
        <f aca="false">IFERROR(1/J536*(Y536/H536),"0")</f>
        <v>0</v>
      </c>
    </row>
    <row r="537" customFormat="false" ht="27" hidden="false" customHeight="true" outlineLevel="0" collapsed="false">
      <c r="A537" s="96" t="s">
        <v>842</v>
      </c>
      <c r="B537" s="96" t="s">
        <v>843</v>
      </c>
      <c r="C537" s="97" t="n">
        <v>4301031347</v>
      </c>
      <c r="D537" s="98" t="n">
        <v>4680115885110</v>
      </c>
      <c r="E537" s="98"/>
      <c r="F537" s="99" t="n">
        <v>0.2</v>
      </c>
      <c r="G537" s="100" t="n">
        <v>6</v>
      </c>
      <c r="H537" s="99" t="n">
        <v>1.2</v>
      </c>
      <c r="I537" s="99" t="n">
        <v>2.1</v>
      </c>
      <c r="J537" s="100" t="n">
        <v>182</v>
      </c>
      <c r="K537" s="100" t="s">
        <v>76</v>
      </c>
      <c r="L537" s="100"/>
      <c r="M537" s="101" t="s">
        <v>68</v>
      </c>
      <c r="N537" s="101"/>
      <c r="O537" s="100" t="n">
        <v>50</v>
      </c>
      <c r="P537" s="119" t="s">
        <v>844</v>
      </c>
      <c r="Q537" s="119"/>
      <c r="R537" s="119"/>
      <c r="S537" s="119"/>
      <c r="T537" s="119"/>
      <c r="U537" s="103"/>
      <c r="V537" s="103"/>
      <c r="W537" s="104" t="s">
        <v>69</v>
      </c>
      <c r="X537" s="105" t="n">
        <v>0</v>
      </c>
      <c r="Y537" s="106" t="n">
        <f aca="false">IFERROR(IF(X537="",0,CEILING((X537/$H537),1)*$H537),"")</f>
        <v>0</v>
      </c>
      <c r="Z537" s="107" t="str">
        <f aca="false">IFERROR(IF(Y537=0,"",ROUNDUP(Y537/H537,0)*0.00651),"")</f>
        <v/>
      </c>
      <c r="AA537" s="108"/>
      <c r="AB537" s="109"/>
      <c r="AC537" s="110" t="s">
        <v>845</v>
      </c>
      <c r="AG537" s="111"/>
      <c r="AJ537" s="112"/>
      <c r="AK537" s="112" t="n">
        <v>0</v>
      </c>
      <c r="BB537" s="113" t="s">
        <v>1</v>
      </c>
      <c r="BM537" s="111" t="n">
        <f aca="false">IFERROR(X537*I537/H537,"0")</f>
        <v>0</v>
      </c>
      <c r="BN537" s="111" t="n">
        <f aca="false">IFERROR(Y537*I537/H537,"0")</f>
        <v>0</v>
      </c>
      <c r="BO537" s="111" t="n">
        <f aca="false">IFERROR(1/J537*(X537/H537),"0")</f>
        <v>0</v>
      </c>
      <c r="BP537" s="111" t="n">
        <f aca="false">IFERROR(1/J537*(Y537/H537),"0")</f>
        <v>0</v>
      </c>
    </row>
    <row r="538" customFormat="false" ht="27" hidden="false" customHeight="true" outlineLevel="0" collapsed="false">
      <c r="A538" s="96" t="s">
        <v>842</v>
      </c>
      <c r="B538" s="96" t="s">
        <v>846</v>
      </c>
      <c r="C538" s="97" t="n">
        <v>4301031291</v>
      </c>
      <c r="D538" s="98" t="n">
        <v>4680115885110</v>
      </c>
      <c r="E538" s="98"/>
      <c r="F538" s="99" t="n">
        <v>0.2</v>
      </c>
      <c r="G538" s="100" t="n">
        <v>6</v>
      </c>
      <c r="H538" s="99" t="n">
        <v>1.2</v>
      </c>
      <c r="I538" s="99" t="n">
        <v>2.02</v>
      </c>
      <c r="J538" s="100" t="n">
        <v>234</v>
      </c>
      <c r="K538" s="100" t="s">
        <v>67</v>
      </c>
      <c r="L538" s="100"/>
      <c r="M538" s="101" t="s">
        <v>68</v>
      </c>
      <c r="N538" s="101"/>
      <c r="O538" s="100" t="n">
        <v>35</v>
      </c>
      <c r="P538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02"/>
      <c r="R538" s="102"/>
      <c r="S538" s="102"/>
      <c r="T538" s="102"/>
      <c r="U538" s="103"/>
      <c r="V538" s="103"/>
      <c r="W538" s="104" t="s">
        <v>69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IFERROR(IF(Y538=0,"",ROUNDUP(Y538/H538,0)*0.00502),"")</f>
        <v/>
      </c>
      <c r="AA538" s="108"/>
      <c r="AB538" s="109"/>
      <c r="AC538" s="110" t="s">
        <v>845</v>
      </c>
      <c r="AG538" s="111"/>
      <c r="AJ538" s="112"/>
      <c r="AK538" s="112" t="n">
        <v>0</v>
      </c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847</v>
      </c>
      <c r="B539" s="96" t="s">
        <v>848</v>
      </c>
      <c r="C539" s="97" t="n">
        <v>4301031329</v>
      </c>
      <c r="D539" s="98" t="n">
        <v>4680115885219</v>
      </c>
      <c r="E539" s="98"/>
      <c r="F539" s="99" t="n">
        <v>0.28</v>
      </c>
      <c r="G539" s="100" t="n">
        <v>6</v>
      </c>
      <c r="H539" s="99" t="n">
        <v>1.68</v>
      </c>
      <c r="I539" s="99" t="n">
        <v>2.5</v>
      </c>
      <c r="J539" s="100" t="n">
        <v>234</v>
      </c>
      <c r="K539" s="100" t="s">
        <v>67</v>
      </c>
      <c r="L539" s="100"/>
      <c r="M539" s="101" t="s">
        <v>68</v>
      </c>
      <c r="N539" s="101"/>
      <c r="O539" s="100" t="n">
        <v>35</v>
      </c>
      <c r="P539" s="102" t="str">
        <f aca="false"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02"/>
      <c r="R539" s="102"/>
      <c r="S539" s="102"/>
      <c r="T539" s="102"/>
      <c r="U539" s="103"/>
      <c r="V539" s="103"/>
      <c r="W539" s="104" t="s">
        <v>69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IFERROR(IF(Y539=0,"",ROUNDUP(Y539/H539,0)*0.00502),"")</f>
        <v/>
      </c>
      <c r="AA539" s="108"/>
      <c r="AB539" s="109"/>
      <c r="AC539" s="110" t="s">
        <v>849</v>
      </c>
      <c r="AG539" s="111"/>
      <c r="AJ539" s="112"/>
      <c r="AK539" s="112" t="n">
        <v>0</v>
      </c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27" hidden="false" customHeight="true" outlineLevel="0" collapsed="false">
      <c r="A540" s="96" t="s">
        <v>847</v>
      </c>
      <c r="B540" s="96" t="s">
        <v>850</v>
      </c>
      <c r="C540" s="97" t="n">
        <v>4301031416</v>
      </c>
      <c r="D540" s="98" t="n">
        <v>4680115885219</v>
      </c>
      <c r="E540" s="98"/>
      <c r="F540" s="99" t="n">
        <v>0.28</v>
      </c>
      <c r="G540" s="100" t="n">
        <v>6</v>
      </c>
      <c r="H540" s="99" t="n">
        <v>1.68</v>
      </c>
      <c r="I540" s="99" t="n">
        <v>2.5</v>
      </c>
      <c r="J540" s="100" t="n">
        <v>234</v>
      </c>
      <c r="K540" s="100" t="s">
        <v>67</v>
      </c>
      <c r="L540" s="100"/>
      <c r="M540" s="101" t="s">
        <v>68</v>
      </c>
      <c r="N540" s="101"/>
      <c r="O540" s="100" t="n">
        <v>50</v>
      </c>
      <c r="P540" s="119" t="s">
        <v>851</v>
      </c>
      <c r="Q540" s="119"/>
      <c r="R540" s="119"/>
      <c r="S540" s="119"/>
      <c r="T540" s="119"/>
      <c r="U540" s="103"/>
      <c r="V540" s="103"/>
      <c r="W540" s="104" t="s">
        <v>69</v>
      </c>
      <c r="X540" s="105" t="n">
        <v>0</v>
      </c>
      <c r="Y540" s="106" t="n">
        <f aca="false">IFERROR(IF(X540="",0,CEILING((X540/$H540),1)*$H540),"")</f>
        <v>0</v>
      </c>
      <c r="Z540" s="107" t="str">
        <f aca="false">IFERROR(IF(Y540=0,"",ROUNDUP(Y540/H540,0)*0.00502),"")</f>
        <v/>
      </c>
      <c r="AA540" s="108"/>
      <c r="AB540" s="109"/>
      <c r="AC540" s="110" t="s">
        <v>849</v>
      </c>
      <c r="AG540" s="111"/>
      <c r="AJ540" s="112"/>
      <c r="AK540" s="112" t="n">
        <v>0</v>
      </c>
      <c r="BB540" s="113" t="s">
        <v>1</v>
      </c>
      <c r="BM540" s="111" t="n">
        <f aca="false">IFERROR(X540*I540/H540,"0")</f>
        <v>0</v>
      </c>
      <c r="BN540" s="111" t="n">
        <f aca="false">IFERROR(Y540*I540/H540,"0")</f>
        <v>0</v>
      </c>
      <c r="BO540" s="111" t="n">
        <f aca="false">IFERROR(1/J540*(X540/H540),"0")</f>
        <v>0</v>
      </c>
      <c r="BP540" s="111" t="n">
        <f aca="false">IFERROR(1/J540*(Y540/H540),"0")</f>
        <v>0</v>
      </c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71</v>
      </c>
      <c r="Q541" s="115"/>
      <c r="R541" s="115"/>
      <c r="S541" s="115"/>
      <c r="T541" s="115"/>
      <c r="U541" s="115"/>
      <c r="V541" s="115"/>
      <c r="W541" s="116" t="s">
        <v>72</v>
      </c>
      <c r="X541" s="117" t="n">
        <f aca="false">IFERROR(X535/H535,"0")+IFERROR(X536/H536,"0")+IFERROR(X537/H537,"0")+IFERROR(X538/H538,"0")+IFERROR(X539/H539,"0")+IFERROR(X540/H540,"0")</f>
        <v>0</v>
      </c>
      <c r="Y541" s="117" t="n">
        <f aca="false">IFERROR(Y535/H535,"0")+IFERROR(Y536/H536,"0")+IFERROR(Y537/H537,"0")+IFERROR(Y538/H538,"0")+IFERROR(Y539/H539,"0")+IFERROR(Y540/H540,"0")</f>
        <v>0</v>
      </c>
      <c r="Z541" s="117" t="n">
        <f aca="false">IFERROR(IF(Z535="",0,Z535),"0")+IFERROR(IF(Z536="",0,Z536),"0")+IFERROR(IF(Z537="",0,Z537),"0")+IFERROR(IF(Z538="",0,Z538),"0")+IFERROR(IF(Z539="",0,Z539),"0")+IFERROR(IF(Z540="",0,Z540),"0")</f>
        <v>0</v>
      </c>
      <c r="AA541" s="118"/>
      <c r="AB541" s="118"/>
      <c r="AC541" s="118"/>
    </row>
    <row r="542" customFormat="false" ht="12.75" hidden="false" customHeight="false" outlineLevel="0" collapsed="false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5" t="s">
        <v>71</v>
      </c>
      <c r="Q542" s="115"/>
      <c r="R542" s="115"/>
      <c r="S542" s="115"/>
      <c r="T542" s="115"/>
      <c r="U542" s="115"/>
      <c r="V542" s="115"/>
      <c r="W542" s="116" t="s">
        <v>69</v>
      </c>
      <c r="X542" s="117" t="n">
        <f aca="false">IFERROR(SUM(X535:X540),"0")</f>
        <v>0</v>
      </c>
      <c r="Y542" s="117" t="n">
        <f aca="false">IFERROR(SUM(Y535:Y540),"0")</f>
        <v>0</v>
      </c>
      <c r="Z542" s="116"/>
      <c r="AA542" s="118"/>
      <c r="AB542" s="118"/>
      <c r="AC542" s="118"/>
    </row>
    <row r="543" customFormat="false" ht="16.5" hidden="false" customHeight="true" outlineLevel="0" collapsed="false">
      <c r="A543" s="92" t="s">
        <v>852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64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853</v>
      </c>
      <c r="B545" s="96" t="s">
        <v>854</v>
      </c>
      <c r="C545" s="97" t="n">
        <v>4301031261</v>
      </c>
      <c r="D545" s="98" t="n">
        <v>4680115885103</v>
      </c>
      <c r="E545" s="98"/>
      <c r="F545" s="99" t="n">
        <v>0.27</v>
      </c>
      <c r="G545" s="100" t="n">
        <v>6</v>
      </c>
      <c r="H545" s="99" t="n">
        <v>1.62</v>
      </c>
      <c r="I545" s="99" t="n">
        <v>1.8</v>
      </c>
      <c r="J545" s="100" t="n">
        <v>182</v>
      </c>
      <c r="K545" s="100" t="s">
        <v>76</v>
      </c>
      <c r="L545" s="100"/>
      <c r="M545" s="101" t="s">
        <v>68</v>
      </c>
      <c r="N545" s="101"/>
      <c r="O545" s="100" t="n">
        <v>40</v>
      </c>
      <c r="P545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02"/>
      <c r="R545" s="102"/>
      <c r="S545" s="102"/>
      <c r="T545" s="102"/>
      <c r="U545" s="103"/>
      <c r="V545" s="103"/>
      <c r="W545" s="104" t="s">
        <v>69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IFERROR(IF(Y545=0,"",ROUNDUP(Y545/H545,0)*0.00651),"")</f>
        <v/>
      </c>
      <c r="AA545" s="108"/>
      <c r="AB545" s="109"/>
      <c r="AC545" s="110" t="s">
        <v>855</v>
      </c>
      <c r="AG545" s="111"/>
      <c r="AJ545" s="112"/>
      <c r="AK545" s="112" t="n">
        <v>0</v>
      </c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12.75" hidden="false" customHeight="false" outlineLevel="0" collapsed="false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5" t="s">
        <v>71</v>
      </c>
      <c r="Q546" s="115"/>
      <c r="R546" s="115"/>
      <c r="S546" s="115"/>
      <c r="T546" s="115"/>
      <c r="U546" s="115"/>
      <c r="V546" s="115"/>
      <c r="W546" s="116" t="s">
        <v>72</v>
      </c>
      <c r="X546" s="117" t="n">
        <f aca="false">IFERROR(X545/H545,"0")</f>
        <v>0</v>
      </c>
      <c r="Y546" s="117" t="n">
        <f aca="false">IFERROR(Y545/H545,"0")</f>
        <v>0</v>
      </c>
      <c r="Z546" s="117" t="n">
        <f aca="false">IFERROR(IF(Z545="",0,Z545),"0")</f>
        <v>0</v>
      </c>
      <c r="AA546" s="118"/>
      <c r="AB546" s="118"/>
      <c r="AC546" s="118"/>
    </row>
    <row r="547" customFormat="false" ht="12.75" hidden="false" customHeight="false" outlineLevel="0" collapsed="false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5" t="s">
        <v>71</v>
      </c>
      <c r="Q547" s="115"/>
      <c r="R547" s="115"/>
      <c r="S547" s="115"/>
      <c r="T547" s="115"/>
      <c r="U547" s="115"/>
      <c r="V547" s="115"/>
      <c r="W547" s="116" t="s">
        <v>69</v>
      </c>
      <c r="X547" s="117" t="n">
        <f aca="false">IFERROR(SUM(X545:X545),"0")</f>
        <v>0</v>
      </c>
      <c r="Y547" s="117" t="n">
        <f aca="false">IFERROR(SUM(Y545:Y545),"0")</f>
        <v>0</v>
      </c>
      <c r="Z547" s="116"/>
      <c r="AA547" s="118"/>
      <c r="AB547" s="118"/>
      <c r="AC547" s="118"/>
    </row>
    <row r="548" customFormat="false" ht="27.75" hidden="false" customHeight="true" outlineLevel="0" collapsed="false">
      <c r="A548" s="90" t="s">
        <v>856</v>
      </c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1"/>
      <c r="AB548" s="91"/>
      <c r="AC548" s="91"/>
    </row>
    <row r="549" customFormat="false" ht="16.5" hidden="false" customHeight="true" outlineLevel="0" collapsed="false">
      <c r="A549" s="92" t="s">
        <v>856</v>
      </c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3"/>
      <c r="AB549" s="93"/>
      <c r="AC549" s="93"/>
    </row>
    <row r="550" customFormat="false" ht="14.25" hidden="false" customHeight="true" outlineLevel="0" collapsed="false">
      <c r="A550" s="94" t="s">
        <v>113</v>
      </c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5"/>
      <c r="AB550" s="95"/>
      <c r="AC550" s="95"/>
    </row>
    <row r="551" customFormat="false" ht="27" hidden="false" customHeight="true" outlineLevel="0" collapsed="false">
      <c r="A551" s="96" t="s">
        <v>857</v>
      </c>
      <c r="B551" s="96" t="s">
        <v>858</v>
      </c>
      <c r="C551" s="97" t="n">
        <v>4301011795</v>
      </c>
      <c r="D551" s="98" t="n">
        <v>4607091389067</v>
      </c>
      <c r="E551" s="98"/>
      <c r="F551" s="99" t="n">
        <v>0.88</v>
      </c>
      <c r="G551" s="100" t="n">
        <v>6</v>
      </c>
      <c r="H551" s="99" t="n">
        <v>5.28</v>
      </c>
      <c r="I551" s="99" t="n">
        <v>5.64</v>
      </c>
      <c r="J551" s="100" t="n">
        <v>104</v>
      </c>
      <c r="K551" s="100" t="s">
        <v>116</v>
      </c>
      <c r="L551" s="100"/>
      <c r="M551" s="101" t="s">
        <v>119</v>
      </c>
      <c r="N551" s="101"/>
      <c r="O551" s="100" t="n">
        <v>60</v>
      </c>
      <c r="P551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02"/>
      <c r="R551" s="102"/>
      <c r="S551" s="102"/>
      <c r="T551" s="102"/>
      <c r="U551" s="103"/>
      <c r="V551" s="103"/>
      <c r="W551" s="104" t="s">
        <v>69</v>
      </c>
      <c r="X551" s="105" t="n">
        <v>0</v>
      </c>
      <c r="Y551" s="106" t="n">
        <f aca="false">IFERROR(IF(X551="",0,CEILING((X551/$H551),1)*$H551),"")</f>
        <v>0</v>
      </c>
      <c r="Z551" s="107" t="str">
        <f aca="false">IFERROR(IF(Y551=0,"",ROUNDUP(Y551/H551,0)*0.01196),"")</f>
        <v/>
      </c>
      <c r="AA551" s="108"/>
      <c r="AB551" s="109"/>
      <c r="AC551" s="110" t="s">
        <v>117</v>
      </c>
      <c r="AG551" s="111"/>
      <c r="AJ551" s="112"/>
      <c r="AK551" s="112" t="n">
        <v>0</v>
      </c>
      <c r="BB551" s="113" t="s">
        <v>1</v>
      </c>
      <c r="BM551" s="111" t="n">
        <f aca="false">IFERROR(X551*I551/H551,"0")</f>
        <v>0</v>
      </c>
      <c r="BN551" s="111" t="n">
        <f aca="false">IFERROR(Y551*I551/H551,"0")</f>
        <v>0</v>
      </c>
      <c r="BO551" s="111" t="n">
        <f aca="false">IFERROR(1/J551*(X551/H551),"0")</f>
        <v>0</v>
      </c>
      <c r="BP551" s="111" t="n">
        <f aca="false">IFERROR(1/J551*(Y551/H551),"0")</f>
        <v>0</v>
      </c>
    </row>
    <row r="552" customFormat="false" ht="27" hidden="false" customHeight="true" outlineLevel="0" collapsed="false">
      <c r="A552" s="96" t="s">
        <v>859</v>
      </c>
      <c r="B552" s="96" t="s">
        <v>860</v>
      </c>
      <c r="C552" s="97" t="n">
        <v>4301011961</v>
      </c>
      <c r="D552" s="98" t="n">
        <v>4680115885271</v>
      </c>
      <c r="E552" s="98"/>
      <c r="F552" s="99" t="n">
        <v>0.88</v>
      </c>
      <c r="G552" s="100" t="n">
        <v>6</v>
      </c>
      <c r="H552" s="99" t="n">
        <v>5.28</v>
      </c>
      <c r="I552" s="99" t="n">
        <v>5.64</v>
      </c>
      <c r="J552" s="100" t="n">
        <v>104</v>
      </c>
      <c r="K552" s="100" t="s">
        <v>116</v>
      </c>
      <c r="L552" s="100"/>
      <c r="M552" s="101" t="s">
        <v>119</v>
      </c>
      <c r="N552" s="101"/>
      <c r="O552" s="100" t="n">
        <v>60</v>
      </c>
      <c r="P552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02"/>
      <c r="R552" s="102"/>
      <c r="S552" s="102"/>
      <c r="T552" s="102"/>
      <c r="U552" s="103"/>
      <c r="V552" s="103"/>
      <c r="W552" s="104" t="s">
        <v>69</v>
      </c>
      <c r="X552" s="105" t="n">
        <v>0</v>
      </c>
      <c r="Y552" s="106" t="n">
        <f aca="false">IFERROR(IF(X552="",0,CEILING((X552/$H552),1)*$H552),"")</f>
        <v>0</v>
      </c>
      <c r="Z552" s="107" t="str">
        <f aca="false">IFERROR(IF(Y552=0,"",ROUNDUP(Y552/H552,0)*0.01196),"")</f>
        <v/>
      </c>
      <c r="AA552" s="108"/>
      <c r="AB552" s="109"/>
      <c r="AC552" s="110" t="s">
        <v>861</v>
      </c>
      <c r="AG552" s="111"/>
      <c r="AJ552" s="112"/>
      <c r="AK552" s="112" t="n">
        <v>0</v>
      </c>
      <c r="BB552" s="113" t="s">
        <v>1</v>
      </c>
      <c r="BM552" s="111" t="n">
        <f aca="false">IFERROR(X552*I552/H552,"0")</f>
        <v>0</v>
      </c>
      <c r="BN552" s="111" t="n">
        <f aca="false">IFERROR(Y552*I552/H552,"0")</f>
        <v>0</v>
      </c>
      <c r="BO552" s="111" t="n">
        <f aca="false">IFERROR(1/J552*(X552/H552),"0")</f>
        <v>0</v>
      </c>
      <c r="BP552" s="111" t="n">
        <f aca="false">IFERROR(1/J552*(Y552/H552),"0")</f>
        <v>0</v>
      </c>
    </row>
    <row r="553" customFormat="false" ht="16.5" hidden="false" customHeight="true" outlineLevel="0" collapsed="false">
      <c r="A553" s="96" t="s">
        <v>862</v>
      </c>
      <c r="B553" s="96" t="s">
        <v>863</v>
      </c>
      <c r="C553" s="97" t="n">
        <v>4301011774</v>
      </c>
      <c r="D553" s="98" t="n">
        <v>4680115884502</v>
      </c>
      <c r="E553" s="98"/>
      <c r="F553" s="99" t="n">
        <v>0.88</v>
      </c>
      <c r="G553" s="100" t="n">
        <v>6</v>
      </c>
      <c r="H553" s="99" t="n">
        <v>5.28</v>
      </c>
      <c r="I553" s="99" t="n">
        <v>5.64</v>
      </c>
      <c r="J553" s="100" t="n">
        <v>104</v>
      </c>
      <c r="K553" s="100" t="s">
        <v>116</v>
      </c>
      <c r="L553" s="100"/>
      <c r="M553" s="101" t="s">
        <v>119</v>
      </c>
      <c r="N553" s="101"/>
      <c r="O553" s="100" t="n">
        <v>60</v>
      </c>
      <c r="P553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02"/>
      <c r="R553" s="102"/>
      <c r="S553" s="102"/>
      <c r="T553" s="102"/>
      <c r="U553" s="103"/>
      <c r="V553" s="103"/>
      <c r="W553" s="104" t="s">
        <v>69</v>
      </c>
      <c r="X553" s="105" t="n">
        <v>0</v>
      </c>
      <c r="Y553" s="106" t="n">
        <f aca="false">IFERROR(IF(X553="",0,CEILING((X553/$H553),1)*$H553),"")</f>
        <v>0</v>
      </c>
      <c r="Z553" s="107" t="str">
        <f aca="false">IFERROR(IF(Y553=0,"",ROUNDUP(Y553/H553,0)*0.01196),"")</f>
        <v/>
      </c>
      <c r="AA553" s="108"/>
      <c r="AB553" s="109"/>
      <c r="AC553" s="110" t="s">
        <v>864</v>
      </c>
      <c r="AG553" s="111"/>
      <c r="AJ553" s="112"/>
      <c r="AK553" s="112" t="n">
        <v>0</v>
      </c>
      <c r="BB553" s="113" t="s">
        <v>1</v>
      </c>
      <c r="BM553" s="111" t="n">
        <f aca="false">IFERROR(X553*I553/H553,"0")</f>
        <v>0</v>
      </c>
      <c r="BN553" s="111" t="n">
        <f aca="false">IFERROR(Y553*I553/H553,"0")</f>
        <v>0</v>
      </c>
      <c r="BO553" s="111" t="n">
        <f aca="false">IFERROR(1/J553*(X553/H553),"0")</f>
        <v>0</v>
      </c>
      <c r="BP553" s="111" t="n">
        <f aca="false">IFERROR(1/J553*(Y553/H553),"0")</f>
        <v>0</v>
      </c>
    </row>
    <row r="554" customFormat="false" ht="27" hidden="false" customHeight="true" outlineLevel="0" collapsed="false">
      <c r="A554" s="96" t="s">
        <v>865</v>
      </c>
      <c r="B554" s="96" t="s">
        <v>866</v>
      </c>
      <c r="C554" s="97" t="n">
        <v>4301011771</v>
      </c>
      <c r="D554" s="98" t="n">
        <v>4607091389104</v>
      </c>
      <c r="E554" s="98"/>
      <c r="F554" s="99" t="n">
        <v>0.88</v>
      </c>
      <c r="G554" s="100" t="n">
        <v>6</v>
      </c>
      <c r="H554" s="99" t="n">
        <v>5.28</v>
      </c>
      <c r="I554" s="99" t="n">
        <v>5.64</v>
      </c>
      <c r="J554" s="100" t="n">
        <v>104</v>
      </c>
      <c r="K554" s="100" t="s">
        <v>116</v>
      </c>
      <c r="L554" s="100"/>
      <c r="M554" s="101" t="s">
        <v>119</v>
      </c>
      <c r="N554" s="101"/>
      <c r="O554" s="100" t="n">
        <v>60</v>
      </c>
      <c r="P554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02"/>
      <c r="R554" s="102"/>
      <c r="S554" s="102"/>
      <c r="T554" s="102"/>
      <c r="U554" s="103"/>
      <c r="V554" s="103"/>
      <c r="W554" s="104" t="s">
        <v>69</v>
      </c>
      <c r="X554" s="105" t="n">
        <v>600</v>
      </c>
      <c r="Y554" s="106" t="n">
        <f aca="false">IFERROR(IF(X554="",0,CEILING((X554/$H554),1)*$H554),"")</f>
        <v>601.92</v>
      </c>
      <c r="Z554" s="107" t="n">
        <f aca="false">IFERROR(IF(Y554=0,"",ROUNDUP(Y554/H554,0)*0.01196),"")</f>
        <v>1.36344</v>
      </c>
      <c r="AA554" s="108"/>
      <c r="AB554" s="109"/>
      <c r="AC554" s="110" t="s">
        <v>867</v>
      </c>
      <c r="AG554" s="111"/>
      <c r="AJ554" s="112"/>
      <c r="AK554" s="112" t="n">
        <v>0</v>
      </c>
      <c r="BB554" s="113" t="s">
        <v>1</v>
      </c>
      <c r="BM554" s="111" t="n">
        <f aca="false">IFERROR(X554*I554/H554,"0")</f>
        <v>640.909090909091</v>
      </c>
      <c r="BN554" s="111" t="n">
        <f aca="false">IFERROR(Y554*I554/H554,"0")</f>
        <v>642.96</v>
      </c>
      <c r="BO554" s="111" t="n">
        <f aca="false">IFERROR(1/J554*(X554/H554),"0")</f>
        <v>1.09265734265734</v>
      </c>
      <c r="BP554" s="111" t="n">
        <f aca="false">IFERROR(1/J554*(Y554/H554),"0")</f>
        <v>1.09615384615385</v>
      </c>
    </row>
    <row r="555" customFormat="false" ht="16.5" hidden="false" customHeight="true" outlineLevel="0" collapsed="false">
      <c r="A555" s="96" t="s">
        <v>868</v>
      </c>
      <c r="B555" s="96" t="s">
        <v>869</v>
      </c>
      <c r="C555" s="97" t="n">
        <v>4301011799</v>
      </c>
      <c r="D555" s="98" t="n">
        <v>4680115884519</v>
      </c>
      <c r="E555" s="98"/>
      <c r="F555" s="99" t="n">
        <v>0.88</v>
      </c>
      <c r="G555" s="100" t="n">
        <v>6</v>
      </c>
      <c r="H555" s="99" t="n">
        <v>5.28</v>
      </c>
      <c r="I555" s="99" t="n">
        <v>5.64</v>
      </c>
      <c r="J555" s="100" t="n">
        <v>104</v>
      </c>
      <c r="K555" s="100" t="s">
        <v>116</v>
      </c>
      <c r="L555" s="100"/>
      <c r="M555" s="101" t="s">
        <v>80</v>
      </c>
      <c r="N555" s="101"/>
      <c r="O555" s="100" t="n">
        <v>60</v>
      </c>
      <c r="P555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02"/>
      <c r="R555" s="102"/>
      <c r="S555" s="102"/>
      <c r="T555" s="102"/>
      <c r="U555" s="103"/>
      <c r="V555" s="103"/>
      <c r="W555" s="104" t="s">
        <v>69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IFERROR(IF(Y555=0,"",ROUNDUP(Y555/H555,0)*0.01196),"")</f>
        <v/>
      </c>
      <c r="AA555" s="108"/>
      <c r="AB555" s="109"/>
      <c r="AC555" s="110" t="s">
        <v>870</v>
      </c>
      <c r="AG555" s="111"/>
      <c r="AJ555" s="112"/>
      <c r="AK555" s="112" t="n">
        <v>0</v>
      </c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871</v>
      </c>
      <c r="B556" s="96" t="s">
        <v>872</v>
      </c>
      <c r="C556" s="97" t="n">
        <v>4301011376</v>
      </c>
      <c r="D556" s="98" t="n">
        <v>4680115885226</v>
      </c>
      <c r="E556" s="98"/>
      <c r="F556" s="99" t="n">
        <v>0.88</v>
      </c>
      <c r="G556" s="100" t="n">
        <v>6</v>
      </c>
      <c r="H556" s="99" t="n">
        <v>5.28</v>
      </c>
      <c r="I556" s="99" t="n">
        <v>5.64</v>
      </c>
      <c r="J556" s="100" t="n">
        <v>104</v>
      </c>
      <c r="K556" s="100" t="s">
        <v>116</v>
      </c>
      <c r="L556" s="100"/>
      <c r="M556" s="101" t="s">
        <v>80</v>
      </c>
      <c r="N556" s="101"/>
      <c r="O556" s="100" t="n">
        <v>60</v>
      </c>
      <c r="P556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02"/>
      <c r="R556" s="102"/>
      <c r="S556" s="102"/>
      <c r="T556" s="102"/>
      <c r="U556" s="103"/>
      <c r="V556" s="103"/>
      <c r="W556" s="104" t="s">
        <v>69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IFERROR(IF(Y556=0,"",ROUNDUP(Y556/H556,0)*0.01196),"")</f>
        <v/>
      </c>
      <c r="AA556" s="108"/>
      <c r="AB556" s="109"/>
      <c r="AC556" s="110" t="s">
        <v>873</v>
      </c>
      <c r="AG556" s="111"/>
      <c r="AJ556" s="112"/>
      <c r="AK556" s="112" t="n">
        <v>0</v>
      </c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874</v>
      </c>
      <c r="B557" s="96" t="s">
        <v>875</v>
      </c>
      <c r="C557" s="97" t="n">
        <v>4301011778</v>
      </c>
      <c r="D557" s="98" t="n">
        <v>4680115880603</v>
      </c>
      <c r="E557" s="98"/>
      <c r="F557" s="99" t="n">
        <v>0.6</v>
      </c>
      <c r="G557" s="100" t="n">
        <v>6</v>
      </c>
      <c r="H557" s="99" t="n">
        <v>3.6</v>
      </c>
      <c r="I557" s="99" t="n">
        <v>3.81</v>
      </c>
      <c r="J557" s="100" t="n">
        <v>132</v>
      </c>
      <c r="K557" s="100" t="s">
        <v>126</v>
      </c>
      <c r="L557" s="100"/>
      <c r="M557" s="101" t="s">
        <v>119</v>
      </c>
      <c r="N557" s="101"/>
      <c r="O557" s="100" t="n">
        <v>60</v>
      </c>
      <c r="P557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02"/>
      <c r="R557" s="102"/>
      <c r="S557" s="102"/>
      <c r="T557" s="102"/>
      <c r="U557" s="103"/>
      <c r="V557" s="103"/>
      <c r="W557" s="104" t="s">
        <v>69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IFERROR(IF(Y557=0,"",ROUNDUP(Y557/H557,0)*0.00902),"")</f>
        <v/>
      </c>
      <c r="AA557" s="108"/>
      <c r="AB557" s="109"/>
      <c r="AC557" s="110" t="s">
        <v>117</v>
      </c>
      <c r="AG557" s="111"/>
      <c r="AJ557" s="112"/>
      <c r="AK557" s="112" t="n">
        <v>0</v>
      </c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874</v>
      </c>
      <c r="B558" s="96" t="s">
        <v>876</v>
      </c>
      <c r="C558" s="97" t="n">
        <v>4301012035</v>
      </c>
      <c r="D558" s="98" t="n">
        <v>4680115880603</v>
      </c>
      <c r="E558" s="98"/>
      <c r="F558" s="99" t="n">
        <v>0.6</v>
      </c>
      <c r="G558" s="100" t="n">
        <v>8</v>
      </c>
      <c r="H558" s="99" t="n">
        <v>4.8</v>
      </c>
      <c r="I558" s="99" t="n">
        <v>6.96</v>
      </c>
      <c r="J558" s="100" t="n">
        <v>120</v>
      </c>
      <c r="K558" s="100" t="s">
        <v>126</v>
      </c>
      <c r="L558" s="100"/>
      <c r="M558" s="101" t="s">
        <v>119</v>
      </c>
      <c r="N558" s="101"/>
      <c r="O558" s="100" t="n">
        <v>60</v>
      </c>
      <c r="P558" s="102" t="str">
        <f aca="false"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02"/>
      <c r="R558" s="102"/>
      <c r="S558" s="102"/>
      <c r="T558" s="102"/>
      <c r="U558" s="103"/>
      <c r="V558" s="103"/>
      <c r="W558" s="104" t="s">
        <v>69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IFERROR(IF(Y558=0,"",ROUNDUP(Y558/H558,0)*0.00937),"")</f>
        <v/>
      </c>
      <c r="AA558" s="108"/>
      <c r="AB558" s="109"/>
      <c r="AC558" s="110" t="s">
        <v>117</v>
      </c>
      <c r="AG558" s="111"/>
      <c r="AJ558" s="112"/>
      <c r="AK558" s="112" t="n">
        <v>0</v>
      </c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27" hidden="false" customHeight="true" outlineLevel="0" collapsed="false">
      <c r="A559" s="96" t="s">
        <v>877</v>
      </c>
      <c r="B559" s="96" t="s">
        <v>878</v>
      </c>
      <c r="C559" s="97" t="n">
        <v>4301012036</v>
      </c>
      <c r="D559" s="98" t="n">
        <v>4680115882782</v>
      </c>
      <c r="E559" s="98"/>
      <c r="F559" s="99" t="n">
        <v>0.6</v>
      </c>
      <c r="G559" s="100" t="n">
        <v>8</v>
      </c>
      <c r="H559" s="99" t="n">
        <v>4.8</v>
      </c>
      <c r="I559" s="99" t="n">
        <v>6.96</v>
      </c>
      <c r="J559" s="100" t="n">
        <v>120</v>
      </c>
      <c r="K559" s="100" t="s">
        <v>126</v>
      </c>
      <c r="L559" s="100"/>
      <c r="M559" s="101" t="s">
        <v>119</v>
      </c>
      <c r="N559" s="101"/>
      <c r="O559" s="100" t="n">
        <v>60</v>
      </c>
      <c r="P559" s="102" t="str">
        <f aca="false"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02"/>
      <c r="R559" s="102"/>
      <c r="S559" s="102"/>
      <c r="T559" s="102"/>
      <c r="U559" s="103"/>
      <c r="V559" s="103"/>
      <c r="W559" s="104" t="s">
        <v>69</v>
      </c>
      <c r="X559" s="105" t="n">
        <v>0</v>
      </c>
      <c r="Y559" s="106" t="n">
        <f aca="false">IFERROR(IF(X559="",0,CEILING((X559/$H559),1)*$H559),"")</f>
        <v>0</v>
      </c>
      <c r="Z559" s="107" t="str">
        <f aca="false">IFERROR(IF(Y559=0,"",ROUNDUP(Y559/H559,0)*0.00937),"")</f>
        <v/>
      </c>
      <c r="AA559" s="108"/>
      <c r="AB559" s="109"/>
      <c r="AC559" s="110" t="s">
        <v>861</v>
      </c>
      <c r="AG559" s="111"/>
      <c r="AJ559" s="112"/>
      <c r="AK559" s="112" t="n">
        <v>0</v>
      </c>
      <c r="BB559" s="113" t="s">
        <v>1</v>
      </c>
      <c r="BM559" s="111" t="n">
        <f aca="false">IFERROR(X559*I559/H559,"0")</f>
        <v>0</v>
      </c>
      <c r="BN559" s="111" t="n">
        <f aca="false">IFERROR(Y559*I559/H559,"0")</f>
        <v>0</v>
      </c>
      <c r="BO559" s="111" t="n">
        <f aca="false">IFERROR(1/J559*(X559/H559),"0")</f>
        <v>0</v>
      </c>
      <c r="BP559" s="111" t="n">
        <f aca="false">IFERROR(1/J559*(Y559/H559),"0")</f>
        <v>0</v>
      </c>
    </row>
    <row r="560" customFormat="false" ht="27" hidden="false" customHeight="true" outlineLevel="0" collapsed="false">
      <c r="A560" s="96" t="s">
        <v>879</v>
      </c>
      <c r="B560" s="96" t="s">
        <v>880</v>
      </c>
      <c r="C560" s="97" t="n">
        <v>4301012050</v>
      </c>
      <c r="D560" s="98" t="n">
        <v>4680115885479</v>
      </c>
      <c r="E560" s="98"/>
      <c r="F560" s="99" t="n">
        <v>0.4</v>
      </c>
      <c r="G560" s="100" t="n">
        <v>6</v>
      </c>
      <c r="H560" s="99" t="n">
        <v>2.4</v>
      </c>
      <c r="I560" s="99" t="n">
        <v>2.58</v>
      </c>
      <c r="J560" s="100" t="n">
        <v>182</v>
      </c>
      <c r="K560" s="100" t="s">
        <v>76</v>
      </c>
      <c r="L560" s="100"/>
      <c r="M560" s="101" t="s">
        <v>119</v>
      </c>
      <c r="N560" s="101"/>
      <c r="O560" s="100" t="n">
        <v>60</v>
      </c>
      <c r="P560" s="119" t="s">
        <v>881</v>
      </c>
      <c r="Q560" s="119"/>
      <c r="R560" s="119"/>
      <c r="S560" s="119"/>
      <c r="T560" s="119"/>
      <c r="U560" s="103"/>
      <c r="V560" s="103"/>
      <c r="W560" s="104" t="s">
        <v>69</v>
      </c>
      <c r="X560" s="105" t="n">
        <v>0</v>
      </c>
      <c r="Y560" s="106" t="n">
        <f aca="false">IFERROR(IF(X560="",0,CEILING((X560/$H560),1)*$H560),"")</f>
        <v>0</v>
      </c>
      <c r="Z560" s="107" t="str">
        <f aca="false">IFERROR(IF(Y560=0,"",ROUNDUP(Y560/H560,0)*0.00651),"")</f>
        <v/>
      </c>
      <c r="AA560" s="108"/>
      <c r="AB560" s="109"/>
      <c r="AC560" s="110" t="s">
        <v>867</v>
      </c>
      <c r="AG560" s="111"/>
      <c r="AJ560" s="112"/>
      <c r="AK560" s="112" t="n">
        <v>0</v>
      </c>
      <c r="BB560" s="113" t="s">
        <v>1</v>
      </c>
      <c r="BM560" s="111" t="n">
        <f aca="false">IFERROR(X560*I560/H560,"0")</f>
        <v>0</v>
      </c>
      <c r="BN560" s="111" t="n">
        <f aca="false">IFERROR(Y560*I560/H560,"0")</f>
        <v>0</v>
      </c>
      <c r="BO560" s="111" t="n">
        <f aca="false">IFERROR(1/J560*(X560/H560),"0")</f>
        <v>0</v>
      </c>
      <c r="BP560" s="111" t="n">
        <f aca="false">IFERROR(1/J560*(Y560/H560),"0")</f>
        <v>0</v>
      </c>
    </row>
    <row r="561" customFormat="false" ht="27" hidden="false" customHeight="true" outlineLevel="0" collapsed="false">
      <c r="A561" s="96" t="s">
        <v>882</v>
      </c>
      <c r="B561" s="96" t="s">
        <v>883</v>
      </c>
      <c r="C561" s="97" t="n">
        <v>4301011784</v>
      </c>
      <c r="D561" s="98" t="n">
        <v>4607091389982</v>
      </c>
      <c r="E561" s="98"/>
      <c r="F561" s="99" t="n">
        <v>0.6</v>
      </c>
      <c r="G561" s="100" t="n">
        <v>6</v>
      </c>
      <c r="H561" s="99" t="n">
        <v>3.6</v>
      </c>
      <c r="I561" s="99" t="n">
        <v>3.81</v>
      </c>
      <c r="J561" s="100" t="n">
        <v>132</v>
      </c>
      <c r="K561" s="100" t="s">
        <v>126</v>
      </c>
      <c r="L561" s="100"/>
      <c r="M561" s="101" t="s">
        <v>119</v>
      </c>
      <c r="N561" s="101"/>
      <c r="O561" s="100" t="n">
        <v>60</v>
      </c>
      <c r="P561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02"/>
      <c r="R561" s="102"/>
      <c r="S561" s="102"/>
      <c r="T561" s="102"/>
      <c r="U561" s="103"/>
      <c r="V561" s="103"/>
      <c r="W561" s="104" t="s">
        <v>69</v>
      </c>
      <c r="X561" s="105" t="n">
        <v>0</v>
      </c>
      <c r="Y561" s="106" t="n">
        <f aca="false">IFERROR(IF(X561="",0,CEILING((X561/$H561),1)*$H561),"")</f>
        <v>0</v>
      </c>
      <c r="Z561" s="107" t="str">
        <f aca="false">IFERROR(IF(Y561=0,"",ROUNDUP(Y561/H561,0)*0.00902),"")</f>
        <v/>
      </c>
      <c r="AA561" s="108"/>
      <c r="AB561" s="109"/>
      <c r="AC561" s="110" t="s">
        <v>867</v>
      </c>
      <c r="AG561" s="111"/>
      <c r="AJ561" s="112"/>
      <c r="AK561" s="112" t="n">
        <v>0</v>
      </c>
      <c r="BB561" s="113" t="s">
        <v>1</v>
      </c>
      <c r="BM561" s="111" t="n">
        <f aca="false">IFERROR(X561*I561/H561,"0")</f>
        <v>0</v>
      </c>
      <c r="BN561" s="111" t="n">
        <f aca="false">IFERROR(Y561*I561/H561,"0")</f>
        <v>0</v>
      </c>
      <c r="BO561" s="111" t="n">
        <f aca="false">IFERROR(1/J561*(X561/H561),"0")</f>
        <v>0</v>
      </c>
      <c r="BP561" s="111" t="n">
        <f aca="false">IFERROR(1/J561*(Y561/H561),"0")</f>
        <v>0</v>
      </c>
    </row>
    <row r="562" customFormat="false" ht="27" hidden="false" customHeight="true" outlineLevel="0" collapsed="false">
      <c r="A562" s="96" t="s">
        <v>882</v>
      </c>
      <c r="B562" s="96" t="s">
        <v>884</v>
      </c>
      <c r="C562" s="97" t="n">
        <v>4301012034</v>
      </c>
      <c r="D562" s="98" t="n">
        <v>4607091389982</v>
      </c>
      <c r="E562" s="98"/>
      <c r="F562" s="99" t="n">
        <v>0.6</v>
      </c>
      <c r="G562" s="100" t="n">
        <v>8</v>
      </c>
      <c r="H562" s="99" t="n">
        <v>4.8</v>
      </c>
      <c r="I562" s="99" t="n">
        <v>6.96</v>
      </c>
      <c r="J562" s="100" t="n">
        <v>120</v>
      </c>
      <c r="K562" s="100" t="s">
        <v>126</v>
      </c>
      <c r="L562" s="100"/>
      <c r="M562" s="101" t="s">
        <v>119</v>
      </c>
      <c r="N562" s="101"/>
      <c r="O562" s="100" t="n">
        <v>60</v>
      </c>
      <c r="P562" s="102" t="str">
        <f aca="false"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02"/>
      <c r="R562" s="102"/>
      <c r="S562" s="102"/>
      <c r="T562" s="102"/>
      <c r="U562" s="103"/>
      <c r="V562" s="103"/>
      <c r="W562" s="104" t="s">
        <v>69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IFERROR(IF(Y562=0,"",ROUNDUP(Y562/H562,0)*0.00937),"")</f>
        <v/>
      </c>
      <c r="AA562" s="108"/>
      <c r="AB562" s="109"/>
      <c r="AC562" s="110" t="s">
        <v>867</v>
      </c>
      <c r="AG562" s="111"/>
      <c r="AJ562" s="112"/>
      <c r="AK562" s="112" t="n">
        <v>0</v>
      </c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885</v>
      </c>
      <c r="B563" s="96" t="s">
        <v>886</v>
      </c>
      <c r="C563" s="97" t="n">
        <v>4301012057</v>
      </c>
      <c r="D563" s="98" t="n">
        <v>4680115886483</v>
      </c>
      <c r="E563" s="98"/>
      <c r="F563" s="99" t="n">
        <v>0.55</v>
      </c>
      <c r="G563" s="100" t="n">
        <v>8</v>
      </c>
      <c r="H563" s="99" t="n">
        <v>4.4</v>
      </c>
      <c r="I563" s="99" t="n">
        <v>4.61</v>
      </c>
      <c r="J563" s="100" t="n">
        <v>132</v>
      </c>
      <c r="K563" s="100" t="s">
        <v>126</v>
      </c>
      <c r="L563" s="100"/>
      <c r="M563" s="101" t="s">
        <v>119</v>
      </c>
      <c r="N563" s="101"/>
      <c r="O563" s="100" t="n">
        <v>60</v>
      </c>
      <c r="P563" s="119" t="s">
        <v>887</v>
      </c>
      <c r="Q563" s="119"/>
      <c r="R563" s="119"/>
      <c r="S563" s="119"/>
      <c r="T563" s="119"/>
      <c r="U563" s="103"/>
      <c r="V563" s="103"/>
      <c r="W563" s="104" t="s">
        <v>69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IFERROR(IF(Y563=0,"",ROUNDUP(Y563/H563,0)*0.00902),"")</f>
        <v/>
      </c>
      <c r="AA563" s="108"/>
      <c r="AB563" s="109"/>
      <c r="AC563" s="110" t="s">
        <v>864</v>
      </c>
      <c r="AG563" s="111"/>
      <c r="AJ563" s="112"/>
      <c r="AK563" s="112" t="n">
        <v>0</v>
      </c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27" hidden="false" customHeight="true" outlineLevel="0" collapsed="false">
      <c r="A564" s="96" t="s">
        <v>888</v>
      </c>
      <c r="B564" s="96" t="s">
        <v>889</v>
      </c>
      <c r="C564" s="97" t="n">
        <v>4301012058</v>
      </c>
      <c r="D564" s="98" t="n">
        <v>4680115886490</v>
      </c>
      <c r="E564" s="98"/>
      <c r="F564" s="99" t="n">
        <v>0.55</v>
      </c>
      <c r="G564" s="100" t="n">
        <v>8</v>
      </c>
      <c r="H564" s="99" t="n">
        <v>4.4</v>
      </c>
      <c r="I564" s="99" t="n">
        <v>4.58</v>
      </c>
      <c r="J564" s="100" t="n">
        <v>182</v>
      </c>
      <c r="K564" s="100" t="s">
        <v>76</v>
      </c>
      <c r="L564" s="100"/>
      <c r="M564" s="101" t="s">
        <v>119</v>
      </c>
      <c r="N564" s="101"/>
      <c r="O564" s="100" t="n">
        <v>60</v>
      </c>
      <c r="P564" s="119" t="s">
        <v>890</v>
      </c>
      <c r="Q564" s="119"/>
      <c r="R564" s="119"/>
      <c r="S564" s="119"/>
      <c r="T564" s="119"/>
      <c r="U564" s="103"/>
      <c r="V564" s="103"/>
      <c r="W564" s="104" t="s">
        <v>69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IFERROR(IF(Y564=0,"",ROUNDUP(Y564/H564,0)*0.00651),"")</f>
        <v/>
      </c>
      <c r="AA564" s="108"/>
      <c r="AB564" s="109"/>
      <c r="AC564" s="110" t="s">
        <v>870</v>
      </c>
      <c r="AG564" s="111"/>
      <c r="AJ564" s="112"/>
      <c r="AK564" s="112" t="n">
        <v>0</v>
      </c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891</v>
      </c>
      <c r="B565" s="96" t="s">
        <v>892</v>
      </c>
      <c r="C565" s="97" t="n">
        <v>4301012055</v>
      </c>
      <c r="D565" s="98" t="n">
        <v>4680115886469</v>
      </c>
      <c r="E565" s="98"/>
      <c r="F565" s="99" t="n">
        <v>0.55</v>
      </c>
      <c r="G565" s="100" t="n">
        <v>8</v>
      </c>
      <c r="H565" s="99" t="n">
        <v>4.4</v>
      </c>
      <c r="I565" s="99" t="n">
        <v>4.61</v>
      </c>
      <c r="J565" s="100" t="n">
        <v>132</v>
      </c>
      <c r="K565" s="100" t="s">
        <v>126</v>
      </c>
      <c r="L565" s="100"/>
      <c r="M565" s="101" t="s">
        <v>119</v>
      </c>
      <c r="N565" s="101"/>
      <c r="O565" s="100" t="n">
        <v>60</v>
      </c>
      <c r="P565" s="119" t="s">
        <v>893</v>
      </c>
      <c r="Q565" s="119"/>
      <c r="R565" s="119"/>
      <c r="S565" s="119"/>
      <c r="T565" s="119"/>
      <c r="U565" s="103"/>
      <c r="V565" s="103"/>
      <c r="W565" s="104" t="s">
        <v>69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IFERROR(IF(Y565=0,"",ROUNDUP(Y565/H565,0)*0.00902),"")</f>
        <v/>
      </c>
      <c r="AA565" s="108"/>
      <c r="AB565" s="109"/>
      <c r="AC565" s="110" t="s">
        <v>873</v>
      </c>
      <c r="AG565" s="111"/>
      <c r="AJ565" s="112"/>
      <c r="AK565" s="112" t="n">
        <v>0</v>
      </c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12.75" hidden="false" customHeight="false" outlineLevel="0" collapsed="false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5" t="s">
        <v>71</v>
      </c>
      <c r="Q566" s="115"/>
      <c r="R566" s="115"/>
      <c r="S566" s="115"/>
      <c r="T566" s="115"/>
      <c r="U566" s="115"/>
      <c r="V566" s="115"/>
      <c r="W566" s="116" t="s">
        <v>72</v>
      </c>
      <c r="X566" s="117" t="n">
        <f aca="false"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113.636363636364</v>
      </c>
      <c r="Y566" s="117" t="n">
        <f aca="false"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114</v>
      </c>
      <c r="Z566" s="117" t="n">
        <f aca="false"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1.36344</v>
      </c>
      <c r="AA566" s="118"/>
      <c r="AB566" s="118"/>
      <c r="AC566" s="118"/>
    </row>
    <row r="567" customFormat="false" ht="12.75" hidden="false" customHeight="false" outlineLevel="0" collapsed="false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5" t="s">
        <v>71</v>
      </c>
      <c r="Q567" s="115"/>
      <c r="R567" s="115"/>
      <c r="S567" s="115"/>
      <c r="T567" s="115"/>
      <c r="U567" s="115"/>
      <c r="V567" s="115"/>
      <c r="W567" s="116" t="s">
        <v>69</v>
      </c>
      <c r="X567" s="117" t="n">
        <f aca="false">IFERROR(SUM(X551:X565),"0")</f>
        <v>600</v>
      </c>
      <c r="Y567" s="117" t="n">
        <f aca="false">IFERROR(SUM(Y551:Y565),"0")</f>
        <v>601.92</v>
      </c>
      <c r="Z567" s="116"/>
      <c r="AA567" s="118"/>
      <c r="AB567" s="118"/>
      <c r="AC567" s="118"/>
    </row>
    <row r="568" customFormat="false" ht="14.25" hidden="false" customHeight="true" outlineLevel="0" collapsed="false">
      <c r="A568" s="94" t="s">
        <v>165</v>
      </c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5"/>
      <c r="AB568" s="95"/>
      <c r="AC568" s="95"/>
    </row>
    <row r="569" customFormat="false" ht="16.5" hidden="false" customHeight="true" outlineLevel="0" collapsed="false">
      <c r="A569" s="96" t="s">
        <v>894</v>
      </c>
      <c r="B569" s="96" t="s">
        <v>895</v>
      </c>
      <c r="C569" s="97" t="n">
        <v>4301020334</v>
      </c>
      <c r="D569" s="98" t="n">
        <v>4607091388930</v>
      </c>
      <c r="E569" s="98"/>
      <c r="F569" s="99" t="n">
        <v>0.88</v>
      </c>
      <c r="G569" s="100" t="n">
        <v>6</v>
      </c>
      <c r="H569" s="99" t="n">
        <v>5.28</v>
      </c>
      <c r="I569" s="99" t="n">
        <v>5.64</v>
      </c>
      <c r="J569" s="100" t="n">
        <v>104</v>
      </c>
      <c r="K569" s="100" t="s">
        <v>116</v>
      </c>
      <c r="L569" s="100"/>
      <c r="M569" s="101" t="s">
        <v>80</v>
      </c>
      <c r="N569" s="101"/>
      <c r="O569" s="100" t="n">
        <v>70</v>
      </c>
      <c r="P569" s="119" t="s">
        <v>896</v>
      </c>
      <c r="Q569" s="119"/>
      <c r="R569" s="119"/>
      <c r="S569" s="119"/>
      <c r="T569" s="119"/>
      <c r="U569" s="103"/>
      <c r="V569" s="103"/>
      <c r="W569" s="104" t="s">
        <v>69</v>
      </c>
      <c r="X569" s="105" t="n">
        <v>0</v>
      </c>
      <c r="Y569" s="106" t="n">
        <f aca="false">IFERROR(IF(X569="",0,CEILING((X569/$H569),1)*$H569),"")</f>
        <v>0</v>
      </c>
      <c r="Z569" s="107" t="str">
        <f aca="false">IFERROR(IF(Y569=0,"",ROUNDUP(Y569/H569,0)*0.01196),"")</f>
        <v/>
      </c>
      <c r="AA569" s="108"/>
      <c r="AB569" s="109"/>
      <c r="AC569" s="110" t="s">
        <v>897</v>
      </c>
      <c r="AG569" s="111"/>
      <c r="AJ569" s="112"/>
      <c r="AK569" s="112" t="n">
        <v>0</v>
      </c>
      <c r="BB569" s="113" t="s">
        <v>1</v>
      </c>
      <c r="BM569" s="111" t="n">
        <f aca="false">IFERROR(X569*I569/H569,"0")</f>
        <v>0</v>
      </c>
      <c r="BN569" s="111" t="n">
        <f aca="false">IFERROR(Y569*I569/H569,"0")</f>
        <v>0</v>
      </c>
      <c r="BO569" s="111" t="n">
        <f aca="false">IFERROR(1/J569*(X569/H569),"0")</f>
        <v>0</v>
      </c>
      <c r="BP569" s="111" t="n">
        <f aca="false">IFERROR(1/J569*(Y569/H569),"0")</f>
        <v>0</v>
      </c>
    </row>
    <row r="570" customFormat="false" ht="16.5" hidden="false" customHeight="true" outlineLevel="0" collapsed="false">
      <c r="A570" s="96" t="s">
        <v>894</v>
      </c>
      <c r="B570" s="96" t="s">
        <v>898</v>
      </c>
      <c r="C570" s="97" t="n">
        <v>4301020222</v>
      </c>
      <c r="D570" s="98" t="n">
        <v>4607091388930</v>
      </c>
      <c r="E570" s="98"/>
      <c r="F570" s="99" t="n">
        <v>0.88</v>
      </c>
      <c r="G570" s="100" t="n">
        <v>6</v>
      </c>
      <c r="H570" s="99" t="n">
        <v>5.28</v>
      </c>
      <c r="I570" s="99" t="n">
        <v>5.64</v>
      </c>
      <c r="J570" s="100" t="n">
        <v>104</v>
      </c>
      <c r="K570" s="100" t="s">
        <v>116</v>
      </c>
      <c r="L570" s="100"/>
      <c r="M570" s="101" t="s">
        <v>119</v>
      </c>
      <c r="N570" s="101"/>
      <c r="O570" s="100" t="n">
        <v>55</v>
      </c>
      <c r="P570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02"/>
      <c r="R570" s="102"/>
      <c r="S570" s="102"/>
      <c r="T570" s="102"/>
      <c r="U570" s="103"/>
      <c r="V570" s="103"/>
      <c r="W570" s="104" t="s">
        <v>69</v>
      </c>
      <c r="X570" s="105" t="n">
        <v>0</v>
      </c>
      <c r="Y570" s="106" t="n">
        <f aca="false">IFERROR(IF(X570="",0,CEILING((X570/$H570),1)*$H570),"")</f>
        <v>0</v>
      </c>
      <c r="Z570" s="107" t="str">
        <f aca="false">IFERROR(IF(Y570=0,"",ROUNDUP(Y570/H570,0)*0.01196),"")</f>
        <v/>
      </c>
      <c r="AA570" s="108"/>
      <c r="AB570" s="109"/>
      <c r="AC570" s="110" t="s">
        <v>899</v>
      </c>
      <c r="AG570" s="111"/>
      <c r="AJ570" s="112"/>
      <c r="AK570" s="112" t="n">
        <v>0</v>
      </c>
      <c r="BB570" s="113" t="s">
        <v>1</v>
      </c>
      <c r="BM570" s="111" t="n">
        <f aca="false">IFERROR(X570*I570/H570,"0")</f>
        <v>0</v>
      </c>
      <c r="BN570" s="111" t="n">
        <f aca="false">IFERROR(Y570*I570/H570,"0")</f>
        <v>0</v>
      </c>
      <c r="BO570" s="111" t="n">
        <f aca="false">IFERROR(1/J570*(X570/H570),"0")</f>
        <v>0</v>
      </c>
      <c r="BP570" s="111" t="n">
        <f aca="false">IFERROR(1/J570*(Y570/H570),"0")</f>
        <v>0</v>
      </c>
    </row>
    <row r="571" customFormat="false" ht="16.5" hidden="false" customHeight="true" outlineLevel="0" collapsed="false">
      <c r="A571" s="96" t="s">
        <v>900</v>
      </c>
      <c r="B571" s="96" t="s">
        <v>901</v>
      </c>
      <c r="C571" s="97" t="n">
        <v>4301020364</v>
      </c>
      <c r="D571" s="98" t="n">
        <v>4680115880054</v>
      </c>
      <c r="E571" s="98"/>
      <c r="F571" s="99" t="n">
        <v>0.6</v>
      </c>
      <c r="G571" s="100" t="n">
        <v>8</v>
      </c>
      <c r="H571" s="99" t="n">
        <v>4.8</v>
      </c>
      <c r="I571" s="99" t="n">
        <v>6.96</v>
      </c>
      <c r="J571" s="100" t="n">
        <v>120</v>
      </c>
      <c r="K571" s="100" t="s">
        <v>126</v>
      </c>
      <c r="L571" s="100"/>
      <c r="M571" s="101" t="s">
        <v>119</v>
      </c>
      <c r="N571" s="101"/>
      <c r="O571" s="100" t="n">
        <v>55</v>
      </c>
      <c r="P571" s="102" t="str">
        <f aca="false"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02"/>
      <c r="R571" s="102"/>
      <c r="S571" s="102"/>
      <c r="T571" s="102"/>
      <c r="U571" s="103"/>
      <c r="V571" s="103"/>
      <c r="W571" s="104" t="s">
        <v>69</v>
      </c>
      <c r="X571" s="105" t="n">
        <v>0</v>
      </c>
      <c r="Y571" s="106" t="n">
        <f aca="false">IFERROR(IF(X571="",0,CEILING((X571/$H571),1)*$H571),"")</f>
        <v>0</v>
      </c>
      <c r="Z571" s="107" t="str">
        <f aca="false">IFERROR(IF(Y571=0,"",ROUNDUP(Y571/H571,0)*0.00937),"")</f>
        <v/>
      </c>
      <c r="AA571" s="108"/>
      <c r="AB571" s="109"/>
      <c r="AC571" s="110" t="s">
        <v>899</v>
      </c>
      <c r="AG571" s="111"/>
      <c r="AJ571" s="112"/>
      <c r="AK571" s="112" t="n">
        <v>0</v>
      </c>
      <c r="BB571" s="113" t="s">
        <v>1</v>
      </c>
      <c r="BM571" s="111" t="n">
        <f aca="false">IFERROR(X571*I571/H571,"0")</f>
        <v>0</v>
      </c>
      <c r="BN571" s="111" t="n">
        <f aca="false">IFERROR(Y571*I571/H571,"0")</f>
        <v>0</v>
      </c>
      <c r="BO571" s="111" t="n">
        <f aca="false">IFERROR(1/J571*(X571/H571),"0")</f>
        <v>0</v>
      </c>
      <c r="BP571" s="111" t="n">
        <f aca="false">IFERROR(1/J571*(Y571/H571),"0")</f>
        <v>0</v>
      </c>
    </row>
    <row r="572" customFormat="false" ht="16.5" hidden="false" customHeight="true" outlineLevel="0" collapsed="false">
      <c r="A572" s="96" t="s">
        <v>900</v>
      </c>
      <c r="B572" s="96" t="s">
        <v>902</v>
      </c>
      <c r="C572" s="97" t="n">
        <v>4301020385</v>
      </c>
      <c r="D572" s="98" t="n">
        <v>4680115880054</v>
      </c>
      <c r="E572" s="98"/>
      <c r="F572" s="99" t="n">
        <v>0.6</v>
      </c>
      <c r="G572" s="100" t="n">
        <v>8</v>
      </c>
      <c r="H572" s="99" t="n">
        <v>4.8</v>
      </c>
      <c r="I572" s="99" t="n">
        <v>6.93</v>
      </c>
      <c r="J572" s="100" t="n">
        <v>132</v>
      </c>
      <c r="K572" s="100" t="s">
        <v>126</v>
      </c>
      <c r="L572" s="100"/>
      <c r="M572" s="101" t="s">
        <v>119</v>
      </c>
      <c r="N572" s="101"/>
      <c r="O572" s="100" t="n">
        <v>70</v>
      </c>
      <c r="P572" s="119" t="s">
        <v>903</v>
      </c>
      <c r="Q572" s="119"/>
      <c r="R572" s="119"/>
      <c r="S572" s="119"/>
      <c r="T572" s="119"/>
      <c r="U572" s="103"/>
      <c r="V572" s="103"/>
      <c r="W572" s="104" t="s">
        <v>69</v>
      </c>
      <c r="X572" s="105" t="n">
        <v>0</v>
      </c>
      <c r="Y572" s="106" t="n">
        <f aca="false">IFERROR(IF(X572="",0,CEILING((X572/$H572),1)*$H572),"")</f>
        <v>0</v>
      </c>
      <c r="Z572" s="107" t="str">
        <f aca="false">IFERROR(IF(Y572=0,"",ROUNDUP(Y572/H572,0)*0.00902),"")</f>
        <v/>
      </c>
      <c r="AA572" s="108"/>
      <c r="AB572" s="109"/>
      <c r="AC572" s="110" t="s">
        <v>897</v>
      </c>
      <c r="AG572" s="111"/>
      <c r="AJ572" s="112"/>
      <c r="AK572" s="112" t="n">
        <v>0</v>
      </c>
      <c r="BB572" s="113" t="s">
        <v>1</v>
      </c>
      <c r="BM572" s="111" t="n">
        <f aca="false">IFERROR(X572*I572/H572,"0")</f>
        <v>0</v>
      </c>
      <c r="BN572" s="111" t="n">
        <f aca="false">IFERROR(Y572*I572/H572,"0")</f>
        <v>0</v>
      </c>
      <c r="BO572" s="111" t="n">
        <f aca="false">IFERROR(1/J572*(X572/H572),"0")</f>
        <v>0</v>
      </c>
      <c r="BP572" s="111" t="n">
        <f aca="false">IFERROR(1/J572*(Y572/H572),"0")</f>
        <v>0</v>
      </c>
    </row>
    <row r="573" customFormat="false" ht="16.5" hidden="false" customHeight="true" outlineLevel="0" collapsed="false">
      <c r="A573" s="96" t="s">
        <v>900</v>
      </c>
      <c r="B573" s="96" t="s">
        <v>904</v>
      </c>
      <c r="C573" s="97" t="n">
        <v>4301020206</v>
      </c>
      <c r="D573" s="98" t="n">
        <v>4680115880054</v>
      </c>
      <c r="E573" s="98"/>
      <c r="F573" s="99" t="n">
        <v>0.6</v>
      </c>
      <c r="G573" s="100" t="n">
        <v>6</v>
      </c>
      <c r="H573" s="99" t="n">
        <v>3.6</v>
      </c>
      <c r="I573" s="99" t="n">
        <v>3.81</v>
      </c>
      <c r="J573" s="100" t="n">
        <v>132</v>
      </c>
      <c r="K573" s="100" t="s">
        <v>126</v>
      </c>
      <c r="L573" s="100"/>
      <c r="M573" s="101" t="s">
        <v>119</v>
      </c>
      <c r="N573" s="101"/>
      <c r="O573" s="100" t="n">
        <v>55</v>
      </c>
      <c r="P573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02"/>
      <c r="R573" s="102"/>
      <c r="S573" s="102"/>
      <c r="T573" s="102"/>
      <c r="U573" s="103"/>
      <c r="V573" s="103"/>
      <c r="W573" s="104" t="s">
        <v>69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IFERROR(IF(Y573=0,"",ROUNDUP(Y573/H573,0)*0.00902),"")</f>
        <v/>
      </c>
      <c r="AA573" s="108"/>
      <c r="AB573" s="109"/>
      <c r="AC573" s="110" t="s">
        <v>899</v>
      </c>
      <c r="AG573" s="111"/>
      <c r="AJ573" s="112"/>
      <c r="AK573" s="112" t="n">
        <v>0</v>
      </c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12.75" hidden="false" customHeight="false" outlineLevel="0" collapsed="false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5" t="s">
        <v>71</v>
      </c>
      <c r="Q574" s="115"/>
      <c r="R574" s="115"/>
      <c r="S574" s="115"/>
      <c r="T574" s="115"/>
      <c r="U574" s="115"/>
      <c r="V574" s="115"/>
      <c r="W574" s="116" t="s">
        <v>72</v>
      </c>
      <c r="X574" s="117" t="n">
        <f aca="false">IFERROR(X569/H569,"0")+IFERROR(X570/H570,"0")+IFERROR(X571/H571,"0")+IFERROR(X572/H572,"0")+IFERROR(X573/H573,"0")</f>
        <v>0</v>
      </c>
      <c r="Y574" s="117" t="n">
        <f aca="false">IFERROR(Y569/H569,"0")+IFERROR(Y570/H570,"0")+IFERROR(Y571/H571,"0")+IFERROR(Y572/H572,"0")+IFERROR(Y573/H573,"0")</f>
        <v>0</v>
      </c>
      <c r="Z574" s="117" t="n">
        <f aca="false">IFERROR(IF(Z569="",0,Z569),"0")+IFERROR(IF(Z570="",0,Z570),"0")+IFERROR(IF(Z571="",0,Z571),"0")+IFERROR(IF(Z572="",0,Z572),"0")+IFERROR(IF(Z573="",0,Z573),"0")</f>
        <v>0</v>
      </c>
      <c r="AA574" s="118"/>
      <c r="AB574" s="118"/>
      <c r="AC574" s="118"/>
    </row>
    <row r="575" customFormat="false" ht="12.75" hidden="false" customHeight="false" outlineLevel="0" collapsed="false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5" t="s">
        <v>71</v>
      </c>
      <c r="Q575" s="115"/>
      <c r="R575" s="115"/>
      <c r="S575" s="115"/>
      <c r="T575" s="115"/>
      <c r="U575" s="115"/>
      <c r="V575" s="115"/>
      <c r="W575" s="116" t="s">
        <v>69</v>
      </c>
      <c r="X575" s="117" t="n">
        <f aca="false">IFERROR(SUM(X569:X573),"0")</f>
        <v>0</v>
      </c>
      <c r="Y575" s="117" t="n">
        <f aca="false">IFERROR(SUM(Y569:Y573),"0")</f>
        <v>0</v>
      </c>
      <c r="Z575" s="116"/>
      <c r="AA575" s="118"/>
      <c r="AB575" s="118"/>
      <c r="AC575" s="118"/>
    </row>
    <row r="576" customFormat="false" ht="14.25" hidden="false" customHeight="true" outlineLevel="0" collapsed="false">
      <c r="A576" s="94" t="s">
        <v>64</v>
      </c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5"/>
      <c r="AB576" s="95"/>
      <c r="AC576" s="95"/>
    </row>
    <row r="577" customFormat="false" ht="27" hidden="false" customHeight="true" outlineLevel="0" collapsed="false">
      <c r="A577" s="96" t="s">
        <v>905</v>
      </c>
      <c r="B577" s="96" t="s">
        <v>906</v>
      </c>
      <c r="C577" s="97" t="n">
        <v>4301031349</v>
      </c>
      <c r="D577" s="98" t="n">
        <v>4680115883116</v>
      </c>
      <c r="E577" s="98"/>
      <c r="F577" s="99" t="n">
        <v>0.88</v>
      </c>
      <c r="G577" s="100" t="n">
        <v>6</v>
      </c>
      <c r="H577" s="99" t="n">
        <v>5.28</v>
      </c>
      <c r="I577" s="99" t="n">
        <v>5.64</v>
      </c>
      <c r="J577" s="100" t="n">
        <v>104</v>
      </c>
      <c r="K577" s="100" t="s">
        <v>116</v>
      </c>
      <c r="L577" s="100"/>
      <c r="M577" s="101" t="s">
        <v>119</v>
      </c>
      <c r="N577" s="101"/>
      <c r="O577" s="100" t="n">
        <v>70</v>
      </c>
      <c r="P577" s="119" t="s">
        <v>907</v>
      </c>
      <c r="Q577" s="119"/>
      <c r="R577" s="119"/>
      <c r="S577" s="119"/>
      <c r="T577" s="119"/>
      <c r="U577" s="103"/>
      <c r="V577" s="103"/>
      <c r="W577" s="104" t="s">
        <v>69</v>
      </c>
      <c r="X577" s="105" t="n">
        <v>0</v>
      </c>
      <c r="Y577" s="106" t="n">
        <f aca="false">IFERROR(IF(X577="",0,CEILING((X577/$H577),1)*$H577),"")</f>
        <v>0</v>
      </c>
      <c r="Z577" s="107" t="str">
        <f aca="false">IFERROR(IF(Y577=0,"",ROUNDUP(Y577/H577,0)*0.01196),"")</f>
        <v/>
      </c>
      <c r="AA577" s="108"/>
      <c r="AB577" s="109"/>
      <c r="AC577" s="110" t="s">
        <v>908</v>
      </c>
      <c r="AG577" s="111"/>
      <c r="AJ577" s="112"/>
      <c r="AK577" s="112" t="n">
        <v>0</v>
      </c>
      <c r="BB577" s="113" t="s">
        <v>1</v>
      </c>
      <c r="BM577" s="111" t="n">
        <f aca="false">IFERROR(X577*I577/H577,"0")</f>
        <v>0</v>
      </c>
      <c r="BN577" s="111" t="n">
        <f aca="false">IFERROR(Y577*I577/H577,"0")</f>
        <v>0</v>
      </c>
      <c r="BO577" s="111" t="n">
        <f aca="false">IFERROR(1/J577*(X577/H577),"0")</f>
        <v>0</v>
      </c>
      <c r="BP577" s="111" t="n">
        <f aca="false">IFERROR(1/J577*(Y577/H577),"0")</f>
        <v>0</v>
      </c>
    </row>
    <row r="578" customFormat="false" ht="27" hidden="false" customHeight="true" outlineLevel="0" collapsed="false">
      <c r="A578" s="96" t="s">
        <v>905</v>
      </c>
      <c r="B578" s="96" t="s">
        <v>909</v>
      </c>
      <c r="C578" s="97" t="n">
        <v>4301031252</v>
      </c>
      <c r="D578" s="98" t="n">
        <v>4680115883116</v>
      </c>
      <c r="E578" s="98"/>
      <c r="F578" s="99" t="n">
        <v>0.88</v>
      </c>
      <c r="G578" s="100" t="n">
        <v>6</v>
      </c>
      <c r="H578" s="99" t="n">
        <v>5.28</v>
      </c>
      <c r="I578" s="99" t="n">
        <v>5.64</v>
      </c>
      <c r="J578" s="100" t="n">
        <v>104</v>
      </c>
      <c r="K578" s="100" t="s">
        <v>116</v>
      </c>
      <c r="L578" s="100"/>
      <c r="M578" s="101" t="s">
        <v>119</v>
      </c>
      <c r="N578" s="101"/>
      <c r="O578" s="100" t="n">
        <v>60</v>
      </c>
      <c r="P578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02"/>
      <c r="R578" s="102"/>
      <c r="S578" s="102"/>
      <c r="T578" s="102"/>
      <c r="U578" s="103"/>
      <c r="V578" s="103"/>
      <c r="W578" s="104" t="s">
        <v>69</v>
      </c>
      <c r="X578" s="105" t="n">
        <v>0</v>
      </c>
      <c r="Y578" s="106" t="n">
        <f aca="false">IFERROR(IF(X578="",0,CEILING((X578/$H578),1)*$H578),"")</f>
        <v>0</v>
      </c>
      <c r="Z578" s="107" t="str">
        <f aca="false">IFERROR(IF(Y578=0,"",ROUNDUP(Y578/H578,0)*0.01196),"")</f>
        <v/>
      </c>
      <c r="AA578" s="108"/>
      <c r="AB578" s="109"/>
      <c r="AC578" s="110" t="s">
        <v>910</v>
      </c>
      <c r="AG578" s="111"/>
      <c r="AJ578" s="112"/>
      <c r="AK578" s="112" t="n">
        <v>0</v>
      </c>
      <c r="BB578" s="113" t="s">
        <v>1</v>
      </c>
      <c r="BM578" s="111" t="n">
        <f aca="false">IFERROR(X578*I578/H578,"0")</f>
        <v>0</v>
      </c>
      <c r="BN578" s="111" t="n">
        <f aca="false">IFERROR(Y578*I578/H578,"0")</f>
        <v>0</v>
      </c>
      <c r="BO578" s="111" t="n">
        <f aca="false">IFERROR(1/J578*(X578/H578),"0")</f>
        <v>0</v>
      </c>
      <c r="BP578" s="111" t="n">
        <f aca="false">IFERROR(1/J578*(Y578/H578),"0")</f>
        <v>0</v>
      </c>
    </row>
    <row r="579" customFormat="false" ht="27" hidden="false" customHeight="true" outlineLevel="0" collapsed="false">
      <c r="A579" s="96" t="s">
        <v>911</v>
      </c>
      <c r="B579" s="96" t="s">
        <v>912</v>
      </c>
      <c r="C579" s="97" t="n">
        <v>4301031350</v>
      </c>
      <c r="D579" s="98" t="n">
        <v>4680115883093</v>
      </c>
      <c r="E579" s="98"/>
      <c r="F579" s="99" t="n">
        <v>0.88</v>
      </c>
      <c r="G579" s="100" t="n">
        <v>6</v>
      </c>
      <c r="H579" s="99" t="n">
        <v>5.28</v>
      </c>
      <c r="I579" s="99" t="n">
        <v>5.64</v>
      </c>
      <c r="J579" s="100" t="n">
        <v>104</v>
      </c>
      <c r="K579" s="100" t="s">
        <v>116</v>
      </c>
      <c r="L579" s="100"/>
      <c r="M579" s="101" t="s">
        <v>68</v>
      </c>
      <c r="N579" s="101"/>
      <c r="O579" s="100" t="n">
        <v>70</v>
      </c>
      <c r="P579" s="119" t="s">
        <v>913</v>
      </c>
      <c r="Q579" s="119"/>
      <c r="R579" s="119"/>
      <c r="S579" s="119"/>
      <c r="T579" s="119"/>
      <c r="U579" s="103"/>
      <c r="V579" s="103"/>
      <c r="W579" s="104" t="s">
        <v>69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IFERROR(IF(Y579=0,"",ROUNDUP(Y579/H579,0)*0.01196),"")</f>
        <v/>
      </c>
      <c r="AA579" s="108"/>
      <c r="AB579" s="109"/>
      <c r="AC579" s="110" t="s">
        <v>914</v>
      </c>
      <c r="AG579" s="111"/>
      <c r="AJ579" s="112"/>
      <c r="AK579" s="112" t="n">
        <v>0</v>
      </c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911</v>
      </c>
      <c r="B580" s="96" t="s">
        <v>915</v>
      </c>
      <c r="C580" s="97" t="n">
        <v>4301031248</v>
      </c>
      <c r="D580" s="98" t="n">
        <v>4680115883093</v>
      </c>
      <c r="E580" s="98"/>
      <c r="F580" s="99" t="n">
        <v>0.88</v>
      </c>
      <c r="G580" s="100" t="n">
        <v>6</v>
      </c>
      <c r="H580" s="99" t="n">
        <v>5.28</v>
      </c>
      <c r="I580" s="99" t="n">
        <v>5.64</v>
      </c>
      <c r="J580" s="100" t="n">
        <v>104</v>
      </c>
      <c r="K580" s="100" t="s">
        <v>116</v>
      </c>
      <c r="L580" s="100"/>
      <c r="M580" s="101" t="s">
        <v>68</v>
      </c>
      <c r="N580" s="101"/>
      <c r="O580" s="100" t="n">
        <v>60</v>
      </c>
      <c r="P580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02"/>
      <c r="R580" s="102"/>
      <c r="S580" s="102"/>
      <c r="T580" s="102"/>
      <c r="U580" s="103"/>
      <c r="V580" s="103"/>
      <c r="W580" s="104" t="s">
        <v>69</v>
      </c>
      <c r="X580" s="105" t="n">
        <v>0</v>
      </c>
      <c r="Y580" s="106" t="n">
        <f aca="false">IFERROR(IF(X580="",0,CEILING((X580/$H580),1)*$H580),"")</f>
        <v>0</v>
      </c>
      <c r="Z580" s="107" t="str">
        <f aca="false">IFERROR(IF(Y580=0,"",ROUNDUP(Y580/H580,0)*0.01196),"")</f>
        <v/>
      </c>
      <c r="AA580" s="108"/>
      <c r="AB580" s="109"/>
      <c r="AC580" s="110" t="s">
        <v>916</v>
      </c>
      <c r="AG580" s="111"/>
      <c r="AJ580" s="112"/>
      <c r="AK580" s="112" t="n">
        <v>0</v>
      </c>
      <c r="BB580" s="113" t="s">
        <v>1</v>
      </c>
      <c r="BM580" s="111" t="n">
        <f aca="false">IFERROR(X580*I580/H580,"0")</f>
        <v>0</v>
      </c>
      <c r="BN580" s="111" t="n">
        <f aca="false">IFERROR(Y580*I580/H580,"0")</f>
        <v>0</v>
      </c>
      <c r="BO580" s="111" t="n">
        <f aca="false">IFERROR(1/J580*(X580/H580),"0")</f>
        <v>0</v>
      </c>
      <c r="BP580" s="111" t="n">
        <f aca="false">IFERROR(1/J580*(Y580/H580),"0")</f>
        <v>0</v>
      </c>
    </row>
    <row r="581" customFormat="false" ht="27" hidden="false" customHeight="true" outlineLevel="0" collapsed="false">
      <c r="A581" s="96" t="s">
        <v>917</v>
      </c>
      <c r="B581" s="96" t="s">
        <v>918</v>
      </c>
      <c r="C581" s="97" t="n">
        <v>4301031353</v>
      </c>
      <c r="D581" s="98" t="n">
        <v>4680115883109</v>
      </c>
      <c r="E581" s="98"/>
      <c r="F581" s="99" t="n">
        <v>0.88</v>
      </c>
      <c r="G581" s="100" t="n">
        <v>6</v>
      </c>
      <c r="H581" s="99" t="n">
        <v>5.28</v>
      </c>
      <c r="I581" s="99" t="n">
        <v>5.64</v>
      </c>
      <c r="J581" s="100" t="n">
        <v>104</v>
      </c>
      <c r="K581" s="100" t="s">
        <v>116</v>
      </c>
      <c r="L581" s="100"/>
      <c r="M581" s="101" t="s">
        <v>68</v>
      </c>
      <c r="N581" s="101"/>
      <c r="O581" s="100" t="n">
        <v>70</v>
      </c>
      <c r="P581" s="119" t="s">
        <v>919</v>
      </c>
      <c r="Q581" s="119"/>
      <c r="R581" s="119"/>
      <c r="S581" s="119"/>
      <c r="T581" s="119"/>
      <c r="U581" s="103" t="s">
        <v>920</v>
      </c>
      <c r="V581" s="103"/>
      <c r="W581" s="104" t="s">
        <v>69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IFERROR(IF(Y581=0,"",ROUNDUP(Y581/H581,0)*0.01196),"")</f>
        <v/>
      </c>
      <c r="AA581" s="108"/>
      <c r="AB581" s="109"/>
      <c r="AC581" s="110" t="s">
        <v>921</v>
      </c>
      <c r="AG581" s="111"/>
      <c r="AJ581" s="112"/>
      <c r="AK581" s="112" t="n">
        <v>0</v>
      </c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917</v>
      </c>
      <c r="B582" s="96" t="s">
        <v>922</v>
      </c>
      <c r="C582" s="97" t="n">
        <v>4301031250</v>
      </c>
      <c r="D582" s="98" t="n">
        <v>4680115883109</v>
      </c>
      <c r="E582" s="98"/>
      <c r="F582" s="99" t="n">
        <v>0.88</v>
      </c>
      <c r="G582" s="100" t="n">
        <v>6</v>
      </c>
      <c r="H582" s="99" t="n">
        <v>5.28</v>
      </c>
      <c r="I582" s="99" t="n">
        <v>5.64</v>
      </c>
      <c r="J582" s="100" t="n">
        <v>104</v>
      </c>
      <c r="K582" s="100" t="s">
        <v>116</v>
      </c>
      <c r="L582" s="100"/>
      <c r="M582" s="101" t="s">
        <v>68</v>
      </c>
      <c r="N582" s="101"/>
      <c r="O582" s="100" t="n">
        <v>60</v>
      </c>
      <c r="P582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02"/>
      <c r="R582" s="102"/>
      <c r="S582" s="102"/>
      <c r="T582" s="102"/>
      <c r="U582" s="103"/>
      <c r="V582" s="103"/>
      <c r="W582" s="104" t="s">
        <v>69</v>
      </c>
      <c r="X582" s="105" t="n">
        <v>0</v>
      </c>
      <c r="Y582" s="106" t="n">
        <f aca="false">IFERROR(IF(X582="",0,CEILING((X582/$H582),1)*$H582),"")</f>
        <v>0</v>
      </c>
      <c r="Z582" s="107" t="str">
        <f aca="false">IFERROR(IF(Y582=0,"",ROUNDUP(Y582/H582,0)*0.01196),"")</f>
        <v/>
      </c>
      <c r="AA582" s="108"/>
      <c r="AB582" s="109"/>
      <c r="AC582" s="110" t="s">
        <v>923</v>
      </c>
      <c r="AG582" s="111"/>
      <c r="AJ582" s="112"/>
      <c r="AK582" s="112" t="n">
        <v>0</v>
      </c>
      <c r="BB582" s="113" t="s">
        <v>1</v>
      </c>
      <c r="BM582" s="111" t="n">
        <f aca="false">IFERROR(X582*I582/H582,"0")</f>
        <v>0</v>
      </c>
      <c r="BN582" s="111" t="n">
        <f aca="false">IFERROR(Y582*I582/H582,"0")</f>
        <v>0</v>
      </c>
      <c r="BO582" s="111" t="n">
        <f aca="false">IFERROR(1/J582*(X582/H582),"0")</f>
        <v>0</v>
      </c>
      <c r="BP582" s="111" t="n">
        <f aca="false">IFERROR(1/J582*(Y582/H582),"0")</f>
        <v>0</v>
      </c>
    </row>
    <row r="583" customFormat="false" ht="27" hidden="false" customHeight="true" outlineLevel="0" collapsed="false">
      <c r="A583" s="96" t="s">
        <v>924</v>
      </c>
      <c r="B583" s="96" t="s">
        <v>925</v>
      </c>
      <c r="C583" s="97" t="n">
        <v>4301031419</v>
      </c>
      <c r="D583" s="98" t="n">
        <v>4680115882072</v>
      </c>
      <c r="E583" s="98"/>
      <c r="F583" s="99" t="n">
        <v>0.6</v>
      </c>
      <c r="G583" s="100" t="n">
        <v>8</v>
      </c>
      <c r="H583" s="99" t="n">
        <v>4.8</v>
      </c>
      <c r="I583" s="99" t="n">
        <v>6.93</v>
      </c>
      <c r="J583" s="100" t="n">
        <v>132</v>
      </c>
      <c r="K583" s="100" t="s">
        <v>126</v>
      </c>
      <c r="L583" s="100"/>
      <c r="M583" s="101" t="s">
        <v>119</v>
      </c>
      <c r="N583" s="101"/>
      <c r="O583" s="100" t="n">
        <v>70</v>
      </c>
      <c r="P583" s="119" t="s">
        <v>926</v>
      </c>
      <c r="Q583" s="119"/>
      <c r="R583" s="119"/>
      <c r="S583" s="119"/>
      <c r="T583" s="119"/>
      <c r="U583" s="103"/>
      <c r="V583" s="103"/>
      <c r="W583" s="104" t="s">
        <v>69</v>
      </c>
      <c r="X583" s="105" t="n">
        <v>0</v>
      </c>
      <c r="Y583" s="106" t="n">
        <f aca="false">IFERROR(IF(X583="",0,CEILING((X583/$H583),1)*$H583),"")</f>
        <v>0</v>
      </c>
      <c r="Z583" s="107" t="str">
        <f aca="false">IFERROR(IF(Y583=0,"",ROUNDUP(Y583/H583,0)*0.00902),"")</f>
        <v/>
      </c>
      <c r="AA583" s="108"/>
      <c r="AB583" s="109"/>
      <c r="AC583" s="110" t="s">
        <v>908</v>
      </c>
      <c r="AG583" s="111"/>
      <c r="AJ583" s="112"/>
      <c r="AK583" s="112" t="n">
        <v>0</v>
      </c>
      <c r="BB583" s="113" t="s">
        <v>1</v>
      </c>
      <c r="BM583" s="111" t="n">
        <f aca="false">IFERROR(X583*I583/H583,"0")</f>
        <v>0</v>
      </c>
      <c r="BN583" s="111" t="n">
        <f aca="false">IFERROR(Y583*I583/H583,"0")</f>
        <v>0</v>
      </c>
      <c r="BO583" s="111" t="n">
        <f aca="false">IFERROR(1/J583*(X583/H583),"0")</f>
        <v>0</v>
      </c>
      <c r="BP583" s="111" t="n">
        <f aca="false">IFERROR(1/J583*(Y583/H583),"0")</f>
        <v>0</v>
      </c>
    </row>
    <row r="584" customFormat="false" ht="27" hidden="false" customHeight="true" outlineLevel="0" collapsed="false">
      <c r="A584" s="96" t="s">
        <v>924</v>
      </c>
      <c r="B584" s="96" t="s">
        <v>927</v>
      </c>
      <c r="C584" s="97" t="n">
        <v>4301031383</v>
      </c>
      <c r="D584" s="98" t="n">
        <v>4680115882072</v>
      </c>
      <c r="E584" s="98"/>
      <c r="F584" s="99" t="n">
        <v>0.6</v>
      </c>
      <c r="G584" s="100" t="n">
        <v>8</v>
      </c>
      <c r="H584" s="99" t="n">
        <v>4.8</v>
      </c>
      <c r="I584" s="99" t="n">
        <v>6.96</v>
      </c>
      <c r="J584" s="100" t="n">
        <v>120</v>
      </c>
      <c r="K584" s="100" t="s">
        <v>126</v>
      </c>
      <c r="L584" s="100"/>
      <c r="M584" s="101" t="s">
        <v>119</v>
      </c>
      <c r="N584" s="101"/>
      <c r="O584" s="100" t="n">
        <v>60</v>
      </c>
      <c r="P584" s="102" t="str">
        <f aca="false"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02"/>
      <c r="R584" s="102"/>
      <c r="S584" s="102"/>
      <c r="T584" s="102"/>
      <c r="U584" s="103"/>
      <c r="V584" s="103"/>
      <c r="W584" s="104" t="s">
        <v>69</v>
      </c>
      <c r="X584" s="105" t="n">
        <v>0</v>
      </c>
      <c r="Y584" s="106" t="n">
        <f aca="false">IFERROR(IF(X584="",0,CEILING((X584/$H584),1)*$H584),"")</f>
        <v>0</v>
      </c>
      <c r="Z584" s="107" t="str">
        <f aca="false">IFERROR(IF(Y584=0,"",ROUNDUP(Y584/H584,0)*0.00937),"")</f>
        <v/>
      </c>
      <c r="AA584" s="108"/>
      <c r="AB584" s="109"/>
      <c r="AC584" s="110" t="s">
        <v>928</v>
      </c>
      <c r="AG584" s="111"/>
      <c r="AJ584" s="112"/>
      <c r="AK584" s="112" t="n">
        <v>0</v>
      </c>
      <c r="BB584" s="113" t="s">
        <v>1</v>
      </c>
      <c r="BM584" s="111" t="n">
        <f aca="false">IFERROR(X584*I584/H584,"0")</f>
        <v>0</v>
      </c>
      <c r="BN584" s="111" t="n">
        <f aca="false">IFERROR(Y584*I584/H584,"0")</f>
        <v>0</v>
      </c>
      <c r="BO584" s="111" t="n">
        <f aca="false">IFERROR(1/J584*(X584/H584),"0")</f>
        <v>0</v>
      </c>
      <c r="BP584" s="111" t="n">
        <f aca="false">IFERROR(1/J584*(Y584/H584),"0")</f>
        <v>0</v>
      </c>
    </row>
    <row r="585" customFormat="false" ht="27" hidden="false" customHeight="true" outlineLevel="0" collapsed="false">
      <c r="A585" s="96" t="s">
        <v>924</v>
      </c>
      <c r="B585" s="96" t="s">
        <v>929</v>
      </c>
      <c r="C585" s="97" t="n">
        <v>4301031249</v>
      </c>
      <c r="D585" s="98" t="n">
        <v>4680115882072</v>
      </c>
      <c r="E585" s="98"/>
      <c r="F585" s="99" t="n">
        <v>0.6</v>
      </c>
      <c r="G585" s="100" t="n">
        <v>6</v>
      </c>
      <c r="H585" s="99" t="n">
        <v>3.6</v>
      </c>
      <c r="I585" s="99" t="n">
        <v>3.81</v>
      </c>
      <c r="J585" s="100" t="n">
        <v>132</v>
      </c>
      <c r="K585" s="100" t="s">
        <v>126</v>
      </c>
      <c r="L585" s="100"/>
      <c r="M585" s="101" t="s">
        <v>119</v>
      </c>
      <c r="N585" s="101"/>
      <c r="O585" s="100" t="n">
        <v>60</v>
      </c>
      <c r="P585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02"/>
      <c r="R585" s="102"/>
      <c r="S585" s="102"/>
      <c r="T585" s="102"/>
      <c r="U585" s="103"/>
      <c r="V585" s="103"/>
      <c r="W585" s="104" t="s">
        <v>69</v>
      </c>
      <c r="X585" s="105" t="n">
        <v>0</v>
      </c>
      <c r="Y585" s="106" t="n">
        <f aca="false">IFERROR(IF(X585="",0,CEILING((X585/$H585),1)*$H585),"")</f>
        <v>0</v>
      </c>
      <c r="Z585" s="107" t="str">
        <f aca="false">IFERROR(IF(Y585=0,"",ROUNDUP(Y585/H585,0)*0.00902),"")</f>
        <v/>
      </c>
      <c r="AA585" s="108"/>
      <c r="AB585" s="109"/>
      <c r="AC585" s="110" t="s">
        <v>928</v>
      </c>
      <c r="AG585" s="111"/>
      <c r="AJ585" s="112"/>
      <c r="AK585" s="112" t="n">
        <v>0</v>
      </c>
      <c r="BB585" s="113" t="s">
        <v>1</v>
      </c>
      <c r="BM585" s="111" t="n">
        <f aca="false">IFERROR(X585*I585/H585,"0")</f>
        <v>0</v>
      </c>
      <c r="BN585" s="111" t="n">
        <f aca="false">IFERROR(Y585*I585/H585,"0")</f>
        <v>0</v>
      </c>
      <c r="BO585" s="111" t="n">
        <f aca="false">IFERROR(1/J585*(X585/H585),"0")</f>
        <v>0</v>
      </c>
      <c r="BP585" s="111" t="n">
        <f aca="false">IFERROR(1/J585*(Y585/H585),"0")</f>
        <v>0</v>
      </c>
    </row>
    <row r="586" customFormat="false" ht="27" hidden="false" customHeight="true" outlineLevel="0" collapsed="false">
      <c r="A586" s="96" t="s">
        <v>930</v>
      </c>
      <c r="B586" s="96" t="s">
        <v>931</v>
      </c>
      <c r="C586" s="97" t="n">
        <v>4301031418</v>
      </c>
      <c r="D586" s="98" t="n">
        <v>4680115882102</v>
      </c>
      <c r="E586" s="98"/>
      <c r="F586" s="99" t="n">
        <v>0.6</v>
      </c>
      <c r="G586" s="100" t="n">
        <v>8</v>
      </c>
      <c r="H586" s="99" t="n">
        <v>4.8</v>
      </c>
      <c r="I586" s="99" t="n">
        <v>6.69</v>
      </c>
      <c r="J586" s="100" t="n">
        <v>132</v>
      </c>
      <c r="K586" s="100" t="s">
        <v>126</v>
      </c>
      <c r="L586" s="100"/>
      <c r="M586" s="101" t="s">
        <v>68</v>
      </c>
      <c r="N586" s="101"/>
      <c r="O586" s="100" t="n">
        <v>70</v>
      </c>
      <c r="P586" s="119" t="s">
        <v>932</v>
      </c>
      <c r="Q586" s="119"/>
      <c r="R586" s="119"/>
      <c r="S586" s="119"/>
      <c r="T586" s="119"/>
      <c r="U586" s="103"/>
      <c r="V586" s="103"/>
      <c r="W586" s="104" t="s">
        <v>69</v>
      </c>
      <c r="X586" s="105" t="n">
        <v>0</v>
      </c>
      <c r="Y586" s="106" t="n">
        <f aca="false">IFERROR(IF(X586="",0,CEILING((X586/$H586),1)*$H586),"")</f>
        <v>0</v>
      </c>
      <c r="Z586" s="107" t="str">
        <f aca="false">IFERROR(IF(Y586=0,"",ROUNDUP(Y586/H586,0)*0.00902),"")</f>
        <v/>
      </c>
      <c r="AA586" s="108"/>
      <c r="AB586" s="109"/>
      <c r="AC586" s="110" t="s">
        <v>914</v>
      </c>
      <c r="AG586" s="111"/>
      <c r="AJ586" s="112"/>
      <c r="AK586" s="112" t="n">
        <v>0</v>
      </c>
      <c r="BB586" s="113" t="s">
        <v>1</v>
      </c>
      <c r="BM586" s="111" t="n">
        <f aca="false">IFERROR(X586*I586/H586,"0")</f>
        <v>0</v>
      </c>
      <c r="BN586" s="111" t="n">
        <f aca="false">IFERROR(Y586*I586/H586,"0")</f>
        <v>0</v>
      </c>
      <c r="BO586" s="111" t="n">
        <f aca="false">IFERROR(1/J586*(X586/H586),"0")</f>
        <v>0</v>
      </c>
      <c r="BP586" s="111" t="n">
        <f aca="false">IFERROR(1/J586*(Y586/H586),"0")</f>
        <v>0</v>
      </c>
    </row>
    <row r="587" customFormat="false" ht="27" hidden="false" customHeight="true" outlineLevel="0" collapsed="false">
      <c r="A587" s="96" t="s">
        <v>930</v>
      </c>
      <c r="B587" s="96" t="s">
        <v>933</v>
      </c>
      <c r="C587" s="97" t="n">
        <v>4301031385</v>
      </c>
      <c r="D587" s="98" t="n">
        <v>4680115882102</v>
      </c>
      <c r="E587" s="98"/>
      <c r="F587" s="99" t="n">
        <v>0.6</v>
      </c>
      <c r="G587" s="100" t="n">
        <v>8</v>
      </c>
      <c r="H587" s="99" t="n">
        <v>4.8</v>
      </c>
      <c r="I587" s="99" t="n">
        <v>6.69</v>
      </c>
      <c r="J587" s="100" t="n">
        <v>120</v>
      </c>
      <c r="K587" s="100" t="s">
        <v>126</v>
      </c>
      <c r="L587" s="100"/>
      <c r="M587" s="101" t="s">
        <v>68</v>
      </c>
      <c r="N587" s="101"/>
      <c r="O587" s="100" t="n">
        <v>60</v>
      </c>
      <c r="P587" s="102" t="str">
        <f aca="false"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02"/>
      <c r="R587" s="102"/>
      <c r="S587" s="102"/>
      <c r="T587" s="102"/>
      <c r="U587" s="103"/>
      <c r="V587" s="103"/>
      <c r="W587" s="104" t="s">
        <v>69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IFERROR(IF(Y587=0,"",ROUNDUP(Y587/H587,0)*0.00937),"")</f>
        <v/>
      </c>
      <c r="AA587" s="108"/>
      <c r="AB587" s="109"/>
      <c r="AC587" s="110" t="s">
        <v>914</v>
      </c>
      <c r="AG587" s="111"/>
      <c r="AJ587" s="112"/>
      <c r="AK587" s="112" t="n">
        <v>0</v>
      </c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930</v>
      </c>
      <c r="B588" s="96" t="s">
        <v>934</v>
      </c>
      <c r="C588" s="97" t="n">
        <v>4301031251</v>
      </c>
      <c r="D588" s="98" t="n">
        <v>4680115882102</v>
      </c>
      <c r="E588" s="98"/>
      <c r="F588" s="99" t="n">
        <v>0.6</v>
      </c>
      <c r="G588" s="100" t="n">
        <v>6</v>
      </c>
      <c r="H588" s="99" t="n">
        <v>3.6</v>
      </c>
      <c r="I588" s="99" t="n">
        <v>3.81</v>
      </c>
      <c r="J588" s="100" t="n">
        <v>132</v>
      </c>
      <c r="K588" s="100" t="s">
        <v>126</v>
      </c>
      <c r="L588" s="100"/>
      <c r="M588" s="101" t="s">
        <v>68</v>
      </c>
      <c r="N588" s="101"/>
      <c r="O588" s="100" t="n">
        <v>60</v>
      </c>
      <c r="P588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02"/>
      <c r="R588" s="102"/>
      <c r="S588" s="102"/>
      <c r="T588" s="102"/>
      <c r="U588" s="103"/>
      <c r="V588" s="103"/>
      <c r="W588" s="104" t="s">
        <v>69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IFERROR(IF(Y588=0,"",ROUNDUP(Y588/H588,0)*0.00902),"")</f>
        <v/>
      </c>
      <c r="AA588" s="108"/>
      <c r="AB588" s="109"/>
      <c r="AC588" s="110" t="s">
        <v>916</v>
      </c>
      <c r="AG588" s="111"/>
      <c r="AJ588" s="112"/>
      <c r="AK588" s="112" t="n">
        <v>0</v>
      </c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27" hidden="false" customHeight="true" outlineLevel="0" collapsed="false">
      <c r="A589" s="96" t="s">
        <v>935</v>
      </c>
      <c r="B589" s="96" t="s">
        <v>936</v>
      </c>
      <c r="C589" s="97" t="n">
        <v>4301031417</v>
      </c>
      <c r="D589" s="98" t="n">
        <v>4680115882096</v>
      </c>
      <c r="E589" s="98"/>
      <c r="F589" s="99" t="n">
        <v>0.6</v>
      </c>
      <c r="G589" s="100" t="n">
        <v>8</v>
      </c>
      <c r="H589" s="99" t="n">
        <v>4.8</v>
      </c>
      <c r="I589" s="99" t="n">
        <v>6.69</v>
      </c>
      <c r="J589" s="100" t="n">
        <v>132</v>
      </c>
      <c r="K589" s="100" t="s">
        <v>126</v>
      </c>
      <c r="L589" s="100"/>
      <c r="M589" s="101" t="s">
        <v>68</v>
      </c>
      <c r="N589" s="101"/>
      <c r="O589" s="100" t="n">
        <v>70</v>
      </c>
      <c r="P589" s="119" t="s">
        <v>937</v>
      </c>
      <c r="Q589" s="119"/>
      <c r="R589" s="119"/>
      <c r="S589" s="119"/>
      <c r="T589" s="119"/>
      <c r="U589" s="103" t="s">
        <v>920</v>
      </c>
      <c r="V589" s="103"/>
      <c r="W589" s="104" t="s">
        <v>69</v>
      </c>
      <c r="X589" s="105" t="n">
        <v>0</v>
      </c>
      <c r="Y589" s="106" t="n">
        <f aca="false">IFERROR(IF(X589="",0,CEILING((X589/$H589),1)*$H589),"")</f>
        <v>0</v>
      </c>
      <c r="Z589" s="107" t="str">
        <f aca="false">IFERROR(IF(Y589=0,"",ROUNDUP(Y589/H589,0)*0.00902),"")</f>
        <v/>
      </c>
      <c r="AA589" s="108"/>
      <c r="AB589" s="109"/>
      <c r="AC589" s="110" t="s">
        <v>921</v>
      </c>
      <c r="AG589" s="111"/>
      <c r="AJ589" s="112"/>
      <c r="AK589" s="112" t="n">
        <v>0</v>
      </c>
      <c r="BB589" s="113" t="s">
        <v>1</v>
      </c>
      <c r="BM589" s="111" t="n">
        <f aca="false">IFERROR(X589*I589/H589,"0")</f>
        <v>0</v>
      </c>
      <c r="BN589" s="111" t="n">
        <f aca="false">IFERROR(Y589*I589/H589,"0")</f>
        <v>0</v>
      </c>
      <c r="BO589" s="111" t="n">
        <f aca="false">IFERROR(1/J589*(X589/H589),"0")</f>
        <v>0</v>
      </c>
      <c r="BP589" s="111" t="n">
        <f aca="false">IFERROR(1/J589*(Y589/H589),"0")</f>
        <v>0</v>
      </c>
    </row>
    <row r="590" customFormat="false" ht="27" hidden="false" customHeight="true" outlineLevel="0" collapsed="false">
      <c r="A590" s="96" t="s">
        <v>935</v>
      </c>
      <c r="B590" s="96" t="s">
        <v>938</v>
      </c>
      <c r="C590" s="97" t="n">
        <v>4301031384</v>
      </c>
      <c r="D590" s="98" t="n">
        <v>4680115882096</v>
      </c>
      <c r="E590" s="98"/>
      <c r="F590" s="99" t="n">
        <v>0.6</v>
      </c>
      <c r="G590" s="100" t="n">
        <v>8</v>
      </c>
      <c r="H590" s="99" t="n">
        <v>4.8</v>
      </c>
      <c r="I590" s="99" t="n">
        <v>6.69</v>
      </c>
      <c r="J590" s="100" t="n">
        <v>120</v>
      </c>
      <c r="K590" s="100" t="s">
        <v>126</v>
      </c>
      <c r="L590" s="100"/>
      <c r="M590" s="101" t="s">
        <v>68</v>
      </c>
      <c r="N590" s="101"/>
      <c r="O590" s="100" t="n">
        <v>60</v>
      </c>
      <c r="P590" s="102" t="str">
        <f aca="false"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02"/>
      <c r="R590" s="102"/>
      <c r="S590" s="102"/>
      <c r="T590" s="102"/>
      <c r="U590" s="103"/>
      <c r="V590" s="103"/>
      <c r="W590" s="104" t="s">
        <v>69</v>
      </c>
      <c r="X590" s="105" t="n">
        <v>0</v>
      </c>
      <c r="Y590" s="106" t="n">
        <f aca="false">IFERROR(IF(X590="",0,CEILING((X590/$H590),1)*$H590),"")</f>
        <v>0</v>
      </c>
      <c r="Z590" s="107" t="str">
        <f aca="false">IFERROR(IF(Y590=0,"",ROUNDUP(Y590/H590,0)*0.00937),"")</f>
        <v/>
      </c>
      <c r="AA590" s="108"/>
      <c r="AB590" s="109"/>
      <c r="AC590" s="110" t="s">
        <v>921</v>
      </c>
      <c r="AG590" s="111"/>
      <c r="AJ590" s="112"/>
      <c r="AK590" s="112" t="n">
        <v>0</v>
      </c>
      <c r="BB590" s="113" t="s">
        <v>1</v>
      </c>
      <c r="BM590" s="111" t="n">
        <f aca="false">IFERROR(X590*I590/H590,"0")</f>
        <v>0</v>
      </c>
      <c r="BN590" s="111" t="n">
        <f aca="false">IFERROR(Y590*I590/H590,"0")</f>
        <v>0</v>
      </c>
      <c r="BO590" s="111" t="n">
        <f aca="false">IFERROR(1/J590*(X590/H590),"0")</f>
        <v>0</v>
      </c>
      <c r="BP590" s="111" t="n">
        <f aca="false">IFERROR(1/J590*(Y590/H590),"0")</f>
        <v>0</v>
      </c>
    </row>
    <row r="591" customFormat="false" ht="27" hidden="false" customHeight="true" outlineLevel="0" collapsed="false">
      <c r="A591" s="96" t="s">
        <v>935</v>
      </c>
      <c r="B591" s="96" t="s">
        <v>939</v>
      </c>
      <c r="C591" s="97" t="n">
        <v>4301031253</v>
      </c>
      <c r="D591" s="98" t="n">
        <v>4680115882096</v>
      </c>
      <c r="E591" s="98"/>
      <c r="F591" s="99" t="n">
        <v>0.6</v>
      </c>
      <c r="G591" s="100" t="n">
        <v>6</v>
      </c>
      <c r="H591" s="99" t="n">
        <v>3.6</v>
      </c>
      <c r="I591" s="99" t="n">
        <v>3.81</v>
      </c>
      <c r="J591" s="100" t="n">
        <v>132</v>
      </c>
      <c r="K591" s="100" t="s">
        <v>126</v>
      </c>
      <c r="L591" s="100"/>
      <c r="M591" s="101" t="s">
        <v>68</v>
      </c>
      <c r="N591" s="101"/>
      <c r="O591" s="100" t="n">
        <v>60</v>
      </c>
      <c r="P591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02"/>
      <c r="R591" s="102"/>
      <c r="S591" s="102"/>
      <c r="T591" s="102"/>
      <c r="U591" s="103"/>
      <c r="V591" s="103"/>
      <c r="W591" s="104" t="s">
        <v>69</v>
      </c>
      <c r="X591" s="105" t="n">
        <v>0</v>
      </c>
      <c r="Y591" s="106" t="n">
        <f aca="false">IFERROR(IF(X591="",0,CEILING((X591/$H591),1)*$H591),"")</f>
        <v>0</v>
      </c>
      <c r="Z591" s="107" t="str">
        <f aca="false">IFERROR(IF(Y591=0,"",ROUNDUP(Y591/H591,0)*0.00902),"")</f>
        <v/>
      </c>
      <c r="AA591" s="108"/>
      <c r="AB591" s="109"/>
      <c r="AC591" s="110" t="s">
        <v>923</v>
      </c>
      <c r="AG591" s="111"/>
      <c r="AJ591" s="112"/>
      <c r="AK591" s="112" t="n">
        <v>0</v>
      </c>
      <c r="BB591" s="113" t="s">
        <v>1</v>
      </c>
      <c r="BM591" s="111" t="n">
        <f aca="false">IFERROR(X591*I591/H591,"0")</f>
        <v>0</v>
      </c>
      <c r="BN591" s="111" t="n">
        <f aca="false">IFERROR(Y591*I591/H591,"0")</f>
        <v>0</v>
      </c>
      <c r="BO591" s="111" t="n">
        <f aca="false">IFERROR(1/J591*(X591/H591),"0")</f>
        <v>0</v>
      </c>
      <c r="BP591" s="111" t="n">
        <f aca="false">IFERROR(1/J591*(Y591/H591),"0")</f>
        <v>0</v>
      </c>
    </row>
    <row r="592" customFormat="false" ht="12.75" hidden="false" customHeight="false" outlineLevel="0" collapsed="false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5" t="s">
        <v>71</v>
      </c>
      <c r="Q592" s="115"/>
      <c r="R592" s="115"/>
      <c r="S592" s="115"/>
      <c r="T592" s="115"/>
      <c r="U592" s="115"/>
      <c r="V592" s="115"/>
      <c r="W592" s="116" t="s">
        <v>72</v>
      </c>
      <c r="X592" s="117" t="n">
        <f aca="false"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117" t="n">
        <f aca="false"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117" t="n">
        <f aca="false"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118"/>
      <c r="AB592" s="118"/>
      <c r="AC592" s="118"/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71</v>
      </c>
      <c r="Q593" s="115"/>
      <c r="R593" s="115"/>
      <c r="S593" s="115"/>
      <c r="T593" s="115"/>
      <c r="U593" s="115"/>
      <c r="V593" s="115"/>
      <c r="W593" s="116" t="s">
        <v>69</v>
      </c>
      <c r="X593" s="117" t="n">
        <f aca="false">IFERROR(SUM(X577:X591),"0")</f>
        <v>0</v>
      </c>
      <c r="Y593" s="117" t="n">
        <f aca="false">IFERROR(SUM(Y577:Y591),"0")</f>
        <v>0</v>
      </c>
      <c r="Z593" s="116"/>
      <c r="AA593" s="118"/>
      <c r="AB593" s="118"/>
      <c r="AC593" s="118"/>
    </row>
    <row r="594" customFormat="false" ht="14.25" hidden="false" customHeight="true" outlineLevel="0" collapsed="false">
      <c r="A594" s="94" t="s">
        <v>73</v>
      </c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5"/>
      <c r="AB594" s="95"/>
      <c r="AC594" s="95"/>
    </row>
    <row r="595" customFormat="false" ht="27" hidden="false" customHeight="true" outlineLevel="0" collapsed="false">
      <c r="A595" s="96" t="s">
        <v>940</v>
      </c>
      <c r="B595" s="96" t="s">
        <v>941</v>
      </c>
      <c r="C595" s="97" t="n">
        <v>4301051230</v>
      </c>
      <c r="D595" s="98" t="n">
        <v>4607091383409</v>
      </c>
      <c r="E595" s="98"/>
      <c r="F595" s="99" t="n">
        <v>1.3</v>
      </c>
      <c r="G595" s="100" t="n">
        <v>6</v>
      </c>
      <c r="H595" s="99" t="n">
        <v>7.8</v>
      </c>
      <c r="I595" s="99" t="n">
        <v>8.346</v>
      </c>
      <c r="J595" s="100" t="n">
        <v>56</v>
      </c>
      <c r="K595" s="100" t="s">
        <v>116</v>
      </c>
      <c r="L595" s="100"/>
      <c r="M595" s="101" t="s">
        <v>68</v>
      </c>
      <c r="N595" s="101"/>
      <c r="O595" s="100" t="n">
        <v>45</v>
      </c>
      <c r="P595" s="102" t="str">
        <f aca="false"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02"/>
      <c r="R595" s="102"/>
      <c r="S595" s="102"/>
      <c r="T595" s="102"/>
      <c r="U595" s="103"/>
      <c r="V595" s="103"/>
      <c r="W595" s="104" t="s">
        <v>69</v>
      </c>
      <c r="X595" s="105" t="n">
        <v>0</v>
      </c>
      <c r="Y595" s="106" t="n">
        <f aca="false">IFERROR(IF(X595="",0,CEILING((X595/$H595),1)*$H595),"")</f>
        <v>0</v>
      </c>
      <c r="Z595" s="107" t="str">
        <f aca="false">IFERROR(IF(Y595=0,"",ROUNDUP(Y595/H595,0)*0.02175),"")</f>
        <v/>
      </c>
      <c r="AA595" s="108"/>
      <c r="AB595" s="109"/>
      <c r="AC595" s="110" t="s">
        <v>942</v>
      </c>
      <c r="AG595" s="111"/>
      <c r="AJ595" s="112"/>
      <c r="AK595" s="112" t="n">
        <v>0</v>
      </c>
      <c r="BB595" s="113" t="s">
        <v>1</v>
      </c>
      <c r="BM595" s="111" t="n">
        <f aca="false">IFERROR(X595*I595/H595,"0")</f>
        <v>0</v>
      </c>
      <c r="BN595" s="111" t="n">
        <f aca="false">IFERROR(Y595*I595/H595,"0")</f>
        <v>0</v>
      </c>
      <c r="BO595" s="111" t="n">
        <f aca="false">IFERROR(1/J595*(X595/H595),"0")</f>
        <v>0</v>
      </c>
      <c r="BP595" s="111" t="n">
        <f aca="false">IFERROR(1/J595*(Y595/H595),"0")</f>
        <v>0</v>
      </c>
    </row>
    <row r="596" customFormat="false" ht="27" hidden="false" customHeight="true" outlineLevel="0" collapsed="false">
      <c r="A596" s="96" t="s">
        <v>943</v>
      </c>
      <c r="B596" s="96" t="s">
        <v>944</v>
      </c>
      <c r="C596" s="97" t="n">
        <v>4301051231</v>
      </c>
      <c r="D596" s="98" t="n">
        <v>4607091383416</v>
      </c>
      <c r="E596" s="98"/>
      <c r="F596" s="99" t="n">
        <v>1.3</v>
      </c>
      <c r="G596" s="100" t="n">
        <v>6</v>
      </c>
      <c r="H596" s="99" t="n">
        <v>7.8</v>
      </c>
      <c r="I596" s="99" t="n">
        <v>8.346</v>
      </c>
      <c r="J596" s="100" t="n">
        <v>56</v>
      </c>
      <c r="K596" s="100" t="s">
        <v>116</v>
      </c>
      <c r="L596" s="100"/>
      <c r="M596" s="101" t="s">
        <v>68</v>
      </c>
      <c r="N596" s="101"/>
      <c r="O596" s="100" t="n">
        <v>45</v>
      </c>
      <c r="P596" s="102" t="str">
        <f aca="false"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02"/>
      <c r="R596" s="102"/>
      <c r="S596" s="102"/>
      <c r="T596" s="102"/>
      <c r="U596" s="103"/>
      <c r="V596" s="103"/>
      <c r="W596" s="104" t="s">
        <v>69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IFERROR(IF(Y596=0,"",ROUNDUP(Y596/H596,0)*0.02175),"")</f>
        <v/>
      </c>
      <c r="AA596" s="108"/>
      <c r="AB596" s="109"/>
      <c r="AC596" s="110" t="s">
        <v>945</v>
      </c>
      <c r="AG596" s="111"/>
      <c r="AJ596" s="112"/>
      <c r="AK596" s="112" t="n">
        <v>0</v>
      </c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37.5" hidden="false" customHeight="true" outlineLevel="0" collapsed="false">
      <c r="A597" s="96" t="s">
        <v>946</v>
      </c>
      <c r="B597" s="96" t="s">
        <v>947</v>
      </c>
      <c r="C597" s="97" t="n">
        <v>4301051058</v>
      </c>
      <c r="D597" s="98" t="n">
        <v>4680115883536</v>
      </c>
      <c r="E597" s="98"/>
      <c r="F597" s="99" t="n">
        <v>0.3</v>
      </c>
      <c r="G597" s="100" t="n">
        <v>6</v>
      </c>
      <c r="H597" s="99" t="n">
        <v>1.8</v>
      </c>
      <c r="I597" s="99" t="n">
        <v>2.046</v>
      </c>
      <c r="J597" s="100" t="n">
        <v>182</v>
      </c>
      <c r="K597" s="100" t="s">
        <v>76</v>
      </c>
      <c r="L597" s="100"/>
      <c r="M597" s="101" t="s">
        <v>68</v>
      </c>
      <c r="N597" s="101"/>
      <c r="O597" s="100" t="n">
        <v>45</v>
      </c>
      <c r="P597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02"/>
      <c r="R597" s="102"/>
      <c r="S597" s="102"/>
      <c r="T597" s="102"/>
      <c r="U597" s="103"/>
      <c r="V597" s="103"/>
      <c r="W597" s="104" t="s">
        <v>69</v>
      </c>
      <c r="X597" s="105" t="n">
        <v>0</v>
      </c>
      <c r="Y597" s="106" t="n">
        <f aca="false">IFERROR(IF(X597="",0,CEILING((X597/$H597),1)*$H597),"")</f>
        <v>0</v>
      </c>
      <c r="Z597" s="107" t="str">
        <f aca="false">IFERROR(IF(Y597=0,"",ROUNDUP(Y597/H597,0)*0.00651),"")</f>
        <v/>
      </c>
      <c r="AA597" s="108"/>
      <c r="AB597" s="109"/>
      <c r="AC597" s="110" t="s">
        <v>948</v>
      </c>
      <c r="AG597" s="111"/>
      <c r="AJ597" s="112"/>
      <c r="AK597" s="112" t="n">
        <v>0</v>
      </c>
      <c r="BB597" s="113" t="s">
        <v>1</v>
      </c>
      <c r="BM597" s="111" t="n">
        <f aca="false">IFERROR(X597*I597/H597,"0")</f>
        <v>0</v>
      </c>
      <c r="BN597" s="111" t="n">
        <f aca="false">IFERROR(Y597*I597/H597,"0")</f>
        <v>0</v>
      </c>
      <c r="BO597" s="111" t="n">
        <f aca="false">IFERROR(1/J597*(X597/H597),"0")</f>
        <v>0</v>
      </c>
      <c r="BP597" s="111" t="n">
        <f aca="false">IFERROR(1/J597*(Y597/H597),"0")</f>
        <v>0</v>
      </c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71</v>
      </c>
      <c r="Q598" s="115"/>
      <c r="R598" s="115"/>
      <c r="S598" s="115"/>
      <c r="T598" s="115"/>
      <c r="U598" s="115"/>
      <c r="V598" s="115"/>
      <c r="W598" s="116" t="s">
        <v>72</v>
      </c>
      <c r="X598" s="117" t="n">
        <f aca="false">IFERROR(X595/H595,"0")+IFERROR(X596/H596,"0")+IFERROR(X597/H597,"0")</f>
        <v>0</v>
      </c>
      <c r="Y598" s="117" t="n">
        <f aca="false">IFERROR(Y595/H595,"0")+IFERROR(Y596/H596,"0")+IFERROR(Y597/H597,"0")</f>
        <v>0</v>
      </c>
      <c r="Z598" s="117" t="n">
        <f aca="false">IFERROR(IF(Z595="",0,Z595),"0")+IFERROR(IF(Z596="",0,Z596),"0")+IFERROR(IF(Z597="",0,Z597),"0")</f>
        <v>0</v>
      </c>
      <c r="AA598" s="118"/>
      <c r="AB598" s="118"/>
      <c r="AC598" s="118"/>
    </row>
    <row r="599" customFormat="false" ht="12.75" hidden="false" customHeight="false" outlineLevel="0" collapsed="false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5" t="s">
        <v>71</v>
      </c>
      <c r="Q599" s="115"/>
      <c r="R599" s="115"/>
      <c r="S599" s="115"/>
      <c r="T599" s="115"/>
      <c r="U599" s="115"/>
      <c r="V599" s="115"/>
      <c r="W599" s="116" t="s">
        <v>69</v>
      </c>
      <c r="X599" s="117" t="n">
        <f aca="false">IFERROR(SUM(X595:X597),"0")</f>
        <v>0</v>
      </c>
      <c r="Y599" s="117" t="n">
        <f aca="false">IFERROR(SUM(Y595:Y597),"0")</f>
        <v>0</v>
      </c>
      <c r="Z599" s="116"/>
      <c r="AA599" s="118"/>
      <c r="AB599" s="118"/>
      <c r="AC599" s="118"/>
    </row>
    <row r="600" customFormat="false" ht="14.25" hidden="false" customHeight="true" outlineLevel="0" collapsed="false">
      <c r="A600" s="94" t="s">
        <v>207</v>
      </c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5"/>
      <c r="AB600" s="95"/>
      <c r="AC600" s="95"/>
    </row>
    <row r="601" customFormat="false" ht="27" hidden="false" customHeight="true" outlineLevel="0" collapsed="false">
      <c r="A601" s="96" t="s">
        <v>949</v>
      </c>
      <c r="B601" s="96" t="s">
        <v>950</v>
      </c>
      <c r="C601" s="97" t="n">
        <v>4301060363</v>
      </c>
      <c r="D601" s="98" t="n">
        <v>4680115885035</v>
      </c>
      <c r="E601" s="98"/>
      <c r="F601" s="99" t="n">
        <v>1</v>
      </c>
      <c r="G601" s="100" t="n">
        <v>4</v>
      </c>
      <c r="H601" s="99" t="n">
        <v>4</v>
      </c>
      <c r="I601" s="99" t="n">
        <v>4.416</v>
      </c>
      <c r="J601" s="100" t="n">
        <v>104</v>
      </c>
      <c r="K601" s="100" t="s">
        <v>116</v>
      </c>
      <c r="L601" s="100"/>
      <c r="M601" s="101" t="s">
        <v>68</v>
      </c>
      <c r="N601" s="101"/>
      <c r="O601" s="100" t="n">
        <v>35</v>
      </c>
      <c r="P601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02"/>
      <c r="R601" s="102"/>
      <c r="S601" s="102"/>
      <c r="T601" s="102"/>
      <c r="U601" s="103"/>
      <c r="V601" s="103"/>
      <c r="W601" s="104" t="s">
        <v>69</v>
      </c>
      <c r="X601" s="105" t="n">
        <v>0</v>
      </c>
      <c r="Y601" s="106" t="n">
        <f aca="false">IFERROR(IF(X601="",0,CEILING((X601/$H601),1)*$H601),"")</f>
        <v>0</v>
      </c>
      <c r="Z601" s="107" t="str">
        <f aca="false">IFERROR(IF(Y601=0,"",ROUNDUP(Y601/H601,0)*0.01196),"")</f>
        <v/>
      </c>
      <c r="AA601" s="108"/>
      <c r="AB601" s="109"/>
      <c r="AC601" s="110" t="s">
        <v>951</v>
      </c>
      <c r="AG601" s="111"/>
      <c r="AJ601" s="112"/>
      <c r="AK601" s="112" t="n">
        <v>0</v>
      </c>
      <c r="BB601" s="113" t="s">
        <v>1</v>
      </c>
      <c r="BM601" s="111" t="n">
        <f aca="false">IFERROR(X601*I601/H601,"0")</f>
        <v>0</v>
      </c>
      <c r="BN601" s="111" t="n">
        <f aca="false">IFERROR(Y601*I601/H601,"0")</f>
        <v>0</v>
      </c>
      <c r="BO601" s="111" t="n">
        <f aca="false">IFERROR(1/J601*(X601/H601),"0")</f>
        <v>0</v>
      </c>
      <c r="BP601" s="111" t="n">
        <f aca="false">IFERROR(1/J601*(Y601/H601),"0")</f>
        <v>0</v>
      </c>
    </row>
    <row r="602" customFormat="false" ht="27" hidden="false" customHeight="true" outlineLevel="0" collapsed="false">
      <c r="A602" s="96" t="s">
        <v>952</v>
      </c>
      <c r="B602" s="96" t="s">
        <v>953</v>
      </c>
      <c r="C602" s="97" t="n">
        <v>4301060436</v>
      </c>
      <c r="D602" s="98" t="n">
        <v>4680115885936</v>
      </c>
      <c r="E602" s="98"/>
      <c r="F602" s="99" t="n">
        <v>1.3</v>
      </c>
      <c r="G602" s="100" t="n">
        <v>6</v>
      </c>
      <c r="H602" s="99" t="n">
        <v>7.8</v>
      </c>
      <c r="I602" s="99" t="n">
        <v>8.28</v>
      </c>
      <c r="J602" s="100" t="n">
        <v>56</v>
      </c>
      <c r="K602" s="100" t="s">
        <v>116</v>
      </c>
      <c r="L602" s="100"/>
      <c r="M602" s="101" t="s">
        <v>68</v>
      </c>
      <c r="N602" s="101"/>
      <c r="O602" s="100" t="n">
        <v>35</v>
      </c>
      <c r="P602" s="119" t="s">
        <v>954</v>
      </c>
      <c r="Q602" s="119"/>
      <c r="R602" s="119"/>
      <c r="S602" s="119"/>
      <c r="T602" s="119"/>
      <c r="U602" s="103"/>
      <c r="V602" s="103"/>
      <c r="W602" s="104" t="s">
        <v>69</v>
      </c>
      <c r="X602" s="105" t="n">
        <v>0</v>
      </c>
      <c r="Y602" s="106" t="n">
        <f aca="false">IFERROR(IF(X602="",0,CEILING((X602/$H602),1)*$H602),"")</f>
        <v>0</v>
      </c>
      <c r="Z602" s="107" t="str">
        <f aca="false">IFERROR(IF(Y602=0,"",ROUNDUP(Y602/H602,0)*0.02175),"")</f>
        <v/>
      </c>
      <c r="AA602" s="108"/>
      <c r="AB602" s="109"/>
      <c r="AC602" s="110" t="s">
        <v>951</v>
      </c>
      <c r="AG602" s="111"/>
      <c r="AJ602" s="112"/>
      <c r="AK602" s="112" t="n">
        <v>0</v>
      </c>
      <c r="BB602" s="113" t="s">
        <v>1</v>
      </c>
      <c r="BM602" s="111" t="n">
        <f aca="false">IFERROR(X602*I602/H602,"0")</f>
        <v>0</v>
      </c>
      <c r="BN602" s="111" t="n">
        <f aca="false">IFERROR(Y602*I602/H602,"0")</f>
        <v>0</v>
      </c>
      <c r="BO602" s="111" t="n">
        <f aca="false">IFERROR(1/J602*(X602/H602),"0")</f>
        <v>0</v>
      </c>
      <c r="BP602" s="111" t="n">
        <f aca="false">IFERROR(1/J602*(Y602/H602),"0")</f>
        <v>0</v>
      </c>
    </row>
    <row r="603" customFormat="false" ht="12.75" hidden="false" customHeight="false" outlineLevel="0" collapsed="false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5" t="s">
        <v>71</v>
      </c>
      <c r="Q603" s="115"/>
      <c r="R603" s="115"/>
      <c r="S603" s="115"/>
      <c r="T603" s="115"/>
      <c r="U603" s="115"/>
      <c r="V603" s="115"/>
      <c r="W603" s="116" t="s">
        <v>72</v>
      </c>
      <c r="X603" s="117" t="n">
        <f aca="false">IFERROR(X601/H601,"0")+IFERROR(X602/H602,"0")</f>
        <v>0</v>
      </c>
      <c r="Y603" s="117" t="n">
        <f aca="false">IFERROR(Y601/H601,"0")+IFERROR(Y602/H602,"0")</f>
        <v>0</v>
      </c>
      <c r="Z603" s="117" t="n">
        <f aca="false">IFERROR(IF(Z601="",0,Z601),"0")+IFERROR(IF(Z602="",0,Z602),"0")</f>
        <v>0</v>
      </c>
      <c r="AA603" s="118"/>
      <c r="AB603" s="118"/>
      <c r="AC603" s="118"/>
    </row>
    <row r="604" customFormat="false" ht="12.75" hidden="false" customHeight="false" outlineLevel="0" collapsed="false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5" t="s">
        <v>71</v>
      </c>
      <c r="Q604" s="115"/>
      <c r="R604" s="115"/>
      <c r="S604" s="115"/>
      <c r="T604" s="115"/>
      <c r="U604" s="115"/>
      <c r="V604" s="115"/>
      <c r="W604" s="116" t="s">
        <v>69</v>
      </c>
      <c r="X604" s="117" t="n">
        <f aca="false">IFERROR(SUM(X601:X602),"0")</f>
        <v>0</v>
      </c>
      <c r="Y604" s="117" t="n">
        <f aca="false">IFERROR(SUM(Y601:Y602),"0")</f>
        <v>0</v>
      </c>
      <c r="Z604" s="116"/>
      <c r="AA604" s="118"/>
      <c r="AB604" s="118"/>
      <c r="AC604" s="118"/>
    </row>
    <row r="605" customFormat="false" ht="27.75" hidden="false" customHeight="true" outlineLevel="0" collapsed="false">
      <c r="A605" s="90" t="s">
        <v>955</v>
      </c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1"/>
      <c r="AB605" s="91"/>
      <c r="AC605" s="91"/>
    </row>
    <row r="606" customFormat="false" ht="16.5" hidden="false" customHeight="true" outlineLevel="0" collapsed="false">
      <c r="A606" s="92" t="s">
        <v>955</v>
      </c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3"/>
      <c r="AB606" s="93"/>
      <c r="AC606" s="93"/>
    </row>
    <row r="607" customFormat="false" ht="14.25" hidden="false" customHeight="true" outlineLevel="0" collapsed="false">
      <c r="A607" s="94" t="s">
        <v>113</v>
      </c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5"/>
      <c r="AB607" s="95"/>
      <c r="AC607" s="95"/>
    </row>
    <row r="608" customFormat="false" ht="27" hidden="false" customHeight="true" outlineLevel="0" collapsed="false">
      <c r="A608" s="96" t="s">
        <v>956</v>
      </c>
      <c r="B608" s="96" t="s">
        <v>957</v>
      </c>
      <c r="C608" s="97" t="n">
        <v>4301011862</v>
      </c>
      <c r="D608" s="98" t="n">
        <v>4680115885523</v>
      </c>
      <c r="E608" s="98"/>
      <c r="F608" s="99" t="n">
        <v>1</v>
      </c>
      <c r="G608" s="100" t="n">
        <v>6</v>
      </c>
      <c r="H608" s="99" t="n">
        <v>6</v>
      </c>
      <c r="I608" s="99" t="n">
        <v>6.36</v>
      </c>
      <c r="J608" s="100" t="n">
        <v>104</v>
      </c>
      <c r="K608" s="100" t="s">
        <v>116</v>
      </c>
      <c r="L608" s="100"/>
      <c r="M608" s="101" t="s">
        <v>284</v>
      </c>
      <c r="N608" s="101"/>
      <c r="O608" s="100" t="n">
        <v>90</v>
      </c>
      <c r="P608" s="119" t="s">
        <v>958</v>
      </c>
      <c r="Q608" s="119"/>
      <c r="R608" s="119"/>
      <c r="S608" s="119"/>
      <c r="T608" s="119"/>
      <c r="U608" s="103" t="s">
        <v>298</v>
      </c>
      <c r="V608" s="103"/>
      <c r="W608" s="104" t="s">
        <v>69</v>
      </c>
      <c r="X608" s="105" t="n">
        <v>0</v>
      </c>
      <c r="Y608" s="106" t="n">
        <f aca="false">IFERROR(IF(X608="",0,CEILING((X608/$H608),1)*$H608),"")</f>
        <v>0</v>
      </c>
      <c r="Z608" s="107" t="str">
        <f aca="false">IFERROR(IF(Y608=0,"",ROUNDUP(Y608/H608,0)*0.01196),"")</f>
        <v/>
      </c>
      <c r="AA608" s="108"/>
      <c r="AB608" s="109" t="s">
        <v>959</v>
      </c>
      <c r="AC608" s="110" t="s">
        <v>286</v>
      </c>
      <c r="AG608" s="111"/>
      <c r="AJ608" s="112"/>
      <c r="AK608" s="112" t="n">
        <v>0</v>
      </c>
      <c r="BB608" s="113" t="s">
        <v>1</v>
      </c>
      <c r="BM608" s="111" t="n">
        <f aca="false">IFERROR(X608*I608/H608,"0")</f>
        <v>0</v>
      </c>
      <c r="BN608" s="111" t="n">
        <f aca="false">IFERROR(Y608*I608/H608,"0")</f>
        <v>0</v>
      </c>
      <c r="BO608" s="111" t="n">
        <f aca="false">IFERROR(1/J608*(X608/H608),"0")</f>
        <v>0</v>
      </c>
      <c r="BP608" s="111" t="n">
        <f aca="false">IFERROR(1/J608*(Y608/H608),"0")</f>
        <v>0</v>
      </c>
    </row>
    <row r="609" customFormat="false" ht="12.75" hidden="false" customHeight="false" outlineLevel="0" collapsed="false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5" t="s">
        <v>71</v>
      </c>
      <c r="Q609" s="115"/>
      <c r="R609" s="115"/>
      <c r="S609" s="115"/>
      <c r="T609" s="115"/>
      <c r="U609" s="115"/>
      <c r="V609" s="115"/>
      <c r="W609" s="116" t="s">
        <v>72</v>
      </c>
      <c r="X609" s="117" t="n">
        <f aca="false">IFERROR(X608/H608,"0")</f>
        <v>0</v>
      </c>
      <c r="Y609" s="117" t="n">
        <f aca="false">IFERROR(Y608/H608,"0")</f>
        <v>0</v>
      </c>
      <c r="Z609" s="117" t="n">
        <f aca="false">IFERROR(IF(Z608="",0,Z608),"0")</f>
        <v>0</v>
      </c>
      <c r="AA609" s="118"/>
      <c r="AB609" s="118"/>
      <c r="AC609" s="118"/>
    </row>
    <row r="610" customFormat="false" ht="12.75" hidden="false" customHeight="false" outlineLevel="0" collapsed="false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5" t="s">
        <v>71</v>
      </c>
      <c r="Q610" s="115"/>
      <c r="R610" s="115"/>
      <c r="S610" s="115"/>
      <c r="T610" s="115"/>
      <c r="U610" s="115"/>
      <c r="V610" s="115"/>
      <c r="W610" s="116" t="s">
        <v>69</v>
      </c>
      <c r="X610" s="117" t="n">
        <f aca="false">IFERROR(SUM(X608:X608),"0")</f>
        <v>0</v>
      </c>
      <c r="Y610" s="117" t="n">
        <f aca="false">IFERROR(SUM(Y608:Y608),"0")</f>
        <v>0</v>
      </c>
      <c r="Z610" s="116"/>
      <c r="AA610" s="118"/>
      <c r="AB610" s="118"/>
      <c r="AC610" s="118"/>
    </row>
    <row r="611" customFormat="false" ht="14.25" hidden="false" customHeight="true" outlineLevel="0" collapsed="false">
      <c r="A611" s="94" t="s">
        <v>64</v>
      </c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5"/>
      <c r="AB611" s="95"/>
      <c r="AC611" s="95"/>
    </row>
    <row r="612" customFormat="false" ht="27" hidden="false" customHeight="true" outlineLevel="0" collapsed="false">
      <c r="A612" s="96" t="s">
        <v>960</v>
      </c>
      <c r="B612" s="96" t="s">
        <v>961</v>
      </c>
      <c r="C612" s="97" t="n">
        <v>4301031309</v>
      </c>
      <c r="D612" s="98" t="n">
        <v>4680115885530</v>
      </c>
      <c r="E612" s="98"/>
      <c r="F612" s="99" t="n">
        <v>0.7</v>
      </c>
      <c r="G612" s="100" t="n">
        <v>6</v>
      </c>
      <c r="H612" s="99" t="n">
        <v>4.2</v>
      </c>
      <c r="I612" s="99" t="n">
        <v>4.41</v>
      </c>
      <c r="J612" s="100" t="n">
        <v>120</v>
      </c>
      <c r="K612" s="100" t="s">
        <v>126</v>
      </c>
      <c r="L612" s="100"/>
      <c r="M612" s="101" t="s">
        <v>284</v>
      </c>
      <c r="N612" s="101"/>
      <c r="O612" s="100" t="n">
        <v>90</v>
      </c>
      <c r="P612" s="119" t="s">
        <v>962</v>
      </c>
      <c r="Q612" s="119"/>
      <c r="R612" s="119"/>
      <c r="S612" s="119"/>
      <c r="T612" s="119"/>
      <c r="U612" s="103"/>
      <c r="V612" s="103"/>
      <c r="W612" s="104" t="s">
        <v>69</v>
      </c>
      <c r="X612" s="105" t="n">
        <v>0</v>
      </c>
      <c r="Y612" s="106" t="n">
        <f aca="false">IFERROR(IF(X612="",0,CEILING((X612/$H612),1)*$H612),"")</f>
        <v>0</v>
      </c>
      <c r="Z612" s="107" t="str">
        <f aca="false">IFERROR(IF(Y612=0,"",ROUNDUP(Y612/H612,0)*0.00937),"")</f>
        <v/>
      </c>
      <c r="AA612" s="108"/>
      <c r="AB612" s="109"/>
      <c r="AC612" s="110" t="s">
        <v>963</v>
      </c>
      <c r="AG612" s="111"/>
      <c r="AJ612" s="112"/>
      <c r="AK612" s="112" t="n">
        <v>0</v>
      </c>
      <c r="BB612" s="113" t="s">
        <v>1</v>
      </c>
      <c r="BM612" s="111" t="n">
        <f aca="false">IFERROR(X612*I612/H612,"0")</f>
        <v>0</v>
      </c>
      <c r="BN612" s="111" t="n">
        <f aca="false">IFERROR(Y612*I612/H612,"0")</f>
        <v>0</v>
      </c>
      <c r="BO612" s="111" t="n">
        <f aca="false">IFERROR(1/J612*(X612/H612),"0")</f>
        <v>0</v>
      </c>
      <c r="BP612" s="111" t="n">
        <f aca="false">IFERROR(1/J612*(Y612/H612),"0")</f>
        <v>0</v>
      </c>
    </row>
    <row r="613" customFormat="false" ht="12.75" hidden="false" customHeight="false" outlineLevel="0" collapsed="false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5" t="s">
        <v>71</v>
      </c>
      <c r="Q613" s="115"/>
      <c r="R613" s="115"/>
      <c r="S613" s="115"/>
      <c r="T613" s="115"/>
      <c r="U613" s="115"/>
      <c r="V613" s="115"/>
      <c r="W613" s="116" t="s">
        <v>72</v>
      </c>
      <c r="X613" s="117" t="n">
        <f aca="false">IFERROR(X612/H612,"0")</f>
        <v>0</v>
      </c>
      <c r="Y613" s="117" t="n">
        <f aca="false">IFERROR(Y612/H612,"0")</f>
        <v>0</v>
      </c>
      <c r="Z613" s="117" t="n">
        <f aca="false">IFERROR(IF(Z612="",0,Z612),"0")</f>
        <v>0</v>
      </c>
      <c r="AA613" s="118"/>
      <c r="AB613" s="118"/>
      <c r="AC613" s="118"/>
    </row>
    <row r="614" customFormat="false" ht="12.75" hidden="false" customHeight="false" outlineLevel="0" collapsed="false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5" t="s">
        <v>71</v>
      </c>
      <c r="Q614" s="115"/>
      <c r="R614" s="115"/>
      <c r="S614" s="115"/>
      <c r="T614" s="115"/>
      <c r="U614" s="115"/>
      <c r="V614" s="115"/>
      <c r="W614" s="116" t="s">
        <v>69</v>
      </c>
      <c r="X614" s="117" t="n">
        <f aca="false">IFERROR(SUM(X612:X612),"0")</f>
        <v>0</v>
      </c>
      <c r="Y614" s="117" t="n">
        <f aca="false">IFERROR(SUM(Y612:Y612),"0")</f>
        <v>0</v>
      </c>
      <c r="Z614" s="116"/>
      <c r="AA614" s="118"/>
      <c r="AB614" s="118"/>
      <c r="AC614" s="118"/>
    </row>
    <row r="615" customFormat="false" ht="14.25" hidden="false" customHeight="true" outlineLevel="0" collapsed="false">
      <c r="A615" s="94" t="s">
        <v>73</v>
      </c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5"/>
      <c r="AB615" s="95"/>
      <c r="AC615" s="95"/>
    </row>
    <row r="616" customFormat="false" ht="16.5" hidden="false" customHeight="true" outlineLevel="0" collapsed="false">
      <c r="A616" s="96" t="s">
        <v>964</v>
      </c>
      <c r="B616" s="96" t="s">
        <v>965</v>
      </c>
      <c r="C616" s="97" t="n">
        <v>4301051765</v>
      </c>
      <c r="D616" s="98" t="n">
        <v>4680115885547</v>
      </c>
      <c r="E616" s="98"/>
      <c r="F616" s="99" t="n">
        <v>1</v>
      </c>
      <c r="G616" s="100" t="n">
        <v>4</v>
      </c>
      <c r="H616" s="99" t="n">
        <v>4</v>
      </c>
      <c r="I616" s="99" t="n">
        <v>4.21</v>
      </c>
      <c r="J616" s="100" t="n">
        <v>120</v>
      </c>
      <c r="K616" s="100" t="s">
        <v>126</v>
      </c>
      <c r="L616" s="100"/>
      <c r="M616" s="101" t="s">
        <v>284</v>
      </c>
      <c r="N616" s="101"/>
      <c r="O616" s="100" t="n">
        <v>45</v>
      </c>
      <c r="P616" s="119" t="s">
        <v>966</v>
      </c>
      <c r="Q616" s="119"/>
      <c r="R616" s="119"/>
      <c r="S616" s="119"/>
      <c r="T616" s="119"/>
      <c r="U616" s="103" t="s">
        <v>298</v>
      </c>
      <c r="V616" s="103"/>
      <c r="W616" s="104" t="s">
        <v>69</v>
      </c>
      <c r="X616" s="105" t="n">
        <v>0</v>
      </c>
      <c r="Y616" s="106" t="n">
        <f aca="false">IFERROR(IF(X616="",0,CEILING((X616/$H616),1)*$H616),"")</f>
        <v>0</v>
      </c>
      <c r="Z616" s="107" t="str">
        <f aca="false">IFERROR(IF(Y616=0,"",ROUNDUP(Y616/H616,0)*0.00937),"")</f>
        <v/>
      </c>
      <c r="AA616" s="108"/>
      <c r="AB616" s="109"/>
      <c r="AC616" s="110" t="s">
        <v>286</v>
      </c>
      <c r="AG616" s="111"/>
      <c r="AJ616" s="112"/>
      <c r="AK616" s="112" t="n">
        <v>0</v>
      </c>
      <c r="BB616" s="113" t="s">
        <v>1</v>
      </c>
      <c r="BM616" s="111" t="n">
        <f aca="false">IFERROR(X616*I616/H616,"0")</f>
        <v>0</v>
      </c>
      <c r="BN616" s="111" t="n">
        <f aca="false">IFERROR(Y616*I616/H616,"0")</f>
        <v>0</v>
      </c>
      <c r="BO616" s="111" t="n">
        <f aca="false">IFERROR(1/J616*(X616/H616),"0")</f>
        <v>0</v>
      </c>
      <c r="BP616" s="111" t="n">
        <f aca="false">IFERROR(1/J616*(Y616/H616),"0")</f>
        <v>0</v>
      </c>
    </row>
    <row r="617" customFormat="false" ht="12.75" hidden="false" customHeight="false" outlineLevel="0" collapsed="false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5" t="s">
        <v>71</v>
      </c>
      <c r="Q617" s="115"/>
      <c r="R617" s="115"/>
      <c r="S617" s="115"/>
      <c r="T617" s="115"/>
      <c r="U617" s="115"/>
      <c r="V617" s="115"/>
      <c r="W617" s="116" t="s">
        <v>72</v>
      </c>
      <c r="X617" s="117" t="n">
        <f aca="false">IFERROR(X616/H616,"0")</f>
        <v>0</v>
      </c>
      <c r="Y617" s="117" t="n">
        <f aca="false">IFERROR(Y616/H616,"0")</f>
        <v>0</v>
      </c>
      <c r="Z617" s="117" t="n">
        <f aca="false">IFERROR(IF(Z616="",0,Z616),"0")</f>
        <v>0</v>
      </c>
      <c r="AA617" s="118"/>
      <c r="AB617" s="118"/>
      <c r="AC617" s="118"/>
    </row>
    <row r="618" customFormat="false" ht="12.75" hidden="false" customHeight="false" outlineLevel="0" collapsed="false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5" t="s">
        <v>71</v>
      </c>
      <c r="Q618" s="115"/>
      <c r="R618" s="115"/>
      <c r="S618" s="115"/>
      <c r="T618" s="115"/>
      <c r="U618" s="115"/>
      <c r="V618" s="115"/>
      <c r="W618" s="116" t="s">
        <v>69</v>
      </c>
      <c r="X618" s="117" t="n">
        <f aca="false">IFERROR(SUM(X616:X616),"0")</f>
        <v>0</v>
      </c>
      <c r="Y618" s="117" t="n">
        <f aca="false">IFERROR(SUM(Y616:Y616),"0")</f>
        <v>0</v>
      </c>
      <c r="Z618" s="116"/>
      <c r="AA618" s="118"/>
      <c r="AB618" s="118"/>
      <c r="AC618" s="118"/>
    </row>
    <row r="619" customFormat="false" ht="27.75" hidden="false" customHeight="true" outlineLevel="0" collapsed="false">
      <c r="A619" s="90" t="s">
        <v>967</v>
      </c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1"/>
      <c r="AB619" s="91"/>
      <c r="AC619" s="91"/>
    </row>
    <row r="620" customFormat="false" ht="16.5" hidden="false" customHeight="true" outlineLevel="0" collapsed="false">
      <c r="A620" s="92" t="s">
        <v>967</v>
      </c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3"/>
      <c r="AB620" s="93"/>
      <c r="AC620" s="93"/>
    </row>
    <row r="621" customFormat="false" ht="14.25" hidden="false" customHeight="true" outlineLevel="0" collapsed="false">
      <c r="A621" s="94" t="s">
        <v>113</v>
      </c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5"/>
      <c r="AB621" s="95"/>
      <c r="AC621" s="95"/>
    </row>
    <row r="622" customFormat="false" ht="27" hidden="false" customHeight="true" outlineLevel="0" collapsed="false">
      <c r="A622" s="96" t="s">
        <v>968</v>
      </c>
      <c r="B622" s="96" t="s">
        <v>969</v>
      </c>
      <c r="C622" s="97" t="n">
        <v>4301011763</v>
      </c>
      <c r="D622" s="98" t="n">
        <v>4640242181011</v>
      </c>
      <c r="E622" s="98"/>
      <c r="F622" s="99" t="n">
        <v>1.35</v>
      </c>
      <c r="G622" s="100" t="n">
        <v>8</v>
      </c>
      <c r="H622" s="99" t="n">
        <v>10.8</v>
      </c>
      <c r="I622" s="99" t="n">
        <v>11.28</v>
      </c>
      <c r="J622" s="100" t="n">
        <v>56</v>
      </c>
      <c r="K622" s="100" t="s">
        <v>116</v>
      </c>
      <c r="L622" s="100"/>
      <c r="M622" s="101" t="s">
        <v>80</v>
      </c>
      <c r="N622" s="101"/>
      <c r="O622" s="100" t="n">
        <v>55</v>
      </c>
      <c r="P622" s="119" t="s">
        <v>970</v>
      </c>
      <c r="Q622" s="119"/>
      <c r="R622" s="119"/>
      <c r="S622" s="119"/>
      <c r="T622" s="119"/>
      <c r="U622" s="103"/>
      <c r="V622" s="103"/>
      <c r="W622" s="104" t="s">
        <v>69</v>
      </c>
      <c r="X622" s="105" t="n">
        <v>0</v>
      </c>
      <c r="Y622" s="106" t="n">
        <f aca="false">IFERROR(IF(X622="",0,CEILING((X622/$H622),1)*$H622),"")</f>
        <v>0</v>
      </c>
      <c r="Z622" s="107" t="str">
        <f aca="false">IFERROR(IF(Y622=0,"",ROUNDUP(Y622/H622,0)*0.02175),"")</f>
        <v/>
      </c>
      <c r="AA622" s="108"/>
      <c r="AB622" s="109"/>
      <c r="AC622" s="110" t="s">
        <v>971</v>
      </c>
      <c r="AG622" s="111"/>
      <c r="AJ622" s="112"/>
      <c r="AK622" s="112" t="n">
        <v>0</v>
      </c>
      <c r="BB622" s="113" t="s">
        <v>1</v>
      </c>
      <c r="BM622" s="111" t="n">
        <f aca="false">IFERROR(X622*I622/H622,"0")</f>
        <v>0</v>
      </c>
      <c r="BN622" s="111" t="n">
        <f aca="false">IFERROR(Y622*I622/H622,"0")</f>
        <v>0</v>
      </c>
      <c r="BO622" s="111" t="n">
        <f aca="false">IFERROR(1/J622*(X622/H622),"0")</f>
        <v>0</v>
      </c>
      <c r="BP622" s="111" t="n">
        <f aca="false">IFERROR(1/J622*(Y622/H622),"0")</f>
        <v>0</v>
      </c>
    </row>
    <row r="623" customFormat="false" ht="27" hidden="false" customHeight="true" outlineLevel="0" collapsed="false">
      <c r="A623" s="96" t="s">
        <v>972</v>
      </c>
      <c r="B623" s="96" t="s">
        <v>973</v>
      </c>
      <c r="C623" s="97" t="n">
        <v>4301011585</v>
      </c>
      <c r="D623" s="98" t="n">
        <v>4640242180441</v>
      </c>
      <c r="E623" s="98"/>
      <c r="F623" s="99" t="n">
        <v>1.5</v>
      </c>
      <c r="G623" s="100" t="n">
        <v>8</v>
      </c>
      <c r="H623" s="99" t="n">
        <v>12</v>
      </c>
      <c r="I623" s="99" t="n">
        <v>12.48</v>
      </c>
      <c r="J623" s="100" t="n">
        <v>56</v>
      </c>
      <c r="K623" s="100" t="s">
        <v>116</v>
      </c>
      <c r="L623" s="100"/>
      <c r="M623" s="101" t="s">
        <v>119</v>
      </c>
      <c r="N623" s="101"/>
      <c r="O623" s="100" t="n">
        <v>50</v>
      </c>
      <c r="P623" s="119" t="s">
        <v>974</v>
      </c>
      <c r="Q623" s="119"/>
      <c r="R623" s="119"/>
      <c r="S623" s="119"/>
      <c r="T623" s="119"/>
      <c r="U623" s="103"/>
      <c r="V623" s="103"/>
      <c r="W623" s="104" t="s">
        <v>69</v>
      </c>
      <c r="X623" s="105" t="n">
        <v>0</v>
      </c>
      <c r="Y623" s="106" t="n">
        <f aca="false">IFERROR(IF(X623="",0,CEILING((X623/$H623),1)*$H623),"")</f>
        <v>0</v>
      </c>
      <c r="Z623" s="107" t="str">
        <f aca="false">IFERROR(IF(Y623=0,"",ROUNDUP(Y623/H623,0)*0.02175),"")</f>
        <v/>
      </c>
      <c r="AA623" s="108"/>
      <c r="AB623" s="109"/>
      <c r="AC623" s="110" t="s">
        <v>975</v>
      </c>
      <c r="AG623" s="111"/>
      <c r="AJ623" s="112"/>
      <c r="AK623" s="112" t="n">
        <v>0</v>
      </c>
      <c r="BB623" s="113" t="s">
        <v>1</v>
      </c>
      <c r="BM623" s="111" t="n">
        <f aca="false">IFERROR(X623*I623/H623,"0")</f>
        <v>0</v>
      </c>
      <c r="BN623" s="111" t="n">
        <f aca="false">IFERROR(Y623*I623/H623,"0")</f>
        <v>0</v>
      </c>
      <c r="BO623" s="111" t="n">
        <f aca="false">IFERROR(1/J623*(X623/H623),"0")</f>
        <v>0</v>
      </c>
      <c r="BP623" s="111" t="n">
        <f aca="false">IFERROR(1/J623*(Y623/H623),"0")</f>
        <v>0</v>
      </c>
    </row>
    <row r="624" customFormat="false" ht="27" hidden="false" customHeight="true" outlineLevel="0" collapsed="false">
      <c r="A624" s="96" t="s">
        <v>976</v>
      </c>
      <c r="B624" s="96" t="s">
        <v>977</v>
      </c>
      <c r="C624" s="97" t="n">
        <v>4301011584</v>
      </c>
      <c r="D624" s="98" t="n">
        <v>4640242180564</v>
      </c>
      <c r="E624" s="98"/>
      <c r="F624" s="99" t="n">
        <v>1.5</v>
      </c>
      <c r="G624" s="100" t="n">
        <v>8</v>
      </c>
      <c r="H624" s="99" t="n">
        <v>12</v>
      </c>
      <c r="I624" s="99" t="n">
        <v>12.48</v>
      </c>
      <c r="J624" s="100" t="n">
        <v>56</v>
      </c>
      <c r="K624" s="100" t="s">
        <v>116</v>
      </c>
      <c r="L624" s="100"/>
      <c r="M624" s="101" t="s">
        <v>119</v>
      </c>
      <c r="N624" s="101"/>
      <c r="O624" s="100" t="n">
        <v>50</v>
      </c>
      <c r="P624" s="119" t="s">
        <v>978</v>
      </c>
      <c r="Q624" s="119"/>
      <c r="R624" s="119"/>
      <c r="S624" s="119"/>
      <c r="T624" s="119"/>
      <c r="U624" s="103"/>
      <c r="V624" s="103"/>
      <c r="W624" s="104" t="s">
        <v>69</v>
      </c>
      <c r="X624" s="105" t="n">
        <v>0</v>
      </c>
      <c r="Y624" s="106" t="n">
        <f aca="false">IFERROR(IF(X624="",0,CEILING((X624/$H624),1)*$H624),"")</f>
        <v>0</v>
      </c>
      <c r="Z624" s="107" t="str">
        <f aca="false">IFERROR(IF(Y624=0,"",ROUNDUP(Y624/H624,0)*0.02175),"")</f>
        <v/>
      </c>
      <c r="AA624" s="108"/>
      <c r="AB624" s="109"/>
      <c r="AC624" s="110" t="s">
        <v>979</v>
      </c>
      <c r="AG624" s="111"/>
      <c r="AJ624" s="112"/>
      <c r="AK624" s="112" t="n">
        <v>0</v>
      </c>
      <c r="BB624" s="113" t="s">
        <v>1</v>
      </c>
      <c r="BM624" s="111" t="n">
        <f aca="false">IFERROR(X624*I624/H624,"0")</f>
        <v>0</v>
      </c>
      <c r="BN624" s="111" t="n">
        <f aca="false">IFERROR(Y624*I624/H624,"0")</f>
        <v>0</v>
      </c>
      <c r="BO624" s="111" t="n">
        <f aca="false">IFERROR(1/J624*(X624/H624),"0")</f>
        <v>0</v>
      </c>
      <c r="BP624" s="111" t="n">
        <f aca="false">IFERROR(1/J624*(Y624/H624),"0")</f>
        <v>0</v>
      </c>
    </row>
    <row r="625" customFormat="false" ht="27" hidden="false" customHeight="true" outlineLevel="0" collapsed="false">
      <c r="A625" s="96" t="s">
        <v>980</v>
      </c>
      <c r="B625" s="96" t="s">
        <v>981</v>
      </c>
      <c r="C625" s="97" t="n">
        <v>4301011762</v>
      </c>
      <c r="D625" s="98" t="n">
        <v>4640242180922</v>
      </c>
      <c r="E625" s="98"/>
      <c r="F625" s="99" t="n">
        <v>1.35</v>
      </c>
      <c r="G625" s="100" t="n">
        <v>8</v>
      </c>
      <c r="H625" s="99" t="n">
        <v>10.8</v>
      </c>
      <c r="I625" s="99" t="n">
        <v>11.28</v>
      </c>
      <c r="J625" s="100" t="n">
        <v>56</v>
      </c>
      <c r="K625" s="100" t="s">
        <v>116</v>
      </c>
      <c r="L625" s="100"/>
      <c r="M625" s="101" t="s">
        <v>119</v>
      </c>
      <c r="N625" s="101"/>
      <c r="O625" s="100" t="n">
        <v>55</v>
      </c>
      <c r="P625" s="119" t="s">
        <v>982</v>
      </c>
      <c r="Q625" s="119"/>
      <c r="R625" s="119"/>
      <c r="S625" s="119"/>
      <c r="T625" s="119"/>
      <c r="U625" s="103"/>
      <c r="V625" s="103"/>
      <c r="W625" s="104" t="s">
        <v>69</v>
      </c>
      <c r="X625" s="105" t="n">
        <v>0</v>
      </c>
      <c r="Y625" s="106" t="n">
        <f aca="false">IFERROR(IF(X625="",0,CEILING((X625/$H625),1)*$H625),"")</f>
        <v>0</v>
      </c>
      <c r="Z625" s="107" t="str">
        <f aca="false">IFERROR(IF(Y625=0,"",ROUNDUP(Y625/H625,0)*0.02175),"")</f>
        <v/>
      </c>
      <c r="AA625" s="108"/>
      <c r="AB625" s="109"/>
      <c r="AC625" s="110" t="s">
        <v>983</v>
      </c>
      <c r="AG625" s="111"/>
      <c r="AJ625" s="112"/>
      <c r="AK625" s="112" t="n">
        <v>0</v>
      </c>
      <c r="BB625" s="113" t="s">
        <v>1</v>
      </c>
      <c r="BM625" s="111" t="n">
        <f aca="false">IFERROR(X625*I625/H625,"0")</f>
        <v>0</v>
      </c>
      <c r="BN625" s="111" t="n">
        <f aca="false">IFERROR(Y625*I625/H625,"0")</f>
        <v>0</v>
      </c>
      <c r="BO625" s="111" t="n">
        <f aca="false">IFERROR(1/J625*(X625/H625),"0")</f>
        <v>0</v>
      </c>
      <c r="BP625" s="111" t="n">
        <f aca="false">IFERROR(1/J625*(Y625/H625),"0")</f>
        <v>0</v>
      </c>
    </row>
    <row r="626" customFormat="false" ht="27" hidden="false" customHeight="true" outlineLevel="0" collapsed="false">
      <c r="A626" s="96" t="s">
        <v>984</v>
      </c>
      <c r="B626" s="96" t="s">
        <v>985</v>
      </c>
      <c r="C626" s="97" t="n">
        <v>4301011764</v>
      </c>
      <c r="D626" s="98" t="n">
        <v>4640242181189</v>
      </c>
      <c r="E626" s="98"/>
      <c r="F626" s="99" t="n">
        <v>0.4</v>
      </c>
      <c r="G626" s="100" t="n">
        <v>10</v>
      </c>
      <c r="H626" s="99" t="n">
        <v>4</v>
      </c>
      <c r="I626" s="99" t="n">
        <v>4.21</v>
      </c>
      <c r="J626" s="100" t="n">
        <v>132</v>
      </c>
      <c r="K626" s="100" t="s">
        <v>126</v>
      </c>
      <c r="L626" s="100"/>
      <c r="M626" s="101" t="s">
        <v>80</v>
      </c>
      <c r="N626" s="101"/>
      <c r="O626" s="100" t="n">
        <v>55</v>
      </c>
      <c r="P626" s="119" t="s">
        <v>986</v>
      </c>
      <c r="Q626" s="119"/>
      <c r="R626" s="119"/>
      <c r="S626" s="119"/>
      <c r="T626" s="119"/>
      <c r="U626" s="103"/>
      <c r="V626" s="103"/>
      <c r="W626" s="104" t="s">
        <v>69</v>
      </c>
      <c r="X626" s="105" t="n">
        <v>0</v>
      </c>
      <c r="Y626" s="106" t="n">
        <f aca="false">IFERROR(IF(X626="",0,CEILING((X626/$H626),1)*$H626),"")</f>
        <v>0</v>
      </c>
      <c r="Z626" s="107" t="str">
        <f aca="false">IFERROR(IF(Y626=0,"",ROUNDUP(Y626/H626,0)*0.00902),"")</f>
        <v/>
      </c>
      <c r="AA626" s="108"/>
      <c r="AB626" s="109"/>
      <c r="AC626" s="110" t="s">
        <v>971</v>
      </c>
      <c r="AG626" s="111"/>
      <c r="AJ626" s="112"/>
      <c r="AK626" s="112" t="n">
        <v>0</v>
      </c>
      <c r="BB626" s="113" t="s">
        <v>1</v>
      </c>
      <c r="BM626" s="111" t="n">
        <f aca="false">IFERROR(X626*I626/H626,"0")</f>
        <v>0</v>
      </c>
      <c r="BN626" s="111" t="n">
        <f aca="false">IFERROR(Y626*I626/H626,"0")</f>
        <v>0</v>
      </c>
      <c r="BO626" s="111" t="n">
        <f aca="false">IFERROR(1/J626*(X626/H626),"0")</f>
        <v>0</v>
      </c>
      <c r="BP626" s="111" t="n">
        <f aca="false">IFERROR(1/J626*(Y626/H626),"0")</f>
        <v>0</v>
      </c>
    </row>
    <row r="627" customFormat="false" ht="27" hidden="false" customHeight="true" outlineLevel="0" collapsed="false">
      <c r="A627" s="96" t="s">
        <v>987</v>
      </c>
      <c r="B627" s="96" t="s">
        <v>988</v>
      </c>
      <c r="C627" s="97" t="n">
        <v>4301011551</v>
      </c>
      <c r="D627" s="98" t="n">
        <v>4640242180038</v>
      </c>
      <c r="E627" s="98"/>
      <c r="F627" s="99" t="n">
        <v>0.4</v>
      </c>
      <c r="G627" s="100" t="n">
        <v>10</v>
      </c>
      <c r="H627" s="99" t="n">
        <v>4</v>
      </c>
      <c r="I627" s="99" t="n">
        <v>4.21</v>
      </c>
      <c r="J627" s="100" t="n">
        <v>132</v>
      </c>
      <c r="K627" s="100" t="s">
        <v>126</v>
      </c>
      <c r="L627" s="100"/>
      <c r="M627" s="101" t="s">
        <v>119</v>
      </c>
      <c r="N627" s="101"/>
      <c r="O627" s="100" t="n">
        <v>50</v>
      </c>
      <c r="P627" s="119" t="s">
        <v>989</v>
      </c>
      <c r="Q627" s="119"/>
      <c r="R627" s="119"/>
      <c r="S627" s="119"/>
      <c r="T627" s="119"/>
      <c r="U627" s="103"/>
      <c r="V627" s="103"/>
      <c r="W627" s="104" t="s">
        <v>69</v>
      </c>
      <c r="X627" s="105" t="n">
        <v>0</v>
      </c>
      <c r="Y627" s="106" t="n">
        <f aca="false">IFERROR(IF(X627="",0,CEILING((X627/$H627),1)*$H627),"")</f>
        <v>0</v>
      </c>
      <c r="Z627" s="107" t="str">
        <f aca="false">IFERROR(IF(Y627=0,"",ROUNDUP(Y627/H627,0)*0.00902),"")</f>
        <v/>
      </c>
      <c r="AA627" s="108"/>
      <c r="AB627" s="109"/>
      <c r="AC627" s="110" t="s">
        <v>979</v>
      </c>
      <c r="AG627" s="111"/>
      <c r="AJ627" s="112"/>
      <c r="AK627" s="112" t="n">
        <v>0</v>
      </c>
      <c r="BB627" s="113" t="s">
        <v>1</v>
      </c>
      <c r="BM627" s="111" t="n">
        <f aca="false">IFERROR(X627*I627/H627,"0")</f>
        <v>0</v>
      </c>
      <c r="BN627" s="111" t="n">
        <f aca="false">IFERROR(Y627*I627/H627,"0")</f>
        <v>0</v>
      </c>
      <c r="BO627" s="111" t="n">
        <f aca="false">IFERROR(1/J627*(X627/H627),"0")</f>
        <v>0</v>
      </c>
      <c r="BP627" s="111" t="n">
        <f aca="false">IFERROR(1/J627*(Y627/H627),"0")</f>
        <v>0</v>
      </c>
    </row>
    <row r="628" customFormat="false" ht="27" hidden="false" customHeight="true" outlineLevel="0" collapsed="false">
      <c r="A628" s="96" t="s">
        <v>990</v>
      </c>
      <c r="B628" s="96" t="s">
        <v>991</v>
      </c>
      <c r="C628" s="97" t="n">
        <v>4301011765</v>
      </c>
      <c r="D628" s="98" t="n">
        <v>4640242181172</v>
      </c>
      <c r="E628" s="98"/>
      <c r="F628" s="99" t="n">
        <v>0.4</v>
      </c>
      <c r="G628" s="100" t="n">
        <v>10</v>
      </c>
      <c r="H628" s="99" t="n">
        <v>4</v>
      </c>
      <c r="I628" s="99" t="n">
        <v>4.21</v>
      </c>
      <c r="J628" s="100" t="n">
        <v>132</v>
      </c>
      <c r="K628" s="100" t="s">
        <v>126</v>
      </c>
      <c r="L628" s="100"/>
      <c r="M628" s="101" t="s">
        <v>119</v>
      </c>
      <c r="N628" s="101"/>
      <c r="O628" s="100" t="n">
        <v>55</v>
      </c>
      <c r="P628" s="119" t="s">
        <v>992</v>
      </c>
      <c r="Q628" s="119"/>
      <c r="R628" s="119"/>
      <c r="S628" s="119"/>
      <c r="T628" s="119"/>
      <c r="U628" s="103"/>
      <c r="V628" s="103"/>
      <c r="W628" s="104" t="s">
        <v>69</v>
      </c>
      <c r="X628" s="105" t="n">
        <v>0</v>
      </c>
      <c r="Y628" s="106" t="n">
        <f aca="false">IFERROR(IF(X628="",0,CEILING((X628/$H628),1)*$H628),"")</f>
        <v>0</v>
      </c>
      <c r="Z628" s="107" t="str">
        <f aca="false">IFERROR(IF(Y628=0,"",ROUNDUP(Y628/H628,0)*0.00902),"")</f>
        <v/>
      </c>
      <c r="AA628" s="108"/>
      <c r="AB628" s="109"/>
      <c r="AC628" s="110" t="s">
        <v>983</v>
      </c>
      <c r="AG628" s="111"/>
      <c r="AJ628" s="112"/>
      <c r="AK628" s="112" t="n">
        <v>0</v>
      </c>
      <c r="BB628" s="113" t="s">
        <v>1</v>
      </c>
      <c r="BM628" s="111" t="n">
        <f aca="false">IFERROR(X628*I628/H628,"0")</f>
        <v>0</v>
      </c>
      <c r="BN628" s="111" t="n">
        <f aca="false">IFERROR(Y628*I628/H628,"0")</f>
        <v>0</v>
      </c>
      <c r="BO628" s="111" t="n">
        <f aca="false">IFERROR(1/J628*(X628/H628),"0")</f>
        <v>0</v>
      </c>
      <c r="BP628" s="111" t="n">
        <f aca="false">IFERROR(1/J628*(Y628/H628),"0")</f>
        <v>0</v>
      </c>
    </row>
    <row r="629" customFormat="false" ht="12.75" hidden="false" customHeight="false" outlineLevel="0" collapsed="false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5" t="s">
        <v>71</v>
      </c>
      <c r="Q629" s="115"/>
      <c r="R629" s="115"/>
      <c r="S629" s="115"/>
      <c r="T629" s="115"/>
      <c r="U629" s="115"/>
      <c r="V629" s="115"/>
      <c r="W629" s="116" t="s">
        <v>72</v>
      </c>
      <c r="X629" s="117" t="n">
        <f aca="false">IFERROR(X622/H622,"0")+IFERROR(X623/H623,"0")+IFERROR(X624/H624,"0")+IFERROR(X625/H625,"0")+IFERROR(X626/H626,"0")+IFERROR(X627/H627,"0")+IFERROR(X628/H628,"0")</f>
        <v>0</v>
      </c>
      <c r="Y629" s="117" t="n">
        <f aca="false">IFERROR(Y622/H622,"0")+IFERROR(Y623/H623,"0")+IFERROR(Y624/H624,"0")+IFERROR(Y625/H625,"0")+IFERROR(Y626/H626,"0")+IFERROR(Y627/H627,"0")+IFERROR(Y628/H628,"0")</f>
        <v>0</v>
      </c>
      <c r="Z629" s="117" t="n">
        <f aca="false">IFERROR(IF(Z622="",0,Z622),"0")+IFERROR(IF(Z623="",0,Z623),"0")+IFERROR(IF(Z624="",0,Z624),"0")+IFERROR(IF(Z625="",0,Z625),"0")+IFERROR(IF(Z626="",0,Z626),"0")+IFERROR(IF(Z627="",0,Z627),"0")+IFERROR(IF(Z628="",0,Z628),"0")</f>
        <v>0</v>
      </c>
      <c r="AA629" s="118"/>
      <c r="AB629" s="118"/>
      <c r="AC629" s="118"/>
    </row>
    <row r="630" customFormat="false" ht="12.75" hidden="false" customHeight="false" outlineLevel="0" collapsed="false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5" t="s">
        <v>71</v>
      </c>
      <c r="Q630" s="115"/>
      <c r="R630" s="115"/>
      <c r="S630" s="115"/>
      <c r="T630" s="115"/>
      <c r="U630" s="115"/>
      <c r="V630" s="115"/>
      <c r="W630" s="116" t="s">
        <v>69</v>
      </c>
      <c r="X630" s="117" t="n">
        <f aca="false">IFERROR(SUM(X622:X628),"0")</f>
        <v>0</v>
      </c>
      <c r="Y630" s="117" t="n">
        <f aca="false">IFERROR(SUM(Y622:Y628),"0")</f>
        <v>0</v>
      </c>
      <c r="Z630" s="116"/>
      <c r="AA630" s="118"/>
      <c r="AB630" s="118"/>
      <c r="AC630" s="118"/>
    </row>
    <row r="631" customFormat="false" ht="14.25" hidden="false" customHeight="true" outlineLevel="0" collapsed="false">
      <c r="A631" s="94" t="s">
        <v>165</v>
      </c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5"/>
      <c r="AB631" s="95"/>
      <c r="AC631" s="95"/>
    </row>
    <row r="632" customFormat="false" ht="16.5" hidden="false" customHeight="true" outlineLevel="0" collapsed="false">
      <c r="A632" s="96" t="s">
        <v>993</v>
      </c>
      <c r="B632" s="96" t="s">
        <v>994</v>
      </c>
      <c r="C632" s="97" t="n">
        <v>4301020269</v>
      </c>
      <c r="D632" s="98" t="n">
        <v>4640242180519</v>
      </c>
      <c r="E632" s="98"/>
      <c r="F632" s="99" t="n">
        <v>1.35</v>
      </c>
      <c r="G632" s="100" t="n">
        <v>8</v>
      </c>
      <c r="H632" s="99" t="n">
        <v>10.8</v>
      </c>
      <c r="I632" s="99" t="n">
        <v>11.28</v>
      </c>
      <c r="J632" s="100" t="n">
        <v>56</v>
      </c>
      <c r="K632" s="100" t="s">
        <v>116</v>
      </c>
      <c r="L632" s="100"/>
      <c r="M632" s="101" t="s">
        <v>80</v>
      </c>
      <c r="N632" s="101"/>
      <c r="O632" s="100" t="n">
        <v>50</v>
      </c>
      <c r="P632" s="119" t="s">
        <v>995</v>
      </c>
      <c r="Q632" s="119"/>
      <c r="R632" s="119"/>
      <c r="S632" s="119"/>
      <c r="T632" s="119"/>
      <c r="U632" s="103"/>
      <c r="V632" s="103"/>
      <c r="W632" s="104" t="s">
        <v>69</v>
      </c>
      <c r="X632" s="105" t="n">
        <v>0</v>
      </c>
      <c r="Y632" s="106" t="n">
        <f aca="false">IFERROR(IF(X632="",0,CEILING((X632/$H632),1)*$H632),"")</f>
        <v>0</v>
      </c>
      <c r="Z632" s="107" t="str">
        <f aca="false">IFERROR(IF(Y632=0,"",ROUNDUP(Y632/H632,0)*0.02175),"")</f>
        <v/>
      </c>
      <c r="AA632" s="108"/>
      <c r="AB632" s="109"/>
      <c r="AC632" s="110" t="s">
        <v>996</v>
      </c>
      <c r="AG632" s="111"/>
      <c r="AJ632" s="112"/>
      <c r="AK632" s="112" t="n">
        <v>0</v>
      </c>
      <c r="BB632" s="113" t="s">
        <v>1</v>
      </c>
      <c r="BM632" s="111" t="n">
        <f aca="false">IFERROR(X632*I632/H632,"0")</f>
        <v>0</v>
      </c>
      <c r="BN632" s="111" t="n">
        <f aca="false">IFERROR(Y632*I632/H632,"0")</f>
        <v>0</v>
      </c>
      <c r="BO632" s="111" t="n">
        <f aca="false">IFERROR(1/J632*(X632/H632),"0")</f>
        <v>0</v>
      </c>
      <c r="BP632" s="111" t="n">
        <f aca="false">IFERROR(1/J632*(Y632/H632),"0")</f>
        <v>0</v>
      </c>
    </row>
    <row r="633" customFormat="false" ht="27" hidden="false" customHeight="true" outlineLevel="0" collapsed="false">
      <c r="A633" s="96" t="s">
        <v>997</v>
      </c>
      <c r="B633" s="96" t="s">
        <v>998</v>
      </c>
      <c r="C633" s="97" t="n">
        <v>4301020260</v>
      </c>
      <c r="D633" s="98" t="n">
        <v>4640242180526</v>
      </c>
      <c r="E633" s="98"/>
      <c r="F633" s="99" t="n">
        <v>1.8</v>
      </c>
      <c r="G633" s="100" t="n">
        <v>6</v>
      </c>
      <c r="H633" s="99" t="n">
        <v>10.8</v>
      </c>
      <c r="I633" s="99" t="n">
        <v>11.28</v>
      </c>
      <c r="J633" s="100" t="n">
        <v>56</v>
      </c>
      <c r="K633" s="100" t="s">
        <v>116</v>
      </c>
      <c r="L633" s="100"/>
      <c r="M633" s="101" t="s">
        <v>119</v>
      </c>
      <c r="N633" s="101"/>
      <c r="O633" s="100" t="n">
        <v>50</v>
      </c>
      <c r="P633" s="119" t="s">
        <v>999</v>
      </c>
      <c r="Q633" s="119"/>
      <c r="R633" s="119"/>
      <c r="S633" s="119"/>
      <c r="T633" s="119"/>
      <c r="U633" s="103"/>
      <c r="V633" s="103"/>
      <c r="W633" s="104" t="s">
        <v>69</v>
      </c>
      <c r="X633" s="105" t="n">
        <v>0</v>
      </c>
      <c r="Y633" s="106" t="n">
        <f aca="false">IFERROR(IF(X633="",0,CEILING((X633/$H633),1)*$H633),"")</f>
        <v>0</v>
      </c>
      <c r="Z633" s="107" t="str">
        <f aca="false">IFERROR(IF(Y633=0,"",ROUNDUP(Y633/H633,0)*0.02175),"")</f>
        <v/>
      </c>
      <c r="AA633" s="108"/>
      <c r="AB633" s="109"/>
      <c r="AC633" s="110" t="s">
        <v>996</v>
      </c>
      <c r="AG633" s="111"/>
      <c r="AJ633" s="112"/>
      <c r="AK633" s="112" t="n">
        <v>0</v>
      </c>
      <c r="BB633" s="113" t="s">
        <v>1</v>
      </c>
      <c r="BM633" s="111" t="n">
        <f aca="false">IFERROR(X633*I633/H633,"0")</f>
        <v>0</v>
      </c>
      <c r="BN633" s="111" t="n">
        <f aca="false">IFERROR(Y633*I633/H633,"0")</f>
        <v>0</v>
      </c>
      <c r="BO633" s="111" t="n">
        <f aca="false">IFERROR(1/J633*(X633/H633),"0")</f>
        <v>0</v>
      </c>
      <c r="BP633" s="111" t="n">
        <f aca="false">IFERROR(1/J633*(Y633/H633),"0")</f>
        <v>0</v>
      </c>
    </row>
    <row r="634" customFormat="false" ht="27" hidden="false" customHeight="true" outlineLevel="0" collapsed="false">
      <c r="A634" s="96" t="s">
        <v>1000</v>
      </c>
      <c r="B634" s="96" t="s">
        <v>1001</v>
      </c>
      <c r="C634" s="97" t="n">
        <v>4301020309</v>
      </c>
      <c r="D634" s="98" t="n">
        <v>4640242180090</v>
      </c>
      <c r="E634" s="98"/>
      <c r="F634" s="99" t="n">
        <v>1.35</v>
      </c>
      <c r="G634" s="100" t="n">
        <v>8</v>
      </c>
      <c r="H634" s="99" t="n">
        <v>10.8</v>
      </c>
      <c r="I634" s="99" t="n">
        <v>11.28</v>
      </c>
      <c r="J634" s="100" t="n">
        <v>56</v>
      </c>
      <c r="K634" s="100" t="s">
        <v>116</v>
      </c>
      <c r="L634" s="100"/>
      <c r="M634" s="101" t="s">
        <v>119</v>
      </c>
      <c r="N634" s="101"/>
      <c r="O634" s="100" t="n">
        <v>50</v>
      </c>
      <c r="P634" s="119" t="s">
        <v>1002</v>
      </c>
      <c r="Q634" s="119"/>
      <c r="R634" s="119"/>
      <c r="S634" s="119"/>
      <c r="T634" s="119"/>
      <c r="U634" s="103"/>
      <c r="V634" s="103"/>
      <c r="W634" s="104" t="s">
        <v>69</v>
      </c>
      <c r="X634" s="105" t="n">
        <v>0</v>
      </c>
      <c r="Y634" s="106" t="n">
        <f aca="false">IFERROR(IF(X634="",0,CEILING((X634/$H634),1)*$H634),"")</f>
        <v>0</v>
      </c>
      <c r="Z634" s="107" t="str">
        <f aca="false">IFERROR(IF(Y634=0,"",ROUNDUP(Y634/H634,0)*0.02175),"")</f>
        <v/>
      </c>
      <c r="AA634" s="108"/>
      <c r="AB634" s="109"/>
      <c r="AC634" s="110" t="s">
        <v>1003</v>
      </c>
      <c r="AG634" s="111"/>
      <c r="AJ634" s="112"/>
      <c r="AK634" s="112" t="n">
        <v>0</v>
      </c>
      <c r="BB634" s="113" t="s">
        <v>1</v>
      </c>
      <c r="BM634" s="111" t="n">
        <f aca="false">IFERROR(X634*I634/H634,"0")</f>
        <v>0</v>
      </c>
      <c r="BN634" s="111" t="n">
        <f aca="false">IFERROR(Y634*I634/H634,"0")</f>
        <v>0</v>
      </c>
      <c r="BO634" s="111" t="n">
        <f aca="false">IFERROR(1/J634*(X634/H634),"0")</f>
        <v>0</v>
      </c>
      <c r="BP634" s="111" t="n">
        <f aca="false">IFERROR(1/J634*(Y634/H634),"0")</f>
        <v>0</v>
      </c>
    </row>
    <row r="635" customFormat="false" ht="27" hidden="false" customHeight="true" outlineLevel="0" collapsed="false">
      <c r="A635" s="96" t="s">
        <v>1004</v>
      </c>
      <c r="B635" s="96" t="s">
        <v>1005</v>
      </c>
      <c r="C635" s="97" t="n">
        <v>4301020295</v>
      </c>
      <c r="D635" s="98" t="n">
        <v>4640242181363</v>
      </c>
      <c r="E635" s="98"/>
      <c r="F635" s="99" t="n">
        <v>0.4</v>
      </c>
      <c r="G635" s="100" t="n">
        <v>10</v>
      </c>
      <c r="H635" s="99" t="n">
        <v>4</v>
      </c>
      <c r="I635" s="99" t="n">
        <v>4.21</v>
      </c>
      <c r="J635" s="100" t="n">
        <v>132</v>
      </c>
      <c r="K635" s="100" t="s">
        <v>126</v>
      </c>
      <c r="L635" s="100"/>
      <c r="M635" s="101" t="s">
        <v>119</v>
      </c>
      <c r="N635" s="101"/>
      <c r="O635" s="100" t="n">
        <v>50</v>
      </c>
      <c r="P635" s="119" t="s">
        <v>1006</v>
      </c>
      <c r="Q635" s="119"/>
      <c r="R635" s="119"/>
      <c r="S635" s="119"/>
      <c r="T635" s="119"/>
      <c r="U635" s="103"/>
      <c r="V635" s="103"/>
      <c r="W635" s="104" t="s">
        <v>69</v>
      </c>
      <c r="X635" s="105" t="n">
        <v>0</v>
      </c>
      <c r="Y635" s="106" t="n">
        <f aca="false">IFERROR(IF(X635="",0,CEILING((X635/$H635),1)*$H635),"")</f>
        <v>0</v>
      </c>
      <c r="Z635" s="107" t="str">
        <f aca="false">IFERROR(IF(Y635=0,"",ROUNDUP(Y635/H635,0)*0.00902),"")</f>
        <v/>
      </c>
      <c r="AA635" s="108"/>
      <c r="AB635" s="109"/>
      <c r="AC635" s="110" t="s">
        <v>1003</v>
      </c>
      <c r="AG635" s="111"/>
      <c r="AJ635" s="112"/>
      <c r="AK635" s="112" t="n">
        <v>0</v>
      </c>
      <c r="BB635" s="113" t="s">
        <v>1</v>
      </c>
      <c r="BM635" s="111" t="n">
        <f aca="false">IFERROR(X635*I635/H635,"0")</f>
        <v>0</v>
      </c>
      <c r="BN635" s="111" t="n">
        <f aca="false">IFERROR(Y635*I635/H635,"0")</f>
        <v>0</v>
      </c>
      <c r="BO635" s="111" t="n">
        <f aca="false">IFERROR(1/J635*(X635/H635),"0")</f>
        <v>0</v>
      </c>
      <c r="BP635" s="111" t="n">
        <f aca="false">IFERROR(1/J635*(Y635/H635),"0")</f>
        <v>0</v>
      </c>
    </row>
    <row r="636" customFormat="false" ht="12.75" hidden="false" customHeight="false" outlineLevel="0" collapsed="false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5" t="s">
        <v>71</v>
      </c>
      <c r="Q636" s="115"/>
      <c r="R636" s="115"/>
      <c r="S636" s="115"/>
      <c r="T636" s="115"/>
      <c r="U636" s="115"/>
      <c r="V636" s="115"/>
      <c r="W636" s="116" t="s">
        <v>72</v>
      </c>
      <c r="X636" s="117" t="n">
        <f aca="false">IFERROR(X632/H632,"0")+IFERROR(X633/H633,"0")+IFERROR(X634/H634,"0")+IFERROR(X635/H635,"0")</f>
        <v>0</v>
      </c>
      <c r="Y636" s="117" t="n">
        <f aca="false">IFERROR(Y632/H632,"0")+IFERROR(Y633/H633,"0")+IFERROR(Y634/H634,"0")+IFERROR(Y635/H635,"0")</f>
        <v>0</v>
      </c>
      <c r="Z636" s="117" t="n">
        <f aca="false">IFERROR(IF(Z632="",0,Z632),"0")+IFERROR(IF(Z633="",0,Z633),"0")+IFERROR(IF(Z634="",0,Z634),"0")+IFERROR(IF(Z635="",0,Z635),"0")</f>
        <v>0</v>
      </c>
      <c r="AA636" s="118"/>
      <c r="AB636" s="118"/>
      <c r="AC636" s="118"/>
    </row>
    <row r="637" customFormat="false" ht="12.75" hidden="false" customHeight="false" outlineLevel="0" collapsed="false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5" t="s">
        <v>71</v>
      </c>
      <c r="Q637" s="115"/>
      <c r="R637" s="115"/>
      <c r="S637" s="115"/>
      <c r="T637" s="115"/>
      <c r="U637" s="115"/>
      <c r="V637" s="115"/>
      <c r="W637" s="116" t="s">
        <v>69</v>
      </c>
      <c r="X637" s="117" t="n">
        <f aca="false">IFERROR(SUM(X632:X635),"0")</f>
        <v>0</v>
      </c>
      <c r="Y637" s="117" t="n">
        <f aca="false">IFERROR(SUM(Y632:Y635),"0")</f>
        <v>0</v>
      </c>
      <c r="Z637" s="116"/>
      <c r="AA637" s="118"/>
      <c r="AB637" s="118"/>
      <c r="AC637" s="118"/>
    </row>
    <row r="638" customFormat="false" ht="14.25" hidden="false" customHeight="true" outlineLevel="0" collapsed="false">
      <c r="A638" s="94" t="s">
        <v>64</v>
      </c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5"/>
      <c r="AB638" s="95"/>
      <c r="AC638" s="95"/>
    </row>
    <row r="639" customFormat="false" ht="27" hidden="false" customHeight="true" outlineLevel="0" collapsed="false">
      <c r="A639" s="96" t="s">
        <v>1007</v>
      </c>
      <c r="B639" s="96" t="s">
        <v>1008</v>
      </c>
      <c r="C639" s="97" t="n">
        <v>4301031280</v>
      </c>
      <c r="D639" s="98" t="n">
        <v>4640242180816</v>
      </c>
      <c r="E639" s="98"/>
      <c r="F639" s="99" t="n">
        <v>0.7</v>
      </c>
      <c r="G639" s="100" t="n">
        <v>6</v>
      </c>
      <c r="H639" s="99" t="n">
        <v>4.2</v>
      </c>
      <c r="I639" s="99" t="n">
        <v>4.47</v>
      </c>
      <c r="J639" s="100" t="n">
        <v>132</v>
      </c>
      <c r="K639" s="100" t="s">
        <v>126</v>
      </c>
      <c r="L639" s="100"/>
      <c r="M639" s="101" t="s">
        <v>68</v>
      </c>
      <c r="N639" s="101"/>
      <c r="O639" s="100" t="n">
        <v>40</v>
      </c>
      <c r="P639" s="119" t="s">
        <v>1009</v>
      </c>
      <c r="Q639" s="119"/>
      <c r="R639" s="119"/>
      <c r="S639" s="119"/>
      <c r="T639" s="119"/>
      <c r="U639" s="103"/>
      <c r="V639" s="103"/>
      <c r="W639" s="104" t="s">
        <v>69</v>
      </c>
      <c r="X639" s="105" t="n">
        <v>0</v>
      </c>
      <c r="Y639" s="106" t="n">
        <f aca="false">IFERROR(IF(X639="",0,CEILING((X639/$H639),1)*$H639),"")</f>
        <v>0</v>
      </c>
      <c r="Z639" s="107" t="str">
        <f aca="false">IFERROR(IF(Y639=0,"",ROUNDUP(Y639/H639,0)*0.00902),"")</f>
        <v/>
      </c>
      <c r="AA639" s="108"/>
      <c r="AB639" s="109"/>
      <c r="AC639" s="110" t="s">
        <v>1010</v>
      </c>
      <c r="AG639" s="111"/>
      <c r="AJ639" s="112"/>
      <c r="AK639" s="112" t="n">
        <v>0</v>
      </c>
      <c r="BB639" s="113" t="s">
        <v>1</v>
      </c>
      <c r="BM639" s="111" t="n">
        <f aca="false">IFERROR(X639*I639/H639,"0")</f>
        <v>0</v>
      </c>
      <c r="BN639" s="111" t="n">
        <f aca="false">IFERROR(Y639*I639/H639,"0")</f>
        <v>0</v>
      </c>
      <c r="BO639" s="111" t="n">
        <f aca="false">IFERROR(1/J639*(X639/H639),"0")</f>
        <v>0</v>
      </c>
      <c r="BP639" s="111" t="n">
        <f aca="false">IFERROR(1/J639*(Y639/H639),"0")</f>
        <v>0</v>
      </c>
    </row>
    <row r="640" customFormat="false" ht="27" hidden="false" customHeight="true" outlineLevel="0" collapsed="false">
      <c r="A640" s="96" t="s">
        <v>1011</v>
      </c>
      <c r="B640" s="96" t="s">
        <v>1012</v>
      </c>
      <c r="C640" s="97" t="n">
        <v>4301031244</v>
      </c>
      <c r="D640" s="98" t="n">
        <v>4640242180595</v>
      </c>
      <c r="E640" s="98"/>
      <c r="F640" s="99" t="n">
        <v>0.7</v>
      </c>
      <c r="G640" s="100" t="n">
        <v>6</v>
      </c>
      <c r="H640" s="99" t="n">
        <v>4.2</v>
      </c>
      <c r="I640" s="99" t="n">
        <v>4.47</v>
      </c>
      <c r="J640" s="100" t="n">
        <v>132</v>
      </c>
      <c r="K640" s="100" t="s">
        <v>126</v>
      </c>
      <c r="L640" s="100"/>
      <c r="M640" s="101" t="s">
        <v>68</v>
      </c>
      <c r="N640" s="101"/>
      <c r="O640" s="100" t="n">
        <v>40</v>
      </c>
      <c r="P640" s="119" t="s">
        <v>1013</v>
      </c>
      <c r="Q640" s="119"/>
      <c r="R640" s="119"/>
      <c r="S640" s="119"/>
      <c r="T640" s="119"/>
      <c r="U640" s="103"/>
      <c r="V640" s="103"/>
      <c r="W640" s="104" t="s">
        <v>69</v>
      </c>
      <c r="X640" s="105" t="n">
        <v>0</v>
      </c>
      <c r="Y640" s="106" t="n">
        <f aca="false">IFERROR(IF(X640="",0,CEILING((X640/$H640),1)*$H640),"")</f>
        <v>0</v>
      </c>
      <c r="Z640" s="107" t="str">
        <f aca="false">IFERROR(IF(Y640=0,"",ROUNDUP(Y640/H640,0)*0.00902),"")</f>
        <v/>
      </c>
      <c r="AA640" s="108"/>
      <c r="AB640" s="109"/>
      <c r="AC640" s="110" t="s">
        <v>1014</v>
      </c>
      <c r="AG640" s="111"/>
      <c r="AJ640" s="112"/>
      <c r="AK640" s="112" t="n">
        <v>0</v>
      </c>
      <c r="BB640" s="113" t="s">
        <v>1</v>
      </c>
      <c r="BM640" s="111" t="n">
        <f aca="false">IFERROR(X640*I640/H640,"0")</f>
        <v>0</v>
      </c>
      <c r="BN640" s="111" t="n">
        <f aca="false">IFERROR(Y640*I640/H640,"0")</f>
        <v>0</v>
      </c>
      <c r="BO640" s="111" t="n">
        <f aca="false">IFERROR(1/J640*(X640/H640),"0")</f>
        <v>0</v>
      </c>
      <c r="BP640" s="111" t="n">
        <f aca="false">IFERROR(1/J640*(Y640/H640),"0")</f>
        <v>0</v>
      </c>
    </row>
    <row r="641" customFormat="false" ht="27" hidden="false" customHeight="true" outlineLevel="0" collapsed="false">
      <c r="A641" s="96" t="s">
        <v>1015</v>
      </c>
      <c r="B641" s="96" t="s">
        <v>1016</v>
      </c>
      <c r="C641" s="97" t="n">
        <v>4301031289</v>
      </c>
      <c r="D641" s="98" t="n">
        <v>4640242181615</v>
      </c>
      <c r="E641" s="98"/>
      <c r="F641" s="99" t="n">
        <v>0.7</v>
      </c>
      <c r="G641" s="100" t="n">
        <v>6</v>
      </c>
      <c r="H641" s="99" t="n">
        <v>4.2</v>
      </c>
      <c r="I641" s="99" t="n">
        <v>4.41</v>
      </c>
      <c r="J641" s="100" t="n">
        <v>132</v>
      </c>
      <c r="K641" s="100" t="s">
        <v>126</v>
      </c>
      <c r="L641" s="100"/>
      <c r="M641" s="101" t="s">
        <v>68</v>
      </c>
      <c r="N641" s="101"/>
      <c r="O641" s="100" t="n">
        <v>45</v>
      </c>
      <c r="P641" s="119" t="s">
        <v>1017</v>
      </c>
      <c r="Q641" s="119"/>
      <c r="R641" s="119"/>
      <c r="S641" s="119"/>
      <c r="T641" s="119"/>
      <c r="U641" s="103"/>
      <c r="V641" s="103"/>
      <c r="W641" s="104" t="s">
        <v>69</v>
      </c>
      <c r="X641" s="105" t="n">
        <v>0</v>
      </c>
      <c r="Y641" s="106" t="n">
        <f aca="false">IFERROR(IF(X641="",0,CEILING((X641/$H641),1)*$H641),"")</f>
        <v>0</v>
      </c>
      <c r="Z641" s="107" t="str">
        <f aca="false">IFERROR(IF(Y641=0,"",ROUNDUP(Y641/H641,0)*0.00902),"")</f>
        <v/>
      </c>
      <c r="AA641" s="108"/>
      <c r="AB641" s="109"/>
      <c r="AC641" s="110" t="s">
        <v>1018</v>
      </c>
      <c r="AG641" s="111"/>
      <c r="AJ641" s="112"/>
      <c r="AK641" s="112" t="n">
        <v>0</v>
      </c>
      <c r="BB641" s="113" t="s">
        <v>1</v>
      </c>
      <c r="BM641" s="111" t="n">
        <f aca="false">IFERROR(X641*I641/H641,"0")</f>
        <v>0</v>
      </c>
      <c r="BN641" s="111" t="n">
        <f aca="false">IFERROR(Y641*I641/H641,"0")</f>
        <v>0</v>
      </c>
      <c r="BO641" s="111" t="n">
        <f aca="false">IFERROR(1/J641*(X641/H641),"0")</f>
        <v>0</v>
      </c>
      <c r="BP641" s="111" t="n">
        <f aca="false">IFERROR(1/J641*(Y641/H641),"0")</f>
        <v>0</v>
      </c>
    </row>
    <row r="642" customFormat="false" ht="27" hidden="false" customHeight="true" outlineLevel="0" collapsed="false">
      <c r="A642" s="96" t="s">
        <v>1019</v>
      </c>
      <c r="B642" s="96" t="s">
        <v>1020</v>
      </c>
      <c r="C642" s="97" t="n">
        <v>4301031285</v>
      </c>
      <c r="D642" s="98" t="n">
        <v>4640242181639</v>
      </c>
      <c r="E642" s="98"/>
      <c r="F642" s="99" t="n">
        <v>0.7</v>
      </c>
      <c r="G642" s="100" t="n">
        <v>6</v>
      </c>
      <c r="H642" s="99" t="n">
        <v>4.2</v>
      </c>
      <c r="I642" s="99" t="n">
        <v>4.41</v>
      </c>
      <c r="J642" s="100" t="n">
        <v>132</v>
      </c>
      <c r="K642" s="100" t="s">
        <v>126</v>
      </c>
      <c r="L642" s="100"/>
      <c r="M642" s="101" t="s">
        <v>68</v>
      </c>
      <c r="N642" s="101"/>
      <c r="O642" s="100" t="n">
        <v>45</v>
      </c>
      <c r="P642" s="119" t="s">
        <v>1021</v>
      </c>
      <c r="Q642" s="119"/>
      <c r="R642" s="119"/>
      <c r="S642" s="119"/>
      <c r="T642" s="119"/>
      <c r="U642" s="103"/>
      <c r="V642" s="103"/>
      <c r="W642" s="104" t="s">
        <v>69</v>
      </c>
      <c r="X642" s="105" t="n">
        <v>0</v>
      </c>
      <c r="Y642" s="106" t="n">
        <f aca="false">IFERROR(IF(X642="",0,CEILING((X642/$H642),1)*$H642),"")</f>
        <v>0</v>
      </c>
      <c r="Z642" s="107" t="str">
        <f aca="false">IFERROR(IF(Y642=0,"",ROUNDUP(Y642/H642,0)*0.00902),"")</f>
        <v/>
      </c>
      <c r="AA642" s="108"/>
      <c r="AB642" s="109"/>
      <c r="AC642" s="110" t="s">
        <v>1022</v>
      </c>
      <c r="AG642" s="111"/>
      <c r="AJ642" s="112"/>
      <c r="AK642" s="112" t="n">
        <v>0</v>
      </c>
      <c r="BB642" s="113" t="s">
        <v>1</v>
      </c>
      <c r="BM642" s="111" t="n">
        <f aca="false">IFERROR(X642*I642/H642,"0")</f>
        <v>0</v>
      </c>
      <c r="BN642" s="111" t="n">
        <f aca="false">IFERROR(Y642*I642/H642,"0")</f>
        <v>0</v>
      </c>
      <c r="BO642" s="111" t="n">
        <f aca="false">IFERROR(1/J642*(X642/H642),"0")</f>
        <v>0</v>
      </c>
      <c r="BP642" s="111" t="n">
        <f aca="false">IFERROR(1/J642*(Y642/H642),"0")</f>
        <v>0</v>
      </c>
    </row>
    <row r="643" customFormat="false" ht="27" hidden="false" customHeight="true" outlineLevel="0" collapsed="false">
      <c r="A643" s="96" t="s">
        <v>1023</v>
      </c>
      <c r="B643" s="96" t="s">
        <v>1024</v>
      </c>
      <c r="C643" s="97" t="n">
        <v>4301031287</v>
      </c>
      <c r="D643" s="98" t="n">
        <v>4640242181622</v>
      </c>
      <c r="E643" s="98"/>
      <c r="F643" s="99" t="n">
        <v>0.7</v>
      </c>
      <c r="G643" s="100" t="n">
        <v>6</v>
      </c>
      <c r="H643" s="99" t="n">
        <v>4.2</v>
      </c>
      <c r="I643" s="99" t="n">
        <v>4.41</v>
      </c>
      <c r="J643" s="100" t="n">
        <v>132</v>
      </c>
      <c r="K643" s="100" t="s">
        <v>126</v>
      </c>
      <c r="L643" s="100"/>
      <c r="M643" s="101" t="s">
        <v>68</v>
      </c>
      <c r="N643" s="101"/>
      <c r="O643" s="100" t="n">
        <v>45</v>
      </c>
      <c r="P643" s="119" t="s">
        <v>1025</v>
      </c>
      <c r="Q643" s="119"/>
      <c r="R643" s="119"/>
      <c r="S643" s="119"/>
      <c r="T643" s="119"/>
      <c r="U643" s="103"/>
      <c r="V643" s="103"/>
      <c r="W643" s="104" t="s">
        <v>69</v>
      </c>
      <c r="X643" s="105" t="n">
        <v>0</v>
      </c>
      <c r="Y643" s="106" t="n">
        <f aca="false">IFERROR(IF(X643="",0,CEILING((X643/$H643),1)*$H643),"")</f>
        <v>0</v>
      </c>
      <c r="Z643" s="107" t="str">
        <f aca="false">IFERROR(IF(Y643=0,"",ROUNDUP(Y643/H643,0)*0.00902),"")</f>
        <v/>
      </c>
      <c r="AA643" s="108"/>
      <c r="AB643" s="109"/>
      <c r="AC643" s="110" t="s">
        <v>1026</v>
      </c>
      <c r="AG643" s="111"/>
      <c r="AJ643" s="112"/>
      <c r="AK643" s="112" t="n">
        <v>0</v>
      </c>
      <c r="BB643" s="113" t="s">
        <v>1</v>
      </c>
      <c r="BM643" s="111" t="n">
        <f aca="false">IFERROR(X643*I643/H643,"0")</f>
        <v>0</v>
      </c>
      <c r="BN643" s="111" t="n">
        <f aca="false">IFERROR(Y643*I643/H643,"0")</f>
        <v>0</v>
      </c>
      <c r="BO643" s="111" t="n">
        <f aca="false">IFERROR(1/J643*(X643/H643),"0")</f>
        <v>0</v>
      </c>
      <c r="BP643" s="111" t="n">
        <f aca="false">IFERROR(1/J643*(Y643/H643),"0")</f>
        <v>0</v>
      </c>
    </row>
    <row r="644" customFormat="false" ht="27" hidden="false" customHeight="true" outlineLevel="0" collapsed="false">
      <c r="A644" s="96" t="s">
        <v>1027</v>
      </c>
      <c r="B644" s="96" t="s">
        <v>1028</v>
      </c>
      <c r="C644" s="97" t="n">
        <v>4301031203</v>
      </c>
      <c r="D644" s="98" t="n">
        <v>4640242180908</v>
      </c>
      <c r="E644" s="98"/>
      <c r="F644" s="99" t="n">
        <v>0.28</v>
      </c>
      <c r="G644" s="100" t="n">
        <v>6</v>
      </c>
      <c r="H644" s="99" t="n">
        <v>1.68</v>
      </c>
      <c r="I644" s="99" t="n">
        <v>1.81</v>
      </c>
      <c r="J644" s="100" t="n">
        <v>234</v>
      </c>
      <c r="K644" s="100" t="s">
        <v>67</v>
      </c>
      <c r="L644" s="100"/>
      <c r="M644" s="101" t="s">
        <v>68</v>
      </c>
      <c r="N644" s="101"/>
      <c r="O644" s="100" t="n">
        <v>40</v>
      </c>
      <c r="P644" s="119" t="s">
        <v>1029</v>
      </c>
      <c r="Q644" s="119"/>
      <c r="R644" s="119"/>
      <c r="S644" s="119"/>
      <c r="T644" s="119"/>
      <c r="U644" s="103"/>
      <c r="V644" s="103"/>
      <c r="W644" s="104" t="s">
        <v>69</v>
      </c>
      <c r="X644" s="105" t="n">
        <v>0</v>
      </c>
      <c r="Y644" s="106" t="n">
        <f aca="false">IFERROR(IF(X644="",0,CEILING((X644/$H644),1)*$H644),"")</f>
        <v>0</v>
      </c>
      <c r="Z644" s="107" t="str">
        <f aca="false">IFERROR(IF(Y644=0,"",ROUNDUP(Y644/H644,0)*0.00502),"")</f>
        <v/>
      </c>
      <c r="AA644" s="108"/>
      <c r="AB644" s="109"/>
      <c r="AC644" s="110" t="s">
        <v>1010</v>
      </c>
      <c r="AG644" s="111"/>
      <c r="AJ644" s="112"/>
      <c r="AK644" s="112" t="n">
        <v>0</v>
      </c>
      <c r="BB644" s="113" t="s">
        <v>1</v>
      </c>
      <c r="BM644" s="111" t="n">
        <f aca="false">IFERROR(X644*I644/H644,"0")</f>
        <v>0</v>
      </c>
      <c r="BN644" s="111" t="n">
        <f aca="false">IFERROR(Y644*I644/H644,"0")</f>
        <v>0</v>
      </c>
      <c r="BO644" s="111" t="n">
        <f aca="false">IFERROR(1/J644*(X644/H644),"0")</f>
        <v>0</v>
      </c>
      <c r="BP644" s="111" t="n">
        <f aca="false">IFERROR(1/J644*(Y644/H644),"0")</f>
        <v>0</v>
      </c>
    </row>
    <row r="645" customFormat="false" ht="27" hidden="false" customHeight="true" outlineLevel="0" collapsed="false">
      <c r="A645" s="96" t="s">
        <v>1030</v>
      </c>
      <c r="B645" s="96" t="s">
        <v>1031</v>
      </c>
      <c r="C645" s="97" t="n">
        <v>4301031200</v>
      </c>
      <c r="D645" s="98" t="n">
        <v>4640242180489</v>
      </c>
      <c r="E645" s="98"/>
      <c r="F645" s="99" t="n">
        <v>0.28</v>
      </c>
      <c r="G645" s="100" t="n">
        <v>6</v>
      </c>
      <c r="H645" s="99" t="n">
        <v>1.68</v>
      </c>
      <c r="I645" s="99" t="n">
        <v>1.84</v>
      </c>
      <c r="J645" s="100" t="n">
        <v>234</v>
      </c>
      <c r="K645" s="100" t="s">
        <v>67</v>
      </c>
      <c r="L645" s="100"/>
      <c r="M645" s="101" t="s">
        <v>68</v>
      </c>
      <c r="N645" s="101"/>
      <c r="O645" s="100" t="n">
        <v>40</v>
      </c>
      <c r="P645" s="119" t="s">
        <v>1032</v>
      </c>
      <c r="Q645" s="119"/>
      <c r="R645" s="119"/>
      <c r="S645" s="119"/>
      <c r="T645" s="119"/>
      <c r="U645" s="103"/>
      <c r="V645" s="103"/>
      <c r="W645" s="104" t="s">
        <v>69</v>
      </c>
      <c r="X645" s="105" t="n">
        <v>0</v>
      </c>
      <c r="Y645" s="106" t="n">
        <f aca="false">IFERROR(IF(X645="",0,CEILING((X645/$H645),1)*$H645),"")</f>
        <v>0</v>
      </c>
      <c r="Z645" s="107" t="str">
        <f aca="false">IFERROR(IF(Y645=0,"",ROUNDUP(Y645/H645,0)*0.00502),"")</f>
        <v/>
      </c>
      <c r="AA645" s="108"/>
      <c r="AB645" s="109"/>
      <c r="AC645" s="110" t="s">
        <v>1014</v>
      </c>
      <c r="AG645" s="111"/>
      <c r="AJ645" s="112"/>
      <c r="AK645" s="112" t="n">
        <v>0</v>
      </c>
      <c r="BB645" s="113" t="s">
        <v>1</v>
      </c>
      <c r="BM645" s="111" t="n">
        <f aca="false">IFERROR(X645*I645/H645,"0")</f>
        <v>0</v>
      </c>
      <c r="BN645" s="111" t="n">
        <f aca="false">IFERROR(Y645*I645/H645,"0")</f>
        <v>0</v>
      </c>
      <c r="BO645" s="111" t="n">
        <f aca="false">IFERROR(1/J645*(X645/H645),"0")</f>
        <v>0</v>
      </c>
      <c r="BP645" s="111" t="n">
        <f aca="false">IFERROR(1/J645*(Y645/H645),"0")</f>
        <v>0</v>
      </c>
    </row>
    <row r="646" customFormat="false" ht="12.75" hidden="false" customHeight="false" outlineLevel="0" collapsed="false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5" t="s">
        <v>71</v>
      </c>
      <c r="Q646" s="115"/>
      <c r="R646" s="115"/>
      <c r="S646" s="115"/>
      <c r="T646" s="115"/>
      <c r="U646" s="115"/>
      <c r="V646" s="115"/>
      <c r="W646" s="116" t="s">
        <v>72</v>
      </c>
      <c r="X646" s="117" t="n">
        <f aca="false">IFERROR(X639/H639,"0")+IFERROR(X640/H640,"0")+IFERROR(X641/H641,"0")+IFERROR(X642/H642,"0")+IFERROR(X643/H643,"0")+IFERROR(X644/H644,"0")+IFERROR(X645/H645,"0")</f>
        <v>0</v>
      </c>
      <c r="Y646" s="117" t="n">
        <f aca="false">IFERROR(Y639/H639,"0")+IFERROR(Y640/H640,"0")+IFERROR(Y641/H641,"0")+IFERROR(Y642/H642,"0")+IFERROR(Y643/H643,"0")+IFERROR(Y644/H644,"0")+IFERROR(Y645/H645,"0")</f>
        <v>0</v>
      </c>
      <c r="Z646" s="117" t="n">
        <f aca="false">IFERROR(IF(Z639="",0,Z639),"0")+IFERROR(IF(Z640="",0,Z640),"0")+IFERROR(IF(Z641="",0,Z641),"0")+IFERROR(IF(Z642="",0,Z642),"0")+IFERROR(IF(Z643="",0,Z643),"0")+IFERROR(IF(Z644="",0,Z644),"0")+IFERROR(IF(Z645="",0,Z645),"0")</f>
        <v>0</v>
      </c>
      <c r="AA646" s="118"/>
      <c r="AB646" s="118"/>
      <c r="AC646" s="118"/>
    </row>
    <row r="647" customFormat="false" ht="12.75" hidden="false" customHeight="false" outlineLevel="0" collapsed="false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5" t="s">
        <v>71</v>
      </c>
      <c r="Q647" s="115"/>
      <c r="R647" s="115"/>
      <c r="S647" s="115"/>
      <c r="T647" s="115"/>
      <c r="U647" s="115"/>
      <c r="V647" s="115"/>
      <c r="W647" s="116" t="s">
        <v>69</v>
      </c>
      <c r="X647" s="117" t="n">
        <f aca="false">IFERROR(SUM(X639:X645),"0")</f>
        <v>0</v>
      </c>
      <c r="Y647" s="117" t="n">
        <f aca="false">IFERROR(SUM(Y639:Y645),"0")</f>
        <v>0</v>
      </c>
      <c r="Z647" s="116"/>
      <c r="AA647" s="118"/>
      <c r="AB647" s="118"/>
      <c r="AC647" s="118"/>
    </row>
    <row r="648" customFormat="false" ht="14.25" hidden="false" customHeight="true" outlineLevel="0" collapsed="false">
      <c r="A648" s="94" t="s">
        <v>73</v>
      </c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5"/>
      <c r="AB648" s="95"/>
      <c r="AC648" s="95"/>
    </row>
    <row r="649" customFormat="false" ht="27" hidden="false" customHeight="true" outlineLevel="0" collapsed="false">
      <c r="A649" s="96" t="s">
        <v>1033</v>
      </c>
      <c r="B649" s="96" t="s">
        <v>1034</v>
      </c>
      <c r="C649" s="97" t="n">
        <v>4301051746</v>
      </c>
      <c r="D649" s="98" t="n">
        <v>4640242180533</v>
      </c>
      <c r="E649" s="98"/>
      <c r="F649" s="99" t="n">
        <v>1.3</v>
      </c>
      <c r="G649" s="100" t="n">
        <v>6</v>
      </c>
      <c r="H649" s="99" t="n">
        <v>7.8</v>
      </c>
      <c r="I649" s="99" t="n">
        <v>8.364</v>
      </c>
      <c r="J649" s="100" t="n">
        <v>56</v>
      </c>
      <c r="K649" s="100" t="s">
        <v>116</v>
      </c>
      <c r="L649" s="100"/>
      <c r="M649" s="101" t="s">
        <v>80</v>
      </c>
      <c r="N649" s="101"/>
      <c r="O649" s="100" t="n">
        <v>40</v>
      </c>
      <c r="P649" s="119" t="s">
        <v>1035</v>
      </c>
      <c r="Q649" s="119"/>
      <c r="R649" s="119"/>
      <c r="S649" s="119"/>
      <c r="T649" s="119"/>
      <c r="U649" s="103"/>
      <c r="V649" s="103"/>
      <c r="W649" s="104" t="s">
        <v>69</v>
      </c>
      <c r="X649" s="105" t="n">
        <v>0</v>
      </c>
      <c r="Y649" s="106" t="n">
        <f aca="false">IFERROR(IF(X649="",0,CEILING((X649/$H649),1)*$H649),"")</f>
        <v>0</v>
      </c>
      <c r="Z649" s="107" t="str">
        <f aca="false">IFERROR(IF(Y649=0,"",ROUNDUP(Y649/H649,0)*0.02175),"")</f>
        <v/>
      </c>
      <c r="AA649" s="108"/>
      <c r="AB649" s="109"/>
      <c r="AC649" s="110" t="s">
        <v>1036</v>
      </c>
      <c r="AG649" s="111"/>
      <c r="AJ649" s="112"/>
      <c r="AK649" s="112" t="n">
        <v>0</v>
      </c>
      <c r="BB649" s="113" t="s">
        <v>1</v>
      </c>
      <c r="BM649" s="111" t="n">
        <f aca="false">IFERROR(X649*I649/H649,"0")</f>
        <v>0</v>
      </c>
      <c r="BN649" s="111" t="n">
        <f aca="false">IFERROR(Y649*I649/H649,"0")</f>
        <v>0</v>
      </c>
      <c r="BO649" s="111" t="n">
        <f aca="false">IFERROR(1/J649*(X649/H649),"0")</f>
        <v>0</v>
      </c>
      <c r="BP649" s="111" t="n">
        <f aca="false">IFERROR(1/J649*(Y649/H649),"0")</f>
        <v>0</v>
      </c>
    </row>
    <row r="650" customFormat="false" ht="27" hidden="false" customHeight="true" outlineLevel="0" collapsed="false">
      <c r="A650" s="96" t="s">
        <v>1033</v>
      </c>
      <c r="B650" s="96" t="s">
        <v>1037</v>
      </c>
      <c r="C650" s="97" t="n">
        <v>4301051887</v>
      </c>
      <c r="D650" s="98" t="n">
        <v>4640242180533</v>
      </c>
      <c r="E650" s="98"/>
      <c r="F650" s="99" t="n">
        <v>1.3</v>
      </c>
      <c r="G650" s="100" t="n">
        <v>6</v>
      </c>
      <c r="H650" s="99" t="n">
        <v>7.8</v>
      </c>
      <c r="I650" s="99" t="n">
        <v>8.364</v>
      </c>
      <c r="J650" s="100" t="n">
        <v>56</v>
      </c>
      <c r="K650" s="100" t="s">
        <v>116</v>
      </c>
      <c r="L650" s="100"/>
      <c r="M650" s="101" t="s">
        <v>80</v>
      </c>
      <c r="N650" s="101"/>
      <c r="O650" s="100" t="n">
        <v>45</v>
      </c>
      <c r="P650" s="119" t="s">
        <v>1038</v>
      </c>
      <c r="Q650" s="119"/>
      <c r="R650" s="119"/>
      <c r="S650" s="119"/>
      <c r="T650" s="119"/>
      <c r="U650" s="103"/>
      <c r="V650" s="103"/>
      <c r="W650" s="104" t="s">
        <v>69</v>
      </c>
      <c r="X650" s="105" t="n">
        <v>0</v>
      </c>
      <c r="Y650" s="106" t="n">
        <f aca="false">IFERROR(IF(X650="",0,CEILING((X650/$H650),1)*$H650),"")</f>
        <v>0</v>
      </c>
      <c r="Z650" s="107" t="str">
        <f aca="false">IFERROR(IF(Y650=0,"",ROUNDUP(Y650/H650,0)*0.02175),"")</f>
        <v/>
      </c>
      <c r="AA650" s="108"/>
      <c r="AB650" s="109"/>
      <c r="AC650" s="110" t="s">
        <v>1036</v>
      </c>
      <c r="AG650" s="111"/>
      <c r="AJ650" s="112"/>
      <c r="AK650" s="112" t="n">
        <v>0</v>
      </c>
      <c r="BB650" s="113" t="s">
        <v>1</v>
      </c>
      <c r="BM650" s="111" t="n">
        <f aca="false">IFERROR(X650*I650/H650,"0")</f>
        <v>0</v>
      </c>
      <c r="BN650" s="111" t="n">
        <f aca="false">IFERROR(Y650*I650/H650,"0")</f>
        <v>0</v>
      </c>
      <c r="BO650" s="111" t="n">
        <f aca="false">IFERROR(1/J650*(X650/H650),"0")</f>
        <v>0</v>
      </c>
      <c r="BP650" s="111" t="n">
        <f aca="false">IFERROR(1/J650*(Y650/H650),"0")</f>
        <v>0</v>
      </c>
    </row>
    <row r="651" customFormat="false" ht="27" hidden="false" customHeight="true" outlineLevel="0" collapsed="false">
      <c r="A651" s="96" t="s">
        <v>1039</v>
      </c>
      <c r="B651" s="96" t="s">
        <v>1040</v>
      </c>
      <c r="C651" s="97" t="n">
        <v>4301051933</v>
      </c>
      <c r="D651" s="98" t="n">
        <v>4640242180540</v>
      </c>
      <c r="E651" s="98"/>
      <c r="F651" s="99" t="n">
        <v>1.3</v>
      </c>
      <c r="G651" s="100" t="n">
        <v>6</v>
      </c>
      <c r="H651" s="99" t="n">
        <v>7.8</v>
      </c>
      <c r="I651" s="99" t="n">
        <v>8.364</v>
      </c>
      <c r="J651" s="100" t="n">
        <v>56</v>
      </c>
      <c r="K651" s="100" t="s">
        <v>116</v>
      </c>
      <c r="L651" s="100"/>
      <c r="M651" s="101" t="s">
        <v>80</v>
      </c>
      <c r="N651" s="101"/>
      <c r="O651" s="100" t="n">
        <v>45</v>
      </c>
      <c r="P651" s="119" t="s">
        <v>1041</v>
      </c>
      <c r="Q651" s="119"/>
      <c r="R651" s="119"/>
      <c r="S651" s="119"/>
      <c r="T651" s="119"/>
      <c r="U651" s="103"/>
      <c r="V651" s="103"/>
      <c r="W651" s="104" t="s">
        <v>69</v>
      </c>
      <c r="X651" s="105" t="n">
        <v>0</v>
      </c>
      <c r="Y651" s="106" t="n">
        <f aca="false">IFERROR(IF(X651="",0,CEILING((X651/$H651),1)*$H651),"")</f>
        <v>0</v>
      </c>
      <c r="Z651" s="107" t="str">
        <f aca="false">IFERROR(IF(Y651=0,"",ROUNDUP(Y651/H651,0)*0.02175),"")</f>
        <v/>
      </c>
      <c r="AA651" s="108"/>
      <c r="AB651" s="109"/>
      <c r="AC651" s="110" t="s">
        <v>1042</v>
      </c>
      <c r="AG651" s="111"/>
      <c r="AJ651" s="112"/>
      <c r="AK651" s="112" t="n">
        <v>0</v>
      </c>
      <c r="BB651" s="113" t="s">
        <v>1</v>
      </c>
      <c r="BM651" s="111" t="n">
        <f aca="false">IFERROR(X651*I651/H651,"0")</f>
        <v>0</v>
      </c>
      <c r="BN651" s="111" t="n">
        <f aca="false">IFERROR(Y651*I651/H651,"0")</f>
        <v>0</v>
      </c>
      <c r="BO651" s="111" t="n">
        <f aca="false">IFERROR(1/J651*(X651/H651),"0")</f>
        <v>0</v>
      </c>
      <c r="BP651" s="111" t="n">
        <f aca="false">IFERROR(1/J651*(Y651/H651),"0")</f>
        <v>0</v>
      </c>
    </row>
    <row r="652" customFormat="false" ht="27" hidden="false" customHeight="true" outlineLevel="0" collapsed="false">
      <c r="A652" s="96" t="s">
        <v>1039</v>
      </c>
      <c r="B652" s="96" t="s">
        <v>1043</v>
      </c>
      <c r="C652" s="97" t="n">
        <v>4301051510</v>
      </c>
      <c r="D652" s="98" t="n">
        <v>4640242180540</v>
      </c>
      <c r="E652" s="98"/>
      <c r="F652" s="99" t="n">
        <v>1.3</v>
      </c>
      <c r="G652" s="100" t="n">
        <v>6</v>
      </c>
      <c r="H652" s="99" t="n">
        <v>7.8</v>
      </c>
      <c r="I652" s="99" t="n">
        <v>8.364</v>
      </c>
      <c r="J652" s="100" t="n">
        <v>56</v>
      </c>
      <c r="K652" s="100" t="s">
        <v>116</v>
      </c>
      <c r="L652" s="100"/>
      <c r="M652" s="101" t="s">
        <v>68</v>
      </c>
      <c r="N652" s="101"/>
      <c r="O652" s="100" t="n">
        <v>30</v>
      </c>
      <c r="P652" s="119" t="s">
        <v>1044</v>
      </c>
      <c r="Q652" s="119"/>
      <c r="R652" s="119"/>
      <c r="S652" s="119"/>
      <c r="T652" s="119"/>
      <c r="U652" s="103"/>
      <c r="V652" s="103"/>
      <c r="W652" s="104" t="s">
        <v>69</v>
      </c>
      <c r="X652" s="105" t="n">
        <v>0</v>
      </c>
      <c r="Y652" s="106" t="n">
        <f aca="false">IFERROR(IF(X652="",0,CEILING((X652/$H652),1)*$H652),"")</f>
        <v>0</v>
      </c>
      <c r="Z652" s="107" t="str">
        <f aca="false">IFERROR(IF(Y652=0,"",ROUNDUP(Y652/H652,0)*0.02175),"")</f>
        <v/>
      </c>
      <c r="AA652" s="108"/>
      <c r="AB652" s="109"/>
      <c r="AC652" s="110" t="s">
        <v>1042</v>
      </c>
      <c r="AG652" s="111"/>
      <c r="AJ652" s="112"/>
      <c r="AK652" s="112" t="n">
        <v>0</v>
      </c>
      <c r="BB652" s="113" t="s">
        <v>1</v>
      </c>
      <c r="BM652" s="111" t="n">
        <f aca="false">IFERROR(X652*I652/H652,"0")</f>
        <v>0</v>
      </c>
      <c r="BN652" s="111" t="n">
        <f aca="false">IFERROR(Y652*I652/H652,"0")</f>
        <v>0</v>
      </c>
      <c r="BO652" s="111" t="n">
        <f aca="false">IFERROR(1/J652*(X652/H652),"0")</f>
        <v>0</v>
      </c>
      <c r="BP652" s="111" t="n">
        <f aca="false">IFERROR(1/J652*(Y652/H652),"0")</f>
        <v>0</v>
      </c>
    </row>
    <row r="653" customFormat="false" ht="27" hidden="false" customHeight="true" outlineLevel="0" collapsed="false">
      <c r="A653" s="96" t="s">
        <v>1045</v>
      </c>
      <c r="B653" s="96" t="s">
        <v>1046</v>
      </c>
      <c r="C653" s="97" t="n">
        <v>4301051390</v>
      </c>
      <c r="D653" s="98" t="n">
        <v>4640242181233</v>
      </c>
      <c r="E653" s="98"/>
      <c r="F653" s="99" t="n">
        <v>0.3</v>
      </c>
      <c r="G653" s="100" t="n">
        <v>6</v>
      </c>
      <c r="H653" s="99" t="n">
        <v>1.8</v>
      </c>
      <c r="I653" s="99" t="n">
        <v>1.984</v>
      </c>
      <c r="J653" s="100" t="n">
        <v>234</v>
      </c>
      <c r="K653" s="100" t="s">
        <v>67</v>
      </c>
      <c r="L653" s="100"/>
      <c r="M653" s="101" t="s">
        <v>68</v>
      </c>
      <c r="N653" s="101"/>
      <c r="O653" s="100" t="n">
        <v>40</v>
      </c>
      <c r="P653" s="119" t="s">
        <v>1047</v>
      </c>
      <c r="Q653" s="119"/>
      <c r="R653" s="119"/>
      <c r="S653" s="119"/>
      <c r="T653" s="119"/>
      <c r="U653" s="103"/>
      <c r="V653" s="103"/>
      <c r="W653" s="104" t="s">
        <v>69</v>
      </c>
      <c r="X653" s="105" t="n">
        <v>0</v>
      </c>
      <c r="Y653" s="106" t="n">
        <f aca="false">IFERROR(IF(X653="",0,CEILING((X653/$H653),1)*$H653),"")</f>
        <v>0</v>
      </c>
      <c r="Z653" s="107" t="str">
        <f aca="false">IFERROR(IF(Y653=0,"",ROUNDUP(Y653/H653,0)*0.00502),"")</f>
        <v/>
      </c>
      <c r="AA653" s="108"/>
      <c r="AB653" s="109"/>
      <c r="AC653" s="110" t="s">
        <v>1036</v>
      </c>
      <c r="AG653" s="111"/>
      <c r="AJ653" s="112"/>
      <c r="AK653" s="112" t="n">
        <v>0</v>
      </c>
      <c r="BB653" s="113" t="s">
        <v>1</v>
      </c>
      <c r="BM653" s="111" t="n">
        <f aca="false">IFERROR(X653*I653/H653,"0")</f>
        <v>0</v>
      </c>
      <c r="BN653" s="111" t="n">
        <f aca="false">IFERROR(Y653*I653/H653,"0")</f>
        <v>0</v>
      </c>
      <c r="BO653" s="111" t="n">
        <f aca="false">IFERROR(1/J653*(X653/H653),"0")</f>
        <v>0</v>
      </c>
      <c r="BP653" s="111" t="n">
        <f aca="false">IFERROR(1/J653*(Y653/H653),"0")</f>
        <v>0</v>
      </c>
    </row>
    <row r="654" customFormat="false" ht="27" hidden="false" customHeight="true" outlineLevel="0" collapsed="false">
      <c r="A654" s="96" t="s">
        <v>1045</v>
      </c>
      <c r="B654" s="96" t="s">
        <v>1048</v>
      </c>
      <c r="C654" s="97" t="n">
        <v>4301051920</v>
      </c>
      <c r="D654" s="98" t="n">
        <v>4640242181233</v>
      </c>
      <c r="E654" s="98"/>
      <c r="F654" s="99" t="n">
        <v>0.3</v>
      </c>
      <c r="G654" s="100" t="n">
        <v>6</v>
      </c>
      <c r="H654" s="99" t="n">
        <v>1.8</v>
      </c>
      <c r="I654" s="99" t="n">
        <v>2.064</v>
      </c>
      <c r="J654" s="100" t="n">
        <v>182</v>
      </c>
      <c r="K654" s="100" t="s">
        <v>76</v>
      </c>
      <c r="L654" s="100"/>
      <c r="M654" s="101" t="s">
        <v>161</v>
      </c>
      <c r="N654" s="101"/>
      <c r="O654" s="100" t="n">
        <v>45</v>
      </c>
      <c r="P654" s="119" t="s">
        <v>1049</v>
      </c>
      <c r="Q654" s="119"/>
      <c r="R654" s="119"/>
      <c r="S654" s="119"/>
      <c r="T654" s="119"/>
      <c r="U654" s="103"/>
      <c r="V654" s="103"/>
      <c r="W654" s="104" t="s">
        <v>69</v>
      </c>
      <c r="X654" s="105" t="n">
        <v>0</v>
      </c>
      <c r="Y654" s="106" t="n">
        <f aca="false">IFERROR(IF(X654="",0,CEILING((X654/$H654),1)*$H654),"")</f>
        <v>0</v>
      </c>
      <c r="Z654" s="107" t="str">
        <f aca="false">IFERROR(IF(Y654=0,"",ROUNDUP(Y654/H654,0)*0.00651),"")</f>
        <v/>
      </c>
      <c r="AA654" s="108"/>
      <c r="AB654" s="109"/>
      <c r="AC654" s="110" t="s">
        <v>1036</v>
      </c>
      <c r="AG654" s="111"/>
      <c r="AJ654" s="112"/>
      <c r="AK654" s="112" t="n">
        <v>0</v>
      </c>
      <c r="BB654" s="113" t="s">
        <v>1</v>
      </c>
      <c r="BM654" s="111" t="n">
        <f aca="false">IFERROR(X654*I654/H654,"0")</f>
        <v>0</v>
      </c>
      <c r="BN654" s="111" t="n">
        <f aca="false">IFERROR(Y654*I654/H654,"0")</f>
        <v>0</v>
      </c>
      <c r="BO654" s="111" t="n">
        <f aca="false">IFERROR(1/J654*(X654/H654),"0")</f>
        <v>0</v>
      </c>
      <c r="BP654" s="111" t="n">
        <f aca="false">IFERROR(1/J654*(Y654/H654),"0")</f>
        <v>0</v>
      </c>
    </row>
    <row r="655" customFormat="false" ht="27" hidden="false" customHeight="true" outlineLevel="0" collapsed="false">
      <c r="A655" s="96" t="s">
        <v>1050</v>
      </c>
      <c r="B655" s="96" t="s">
        <v>1051</v>
      </c>
      <c r="C655" s="97" t="n">
        <v>4301051448</v>
      </c>
      <c r="D655" s="98" t="n">
        <v>4640242181226</v>
      </c>
      <c r="E655" s="98"/>
      <c r="F655" s="99" t="n">
        <v>0.3</v>
      </c>
      <c r="G655" s="100" t="n">
        <v>6</v>
      </c>
      <c r="H655" s="99" t="n">
        <v>1.8</v>
      </c>
      <c r="I655" s="99" t="n">
        <v>1.972</v>
      </c>
      <c r="J655" s="100" t="n">
        <v>234</v>
      </c>
      <c r="K655" s="100" t="s">
        <v>67</v>
      </c>
      <c r="L655" s="100"/>
      <c r="M655" s="101" t="s">
        <v>68</v>
      </c>
      <c r="N655" s="101"/>
      <c r="O655" s="100" t="n">
        <v>30</v>
      </c>
      <c r="P655" s="119" t="s">
        <v>1052</v>
      </c>
      <c r="Q655" s="119"/>
      <c r="R655" s="119"/>
      <c r="S655" s="119"/>
      <c r="T655" s="119"/>
      <c r="U655" s="103"/>
      <c r="V655" s="103"/>
      <c r="W655" s="104" t="s">
        <v>69</v>
      </c>
      <c r="X655" s="105" t="n">
        <v>0</v>
      </c>
      <c r="Y655" s="106" t="n">
        <f aca="false">IFERROR(IF(X655="",0,CEILING((X655/$H655),1)*$H655),"")</f>
        <v>0</v>
      </c>
      <c r="Z655" s="107" t="str">
        <f aca="false">IFERROR(IF(Y655=0,"",ROUNDUP(Y655/H655,0)*0.00502),"")</f>
        <v/>
      </c>
      <c r="AA655" s="108"/>
      <c r="AB655" s="109"/>
      <c r="AC655" s="110" t="s">
        <v>1042</v>
      </c>
      <c r="AG655" s="111"/>
      <c r="AJ655" s="112"/>
      <c r="AK655" s="112" t="n">
        <v>0</v>
      </c>
      <c r="BB655" s="113" t="s">
        <v>1</v>
      </c>
      <c r="BM655" s="111" t="n">
        <f aca="false">IFERROR(X655*I655/H655,"0")</f>
        <v>0</v>
      </c>
      <c r="BN655" s="111" t="n">
        <f aca="false">IFERROR(Y655*I655/H655,"0")</f>
        <v>0</v>
      </c>
      <c r="BO655" s="111" t="n">
        <f aca="false">IFERROR(1/J655*(X655/H655),"0")</f>
        <v>0</v>
      </c>
      <c r="BP655" s="111" t="n">
        <f aca="false">IFERROR(1/J655*(Y655/H655),"0")</f>
        <v>0</v>
      </c>
    </row>
    <row r="656" customFormat="false" ht="27" hidden="false" customHeight="true" outlineLevel="0" collapsed="false">
      <c r="A656" s="96" t="s">
        <v>1050</v>
      </c>
      <c r="B656" s="96" t="s">
        <v>1053</v>
      </c>
      <c r="C656" s="97" t="n">
        <v>4301051921</v>
      </c>
      <c r="D656" s="98" t="n">
        <v>4640242181226</v>
      </c>
      <c r="E656" s="98"/>
      <c r="F656" s="99" t="n">
        <v>0.3</v>
      </c>
      <c r="G656" s="100" t="n">
        <v>6</v>
      </c>
      <c r="H656" s="99" t="n">
        <v>1.8</v>
      </c>
      <c r="I656" s="99" t="n">
        <v>2.052</v>
      </c>
      <c r="J656" s="100" t="n">
        <v>182</v>
      </c>
      <c r="K656" s="100" t="s">
        <v>76</v>
      </c>
      <c r="L656" s="100"/>
      <c r="M656" s="101" t="s">
        <v>161</v>
      </c>
      <c r="N656" s="101"/>
      <c r="O656" s="100" t="n">
        <v>45</v>
      </c>
      <c r="P656" s="119" t="s">
        <v>1054</v>
      </c>
      <c r="Q656" s="119"/>
      <c r="R656" s="119"/>
      <c r="S656" s="119"/>
      <c r="T656" s="119"/>
      <c r="U656" s="103"/>
      <c r="V656" s="103"/>
      <c r="W656" s="104" t="s">
        <v>69</v>
      </c>
      <c r="X656" s="105" t="n">
        <v>0</v>
      </c>
      <c r="Y656" s="106" t="n">
        <f aca="false">IFERROR(IF(X656="",0,CEILING((X656/$H656),1)*$H656),"")</f>
        <v>0</v>
      </c>
      <c r="Z656" s="107" t="str">
        <f aca="false">IFERROR(IF(Y656=0,"",ROUNDUP(Y656/H656,0)*0.00651),"")</f>
        <v/>
      </c>
      <c r="AA656" s="108"/>
      <c r="AB656" s="109"/>
      <c r="AC656" s="110" t="s">
        <v>1042</v>
      </c>
      <c r="AG656" s="111"/>
      <c r="AJ656" s="112"/>
      <c r="AK656" s="112" t="n">
        <v>0</v>
      </c>
      <c r="BB656" s="113" t="s">
        <v>1</v>
      </c>
      <c r="BM656" s="111" t="n">
        <f aca="false">IFERROR(X656*I656/H656,"0")</f>
        <v>0</v>
      </c>
      <c r="BN656" s="111" t="n">
        <f aca="false">IFERROR(Y656*I656/H656,"0")</f>
        <v>0</v>
      </c>
      <c r="BO656" s="111" t="n">
        <f aca="false">IFERROR(1/J656*(X656/H656),"0")</f>
        <v>0</v>
      </c>
      <c r="BP656" s="111" t="n">
        <f aca="false">IFERROR(1/J656*(Y656/H656),"0")</f>
        <v>0</v>
      </c>
    </row>
    <row r="657" customFormat="false" ht="12.75" hidden="false" customHeight="false" outlineLevel="0" collapsed="false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5" t="s">
        <v>71</v>
      </c>
      <c r="Q657" s="115"/>
      <c r="R657" s="115"/>
      <c r="S657" s="115"/>
      <c r="T657" s="115"/>
      <c r="U657" s="115"/>
      <c r="V657" s="115"/>
      <c r="W657" s="116" t="s">
        <v>72</v>
      </c>
      <c r="X657" s="117" t="n">
        <f aca="false">IFERROR(X649/H649,"0")+IFERROR(X650/H650,"0")+IFERROR(X651/H651,"0")+IFERROR(X652/H652,"0")+IFERROR(X653/H653,"0")+IFERROR(X654/H654,"0")+IFERROR(X655/H655,"0")+IFERROR(X656/H656,"0")</f>
        <v>0</v>
      </c>
      <c r="Y657" s="117" t="n">
        <f aca="false">IFERROR(Y649/H649,"0")+IFERROR(Y650/H650,"0")+IFERROR(Y651/H651,"0")+IFERROR(Y652/H652,"0")+IFERROR(Y653/H653,"0")+IFERROR(Y654/H654,"0")+IFERROR(Y655/H655,"0")+IFERROR(Y656/H656,"0")</f>
        <v>0</v>
      </c>
      <c r="Z657" s="117" t="n">
        <f aca="false"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118"/>
      <c r="AB657" s="118"/>
      <c r="AC657" s="118"/>
    </row>
    <row r="658" customFormat="false" ht="12.75" hidden="false" customHeight="false" outlineLevel="0" collapsed="false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5" t="s">
        <v>71</v>
      </c>
      <c r="Q658" s="115"/>
      <c r="R658" s="115"/>
      <c r="S658" s="115"/>
      <c r="T658" s="115"/>
      <c r="U658" s="115"/>
      <c r="V658" s="115"/>
      <c r="W658" s="116" t="s">
        <v>69</v>
      </c>
      <c r="X658" s="117" t="n">
        <f aca="false">IFERROR(SUM(X649:X656),"0")</f>
        <v>0</v>
      </c>
      <c r="Y658" s="117" t="n">
        <f aca="false">IFERROR(SUM(Y649:Y656),"0")</f>
        <v>0</v>
      </c>
      <c r="Z658" s="116"/>
      <c r="AA658" s="118"/>
      <c r="AB658" s="118"/>
      <c r="AC658" s="118"/>
    </row>
    <row r="659" customFormat="false" ht="14.25" hidden="false" customHeight="true" outlineLevel="0" collapsed="false">
      <c r="A659" s="94" t="s">
        <v>207</v>
      </c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5"/>
      <c r="AB659" s="95"/>
      <c r="AC659" s="95"/>
    </row>
    <row r="660" customFormat="false" ht="27" hidden="false" customHeight="true" outlineLevel="0" collapsed="false">
      <c r="A660" s="96" t="s">
        <v>1055</v>
      </c>
      <c r="B660" s="96" t="s">
        <v>1056</v>
      </c>
      <c r="C660" s="97" t="n">
        <v>4301060408</v>
      </c>
      <c r="D660" s="98" t="n">
        <v>4640242180120</v>
      </c>
      <c r="E660" s="98"/>
      <c r="F660" s="99" t="n">
        <v>1.3</v>
      </c>
      <c r="G660" s="100" t="n">
        <v>6</v>
      </c>
      <c r="H660" s="99" t="n">
        <v>7.8</v>
      </c>
      <c r="I660" s="99" t="n">
        <v>8.28</v>
      </c>
      <c r="J660" s="100" t="n">
        <v>56</v>
      </c>
      <c r="K660" s="100" t="s">
        <v>116</v>
      </c>
      <c r="L660" s="100"/>
      <c r="M660" s="101" t="s">
        <v>68</v>
      </c>
      <c r="N660" s="101"/>
      <c r="O660" s="100" t="n">
        <v>40</v>
      </c>
      <c r="P660" s="119" t="s">
        <v>1057</v>
      </c>
      <c r="Q660" s="119"/>
      <c r="R660" s="119"/>
      <c r="S660" s="119"/>
      <c r="T660" s="119"/>
      <c r="U660" s="103"/>
      <c r="V660" s="103"/>
      <c r="W660" s="104" t="s">
        <v>69</v>
      </c>
      <c r="X660" s="105" t="n">
        <v>0</v>
      </c>
      <c r="Y660" s="106" t="n">
        <f aca="false">IFERROR(IF(X660="",0,CEILING((X660/$H660),1)*$H660),"")</f>
        <v>0</v>
      </c>
      <c r="Z660" s="107" t="str">
        <f aca="false">IFERROR(IF(Y660=0,"",ROUNDUP(Y660/H660,0)*0.02175),"")</f>
        <v/>
      </c>
      <c r="AA660" s="108"/>
      <c r="AB660" s="109"/>
      <c r="AC660" s="110" t="s">
        <v>1058</v>
      </c>
      <c r="AG660" s="111"/>
      <c r="AJ660" s="112"/>
      <c r="AK660" s="112" t="n">
        <v>0</v>
      </c>
      <c r="BB660" s="113" t="s">
        <v>1</v>
      </c>
      <c r="BM660" s="111" t="n">
        <f aca="false">IFERROR(X660*I660/H660,"0")</f>
        <v>0</v>
      </c>
      <c r="BN660" s="111" t="n">
        <f aca="false">IFERROR(Y660*I660/H660,"0")</f>
        <v>0</v>
      </c>
      <c r="BO660" s="111" t="n">
        <f aca="false">IFERROR(1/J660*(X660/H660),"0")</f>
        <v>0</v>
      </c>
      <c r="BP660" s="111" t="n">
        <f aca="false">IFERROR(1/J660*(Y660/H660),"0")</f>
        <v>0</v>
      </c>
    </row>
    <row r="661" customFormat="false" ht="27" hidden="false" customHeight="true" outlineLevel="0" collapsed="false">
      <c r="A661" s="96" t="s">
        <v>1055</v>
      </c>
      <c r="B661" s="96" t="s">
        <v>1059</v>
      </c>
      <c r="C661" s="97" t="n">
        <v>4301060354</v>
      </c>
      <c r="D661" s="98" t="n">
        <v>4640242180120</v>
      </c>
      <c r="E661" s="98"/>
      <c r="F661" s="99" t="n">
        <v>1.3</v>
      </c>
      <c r="G661" s="100" t="n">
        <v>6</v>
      </c>
      <c r="H661" s="99" t="n">
        <v>7.8</v>
      </c>
      <c r="I661" s="99" t="n">
        <v>8.28</v>
      </c>
      <c r="J661" s="100" t="n">
        <v>56</v>
      </c>
      <c r="K661" s="100" t="s">
        <v>116</v>
      </c>
      <c r="L661" s="100"/>
      <c r="M661" s="101" t="s">
        <v>68</v>
      </c>
      <c r="N661" s="101"/>
      <c r="O661" s="100" t="n">
        <v>40</v>
      </c>
      <c r="P661" s="119" t="s">
        <v>1060</v>
      </c>
      <c r="Q661" s="119"/>
      <c r="R661" s="119"/>
      <c r="S661" s="119"/>
      <c r="T661" s="119"/>
      <c r="U661" s="103"/>
      <c r="V661" s="103"/>
      <c r="W661" s="104" t="s">
        <v>69</v>
      </c>
      <c r="X661" s="105" t="n">
        <v>0</v>
      </c>
      <c r="Y661" s="106" t="n">
        <f aca="false">IFERROR(IF(X661="",0,CEILING((X661/$H661),1)*$H661),"")</f>
        <v>0</v>
      </c>
      <c r="Z661" s="107" t="str">
        <f aca="false">IFERROR(IF(Y661=0,"",ROUNDUP(Y661/H661,0)*0.02175),"")</f>
        <v/>
      </c>
      <c r="AA661" s="108"/>
      <c r="AB661" s="109"/>
      <c r="AC661" s="110" t="s">
        <v>1058</v>
      </c>
      <c r="AG661" s="111"/>
      <c r="AJ661" s="112"/>
      <c r="AK661" s="112" t="n">
        <v>0</v>
      </c>
      <c r="BB661" s="113" t="s">
        <v>1</v>
      </c>
      <c r="BM661" s="111" t="n">
        <f aca="false">IFERROR(X661*I661/H661,"0")</f>
        <v>0</v>
      </c>
      <c r="BN661" s="111" t="n">
        <f aca="false">IFERROR(Y661*I661/H661,"0")</f>
        <v>0</v>
      </c>
      <c r="BO661" s="111" t="n">
        <f aca="false">IFERROR(1/J661*(X661/H661),"0")</f>
        <v>0</v>
      </c>
      <c r="BP661" s="111" t="n">
        <f aca="false">IFERROR(1/J661*(Y661/H661),"0")</f>
        <v>0</v>
      </c>
    </row>
    <row r="662" customFormat="false" ht="27" hidden="false" customHeight="true" outlineLevel="0" collapsed="false">
      <c r="A662" s="96" t="s">
        <v>1061</v>
      </c>
      <c r="B662" s="96" t="s">
        <v>1062</v>
      </c>
      <c r="C662" s="97" t="n">
        <v>4301060407</v>
      </c>
      <c r="D662" s="98" t="n">
        <v>4640242180137</v>
      </c>
      <c r="E662" s="98"/>
      <c r="F662" s="99" t="n">
        <v>1.3</v>
      </c>
      <c r="G662" s="100" t="n">
        <v>6</v>
      </c>
      <c r="H662" s="99" t="n">
        <v>7.8</v>
      </c>
      <c r="I662" s="99" t="n">
        <v>8.28</v>
      </c>
      <c r="J662" s="100" t="n">
        <v>56</v>
      </c>
      <c r="K662" s="100" t="s">
        <v>116</v>
      </c>
      <c r="L662" s="100"/>
      <c r="M662" s="101" t="s">
        <v>68</v>
      </c>
      <c r="N662" s="101"/>
      <c r="O662" s="100" t="n">
        <v>40</v>
      </c>
      <c r="P662" s="119" t="s">
        <v>1063</v>
      </c>
      <c r="Q662" s="119"/>
      <c r="R662" s="119"/>
      <c r="S662" s="119"/>
      <c r="T662" s="119"/>
      <c r="U662" s="103"/>
      <c r="V662" s="103"/>
      <c r="W662" s="104" t="s">
        <v>69</v>
      </c>
      <c r="X662" s="105" t="n">
        <v>0</v>
      </c>
      <c r="Y662" s="106" t="n">
        <f aca="false">IFERROR(IF(X662="",0,CEILING((X662/$H662),1)*$H662),"")</f>
        <v>0</v>
      </c>
      <c r="Z662" s="107" t="str">
        <f aca="false">IFERROR(IF(Y662=0,"",ROUNDUP(Y662/H662,0)*0.02175),"")</f>
        <v/>
      </c>
      <c r="AA662" s="108"/>
      <c r="AB662" s="109"/>
      <c r="AC662" s="110" t="s">
        <v>1064</v>
      </c>
      <c r="AG662" s="111"/>
      <c r="AJ662" s="112"/>
      <c r="AK662" s="112" t="n">
        <v>0</v>
      </c>
      <c r="BB662" s="113" t="s">
        <v>1</v>
      </c>
      <c r="BM662" s="111" t="n">
        <f aca="false">IFERROR(X662*I662/H662,"0")</f>
        <v>0</v>
      </c>
      <c r="BN662" s="111" t="n">
        <f aca="false">IFERROR(Y662*I662/H662,"0")</f>
        <v>0</v>
      </c>
      <c r="BO662" s="111" t="n">
        <f aca="false">IFERROR(1/J662*(X662/H662),"0")</f>
        <v>0</v>
      </c>
      <c r="BP662" s="111" t="n">
        <f aca="false">IFERROR(1/J662*(Y662/H662),"0")</f>
        <v>0</v>
      </c>
    </row>
    <row r="663" customFormat="false" ht="27" hidden="false" customHeight="true" outlineLevel="0" collapsed="false">
      <c r="A663" s="96" t="s">
        <v>1061</v>
      </c>
      <c r="B663" s="96" t="s">
        <v>1065</v>
      </c>
      <c r="C663" s="97" t="n">
        <v>4301060355</v>
      </c>
      <c r="D663" s="98" t="n">
        <v>4640242180137</v>
      </c>
      <c r="E663" s="98"/>
      <c r="F663" s="99" t="n">
        <v>1.3</v>
      </c>
      <c r="G663" s="100" t="n">
        <v>6</v>
      </c>
      <c r="H663" s="99" t="n">
        <v>7.8</v>
      </c>
      <c r="I663" s="99" t="n">
        <v>8.28</v>
      </c>
      <c r="J663" s="100" t="n">
        <v>56</v>
      </c>
      <c r="K663" s="100" t="s">
        <v>116</v>
      </c>
      <c r="L663" s="100"/>
      <c r="M663" s="101" t="s">
        <v>68</v>
      </c>
      <c r="N663" s="101"/>
      <c r="O663" s="100" t="n">
        <v>40</v>
      </c>
      <c r="P663" s="119" t="s">
        <v>1066</v>
      </c>
      <c r="Q663" s="119"/>
      <c r="R663" s="119"/>
      <c r="S663" s="119"/>
      <c r="T663" s="119"/>
      <c r="U663" s="103"/>
      <c r="V663" s="103"/>
      <c r="W663" s="104" t="s">
        <v>69</v>
      </c>
      <c r="X663" s="105" t="n">
        <v>0</v>
      </c>
      <c r="Y663" s="106" t="n">
        <f aca="false">IFERROR(IF(X663="",0,CEILING((X663/$H663),1)*$H663),"")</f>
        <v>0</v>
      </c>
      <c r="Z663" s="107" t="str">
        <f aca="false">IFERROR(IF(Y663=0,"",ROUNDUP(Y663/H663,0)*0.02175),"")</f>
        <v/>
      </c>
      <c r="AA663" s="108"/>
      <c r="AB663" s="109"/>
      <c r="AC663" s="110" t="s">
        <v>1064</v>
      </c>
      <c r="AG663" s="111"/>
      <c r="AJ663" s="112"/>
      <c r="AK663" s="112" t="n">
        <v>0</v>
      </c>
      <c r="BB663" s="113" t="s">
        <v>1</v>
      </c>
      <c r="BM663" s="111" t="n">
        <f aca="false">IFERROR(X663*I663/H663,"0")</f>
        <v>0</v>
      </c>
      <c r="BN663" s="111" t="n">
        <f aca="false">IFERROR(Y663*I663/H663,"0")</f>
        <v>0</v>
      </c>
      <c r="BO663" s="111" t="n">
        <f aca="false">IFERROR(1/J663*(X663/H663),"0")</f>
        <v>0</v>
      </c>
      <c r="BP663" s="111" t="n">
        <f aca="false">IFERROR(1/J663*(Y663/H663),"0")</f>
        <v>0</v>
      </c>
    </row>
    <row r="664" customFormat="false" ht="12.75" hidden="false" customHeight="false" outlineLevel="0" collapsed="false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5" t="s">
        <v>71</v>
      </c>
      <c r="Q664" s="115"/>
      <c r="R664" s="115"/>
      <c r="S664" s="115"/>
      <c r="T664" s="115"/>
      <c r="U664" s="115"/>
      <c r="V664" s="115"/>
      <c r="W664" s="116" t="s">
        <v>72</v>
      </c>
      <c r="X664" s="117" t="n">
        <f aca="false">IFERROR(X660/H660,"0")+IFERROR(X661/H661,"0")+IFERROR(X662/H662,"0")+IFERROR(X663/H663,"0")</f>
        <v>0</v>
      </c>
      <c r="Y664" s="117" t="n">
        <f aca="false">IFERROR(Y660/H660,"0")+IFERROR(Y661/H661,"0")+IFERROR(Y662/H662,"0")+IFERROR(Y663/H663,"0")</f>
        <v>0</v>
      </c>
      <c r="Z664" s="117" t="n">
        <f aca="false">IFERROR(IF(Z660="",0,Z660),"0")+IFERROR(IF(Z661="",0,Z661),"0")+IFERROR(IF(Z662="",0,Z662),"0")+IFERROR(IF(Z663="",0,Z663),"0")</f>
        <v>0</v>
      </c>
      <c r="AA664" s="118"/>
      <c r="AB664" s="118"/>
      <c r="AC664" s="118"/>
    </row>
    <row r="665" customFormat="false" ht="12.75" hidden="false" customHeight="false" outlineLevel="0" collapsed="false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5" t="s">
        <v>71</v>
      </c>
      <c r="Q665" s="115"/>
      <c r="R665" s="115"/>
      <c r="S665" s="115"/>
      <c r="T665" s="115"/>
      <c r="U665" s="115"/>
      <c r="V665" s="115"/>
      <c r="W665" s="116" t="s">
        <v>69</v>
      </c>
      <c r="X665" s="117" t="n">
        <f aca="false">IFERROR(SUM(X660:X663),"0")</f>
        <v>0</v>
      </c>
      <c r="Y665" s="117" t="n">
        <f aca="false">IFERROR(SUM(Y660:Y663),"0")</f>
        <v>0</v>
      </c>
      <c r="Z665" s="116"/>
      <c r="AA665" s="118"/>
      <c r="AB665" s="118"/>
      <c r="AC665" s="118"/>
    </row>
    <row r="666" customFormat="false" ht="16.5" hidden="false" customHeight="true" outlineLevel="0" collapsed="false">
      <c r="A666" s="92" t="s">
        <v>1067</v>
      </c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3"/>
      <c r="AB666" s="93"/>
      <c r="AC666" s="93"/>
    </row>
    <row r="667" customFormat="false" ht="14.25" hidden="false" customHeight="true" outlineLevel="0" collapsed="false">
      <c r="A667" s="94" t="s">
        <v>113</v>
      </c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5"/>
      <c r="AB667" s="95"/>
      <c r="AC667" s="95"/>
    </row>
    <row r="668" customFormat="false" ht="27" hidden="false" customHeight="true" outlineLevel="0" collapsed="false">
      <c r="A668" s="96" t="s">
        <v>1068</v>
      </c>
      <c r="B668" s="96" t="s">
        <v>1069</v>
      </c>
      <c r="C668" s="97" t="n">
        <v>4301011951</v>
      </c>
      <c r="D668" s="98" t="n">
        <v>4640242180045</v>
      </c>
      <c r="E668" s="98"/>
      <c r="F668" s="99" t="n">
        <v>1.5</v>
      </c>
      <c r="G668" s="100" t="n">
        <v>8</v>
      </c>
      <c r="H668" s="99" t="n">
        <v>12</v>
      </c>
      <c r="I668" s="99" t="n">
        <v>12.48</v>
      </c>
      <c r="J668" s="100" t="n">
        <v>56</v>
      </c>
      <c r="K668" s="100" t="s">
        <v>116</v>
      </c>
      <c r="L668" s="100"/>
      <c r="M668" s="101" t="s">
        <v>119</v>
      </c>
      <c r="N668" s="101"/>
      <c r="O668" s="100" t="n">
        <v>55</v>
      </c>
      <c r="P668" s="119" t="s">
        <v>1070</v>
      </c>
      <c r="Q668" s="119"/>
      <c r="R668" s="119"/>
      <c r="S668" s="119"/>
      <c r="T668" s="119"/>
      <c r="U668" s="103"/>
      <c r="V668" s="103"/>
      <c r="W668" s="104" t="s">
        <v>69</v>
      </c>
      <c r="X668" s="105" t="n">
        <v>0</v>
      </c>
      <c r="Y668" s="106" t="n">
        <f aca="false">IFERROR(IF(X668="",0,CEILING((X668/$H668),1)*$H668),"")</f>
        <v>0</v>
      </c>
      <c r="Z668" s="107" t="str">
        <f aca="false">IFERROR(IF(Y668=0,"",ROUNDUP(Y668/H668,0)*0.02175),"")</f>
        <v/>
      </c>
      <c r="AA668" s="108"/>
      <c r="AB668" s="109"/>
      <c r="AC668" s="110" t="s">
        <v>1071</v>
      </c>
      <c r="AG668" s="111"/>
      <c r="AJ668" s="112"/>
      <c r="AK668" s="112" t="n">
        <v>0</v>
      </c>
      <c r="BB668" s="113" t="s">
        <v>1</v>
      </c>
      <c r="BM668" s="111" t="n">
        <f aca="false">IFERROR(X668*I668/H668,"0")</f>
        <v>0</v>
      </c>
      <c r="BN668" s="111" t="n">
        <f aca="false">IFERROR(Y668*I668/H668,"0")</f>
        <v>0</v>
      </c>
      <c r="BO668" s="111" t="n">
        <f aca="false">IFERROR(1/J668*(X668/H668),"0")</f>
        <v>0</v>
      </c>
      <c r="BP668" s="111" t="n">
        <f aca="false">IFERROR(1/J668*(Y668/H668),"0")</f>
        <v>0</v>
      </c>
    </row>
    <row r="669" customFormat="false" ht="27" hidden="false" customHeight="true" outlineLevel="0" collapsed="false">
      <c r="A669" s="96" t="s">
        <v>1072</v>
      </c>
      <c r="B669" s="96" t="s">
        <v>1073</v>
      </c>
      <c r="C669" s="97" t="n">
        <v>4301011950</v>
      </c>
      <c r="D669" s="98" t="n">
        <v>4640242180601</v>
      </c>
      <c r="E669" s="98"/>
      <c r="F669" s="99" t="n">
        <v>1.5</v>
      </c>
      <c r="G669" s="100" t="n">
        <v>8</v>
      </c>
      <c r="H669" s="99" t="n">
        <v>12</v>
      </c>
      <c r="I669" s="99" t="n">
        <v>12.48</v>
      </c>
      <c r="J669" s="100" t="n">
        <v>56</v>
      </c>
      <c r="K669" s="100" t="s">
        <v>116</v>
      </c>
      <c r="L669" s="100"/>
      <c r="M669" s="101" t="s">
        <v>119</v>
      </c>
      <c r="N669" s="101"/>
      <c r="O669" s="100" t="n">
        <v>55</v>
      </c>
      <c r="P669" s="119" t="s">
        <v>1074</v>
      </c>
      <c r="Q669" s="119"/>
      <c r="R669" s="119"/>
      <c r="S669" s="119"/>
      <c r="T669" s="119"/>
      <c r="U669" s="103"/>
      <c r="V669" s="103"/>
      <c r="W669" s="104" t="s">
        <v>69</v>
      </c>
      <c r="X669" s="105" t="n">
        <v>0</v>
      </c>
      <c r="Y669" s="106" t="n">
        <f aca="false">IFERROR(IF(X669="",0,CEILING((X669/$H669),1)*$H669),"")</f>
        <v>0</v>
      </c>
      <c r="Z669" s="107" t="str">
        <f aca="false">IFERROR(IF(Y669=0,"",ROUNDUP(Y669/H669,0)*0.02175),"")</f>
        <v/>
      </c>
      <c r="AA669" s="108"/>
      <c r="AB669" s="109"/>
      <c r="AC669" s="110" t="s">
        <v>1075</v>
      </c>
      <c r="AG669" s="111"/>
      <c r="AJ669" s="112"/>
      <c r="AK669" s="112" t="n">
        <v>0</v>
      </c>
      <c r="BB669" s="113" t="s">
        <v>1</v>
      </c>
      <c r="BM669" s="111" t="n">
        <f aca="false">IFERROR(X669*I669/H669,"0")</f>
        <v>0</v>
      </c>
      <c r="BN669" s="111" t="n">
        <f aca="false">IFERROR(Y669*I669/H669,"0")</f>
        <v>0</v>
      </c>
      <c r="BO669" s="111" t="n">
        <f aca="false">IFERROR(1/J669*(X669/H669),"0")</f>
        <v>0</v>
      </c>
      <c r="BP669" s="111" t="n">
        <f aca="false">IFERROR(1/J669*(Y669/H669),"0")</f>
        <v>0</v>
      </c>
    </row>
    <row r="670" customFormat="false" ht="12.75" hidden="false" customHeight="false" outlineLevel="0" collapsed="false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5" t="s">
        <v>71</v>
      </c>
      <c r="Q670" s="115"/>
      <c r="R670" s="115"/>
      <c r="S670" s="115"/>
      <c r="T670" s="115"/>
      <c r="U670" s="115"/>
      <c r="V670" s="115"/>
      <c r="W670" s="116" t="s">
        <v>72</v>
      </c>
      <c r="X670" s="117" t="n">
        <f aca="false">IFERROR(X668/H668,"0")+IFERROR(X669/H669,"0")</f>
        <v>0</v>
      </c>
      <c r="Y670" s="117" t="n">
        <f aca="false">IFERROR(Y668/H668,"0")+IFERROR(Y669/H669,"0")</f>
        <v>0</v>
      </c>
      <c r="Z670" s="117" t="n">
        <f aca="false">IFERROR(IF(Z668="",0,Z668),"0")+IFERROR(IF(Z669="",0,Z669),"0")</f>
        <v>0</v>
      </c>
      <c r="AA670" s="118"/>
      <c r="AB670" s="118"/>
      <c r="AC670" s="118"/>
    </row>
    <row r="671" customFormat="false" ht="12.75" hidden="false" customHeight="false" outlineLevel="0" collapsed="false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5" t="s">
        <v>71</v>
      </c>
      <c r="Q671" s="115"/>
      <c r="R671" s="115"/>
      <c r="S671" s="115"/>
      <c r="T671" s="115"/>
      <c r="U671" s="115"/>
      <c r="V671" s="115"/>
      <c r="W671" s="116" t="s">
        <v>69</v>
      </c>
      <c r="X671" s="117" t="n">
        <f aca="false">IFERROR(SUM(X668:X669),"0")</f>
        <v>0</v>
      </c>
      <c r="Y671" s="117" t="n">
        <f aca="false">IFERROR(SUM(Y668:Y669),"0")</f>
        <v>0</v>
      </c>
      <c r="Z671" s="116"/>
      <c r="AA671" s="118"/>
      <c r="AB671" s="118"/>
      <c r="AC671" s="118"/>
    </row>
    <row r="672" customFormat="false" ht="14.25" hidden="false" customHeight="true" outlineLevel="0" collapsed="false">
      <c r="A672" s="94" t="s">
        <v>165</v>
      </c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5"/>
      <c r="AB672" s="95"/>
      <c r="AC672" s="95"/>
    </row>
    <row r="673" customFormat="false" ht="27" hidden="false" customHeight="true" outlineLevel="0" collapsed="false">
      <c r="A673" s="96" t="s">
        <v>1076</v>
      </c>
      <c r="B673" s="96" t="s">
        <v>1077</v>
      </c>
      <c r="C673" s="97" t="n">
        <v>4301020314</v>
      </c>
      <c r="D673" s="98" t="n">
        <v>4640242180090</v>
      </c>
      <c r="E673" s="98"/>
      <c r="F673" s="99" t="n">
        <v>1.5</v>
      </c>
      <c r="G673" s="100" t="n">
        <v>8</v>
      </c>
      <c r="H673" s="99" t="n">
        <v>12</v>
      </c>
      <c r="I673" s="99" t="n">
        <v>12.48</v>
      </c>
      <c r="J673" s="100" t="n">
        <v>56</v>
      </c>
      <c r="K673" s="100" t="s">
        <v>116</v>
      </c>
      <c r="L673" s="100"/>
      <c r="M673" s="101" t="s">
        <v>119</v>
      </c>
      <c r="N673" s="101"/>
      <c r="O673" s="100" t="n">
        <v>50</v>
      </c>
      <c r="P673" s="119" t="s">
        <v>1078</v>
      </c>
      <c r="Q673" s="119"/>
      <c r="R673" s="119"/>
      <c r="S673" s="119"/>
      <c r="T673" s="119"/>
      <c r="U673" s="103"/>
      <c r="V673" s="103"/>
      <c r="W673" s="104" t="s">
        <v>69</v>
      </c>
      <c r="X673" s="105" t="n">
        <v>0</v>
      </c>
      <c r="Y673" s="106" t="n">
        <f aca="false">IFERROR(IF(X673="",0,CEILING((X673/$H673),1)*$H673),"")</f>
        <v>0</v>
      </c>
      <c r="Z673" s="107" t="str">
        <f aca="false">IFERROR(IF(Y673=0,"",ROUNDUP(Y673/H673,0)*0.02175),"")</f>
        <v/>
      </c>
      <c r="AA673" s="108"/>
      <c r="AB673" s="109"/>
      <c r="AC673" s="110" t="s">
        <v>1079</v>
      </c>
      <c r="AG673" s="111"/>
      <c r="AJ673" s="112"/>
      <c r="AK673" s="112" t="n">
        <v>0</v>
      </c>
      <c r="BB673" s="113" t="s">
        <v>1</v>
      </c>
      <c r="BM673" s="111" t="n">
        <f aca="false">IFERROR(X673*I673/H673,"0")</f>
        <v>0</v>
      </c>
      <c r="BN673" s="111" t="n">
        <f aca="false">IFERROR(Y673*I673/H673,"0")</f>
        <v>0</v>
      </c>
      <c r="BO673" s="111" t="n">
        <f aca="false">IFERROR(1/J673*(X673/H673),"0")</f>
        <v>0</v>
      </c>
      <c r="BP673" s="111" t="n">
        <f aca="false">IFERROR(1/J673*(Y673/H673),"0")</f>
        <v>0</v>
      </c>
    </row>
    <row r="674" customFormat="false" ht="12.75" hidden="false" customHeight="false" outlineLevel="0" collapsed="false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5" t="s">
        <v>71</v>
      </c>
      <c r="Q674" s="115"/>
      <c r="R674" s="115"/>
      <c r="S674" s="115"/>
      <c r="T674" s="115"/>
      <c r="U674" s="115"/>
      <c r="V674" s="115"/>
      <c r="W674" s="116" t="s">
        <v>72</v>
      </c>
      <c r="X674" s="117" t="n">
        <f aca="false">IFERROR(X673/H673,"0")</f>
        <v>0</v>
      </c>
      <c r="Y674" s="117" t="n">
        <f aca="false">IFERROR(Y673/H673,"0")</f>
        <v>0</v>
      </c>
      <c r="Z674" s="117" t="n">
        <f aca="false">IFERROR(IF(Z673="",0,Z673),"0")</f>
        <v>0</v>
      </c>
      <c r="AA674" s="118"/>
      <c r="AB674" s="118"/>
      <c r="AC674" s="118"/>
    </row>
    <row r="675" customFormat="false" ht="12.75" hidden="false" customHeight="false" outlineLevel="0" collapsed="false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5" t="s">
        <v>71</v>
      </c>
      <c r="Q675" s="115"/>
      <c r="R675" s="115"/>
      <c r="S675" s="115"/>
      <c r="T675" s="115"/>
      <c r="U675" s="115"/>
      <c r="V675" s="115"/>
      <c r="W675" s="116" t="s">
        <v>69</v>
      </c>
      <c r="X675" s="117" t="n">
        <f aca="false">IFERROR(SUM(X673:X673),"0")</f>
        <v>0</v>
      </c>
      <c r="Y675" s="117" t="n">
        <f aca="false">IFERROR(SUM(Y673:Y673),"0")</f>
        <v>0</v>
      </c>
      <c r="Z675" s="116"/>
      <c r="AA675" s="118"/>
      <c r="AB675" s="118"/>
      <c r="AC675" s="118"/>
    </row>
    <row r="676" customFormat="false" ht="14.25" hidden="false" customHeight="true" outlineLevel="0" collapsed="false">
      <c r="A676" s="94" t="s">
        <v>64</v>
      </c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5"/>
      <c r="AB676" s="95"/>
      <c r="AC676" s="95"/>
    </row>
    <row r="677" customFormat="false" ht="27" hidden="false" customHeight="true" outlineLevel="0" collapsed="false">
      <c r="A677" s="96" t="s">
        <v>1080</v>
      </c>
      <c r="B677" s="96" t="s">
        <v>1081</v>
      </c>
      <c r="C677" s="97" t="n">
        <v>4301031321</v>
      </c>
      <c r="D677" s="98" t="n">
        <v>4640242180076</v>
      </c>
      <c r="E677" s="98"/>
      <c r="F677" s="99" t="n">
        <v>0.7</v>
      </c>
      <c r="G677" s="100" t="n">
        <v>6</v>
      </c>
      <c r="H677" s="99" t="n">
        <v>4.2</v>
      </c>
      <c r="I677" s="99" t="n">
        <v>4.41</v>
      </c>
      <c r="J677" s="100" t="n">
        <v>132</v>
      </c>
      <c r="K677" s="100" t="s">
        <v>126</v>
      </c>
      <c r="L677" s="100"/>
      <c r="M677" s="101" t="s">
        <v>68</v>
      </c>
      <c r="N677" s="101"/>
      <c r="O677" s="100" t="n">
        <v>40</v>
      </c>
      <c r="P677" s="119" t="s">
        <v>1082</v>
      </c>
      <c r="Q677" s="119"/>
      <c r="R677" s="119"/>
      <c r="S677" s="119"/>
      <c r="T677" s="119"/>
      <c r="U677" s="103"/>
      <c r="V677" s="103"/>
      <c r="W677" s="104" t="s">
        <v>69</v>
      </c>
      <c r="X677" s="105" t="n">
        <v>0</v>
      </c>
      <c r="Y677" s="106" t="n">
        <f aca="false">IFERROR(IF(X677="",0,CEILING((X677/$H677),1)*$H677),"")</f>
        <v>0</v>
      </c>
      <c r="Z677" s="107" t="str">
        <f aca="false">IFERROR(IF(Y677=0,"",ROUNDUP(Y677/H677,0)*0.00902),"")</f>
        <v/>
      </c>
      <c r="AA677" s="108"/>
      <c r="AB677" s="109"/>
      <c r="AC677" s="110" t="s">
        <v>1083</v>
      </c>
      <c r="AG677" s="111"/>
      <c r="AJ677" s="112"/>
      <c r="AK677" s="112" t="n">
        <v>0</v>
      </c>
      <c r="BB677" s="113" t="s">
        <v>1</v>
      </c>
      <c r="BM677" s="111" t="n">
        <f aca="false">IFERROR(X677*I677/H677,"0")</f>
        <v>0</v>
      </c>
      <c r="BN677" s="111" t="n">
        <f aca="false">IFERROR(Y677*I677/H677,"0")</f>
        <v>0</v>
      </c>
      <c r="BO677" s="111" t="n">
        <f aca="false">IFERROR(1/J677*(X677/H677),"0")</f>
        <v>0</v>
      </c>
      <c r="BP677" s="111" t="n">
        <f aca="false">IFERROR(1/J677*(Y677/H677),"0")</f>
        <v>0</v>
      </c>
    </row>
    <row r="678" customFormat="false" ht="12.75" hidden="false" customHeight="false" outlineLevel="0" collapsed="false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5" t="s">
        <v>71</v>
      </c>
      <c r="Q678" s="115"/>
      <c r="R678" s="115"/>
      <c r="S678" s="115"/>
      <c r="T678" s="115"/>
      <c r="U678" s="115"/>
      <c r="V678" s="115"/>
      <c r="W678" s="116" t="s">
        <v>72</v>
      </c>
      <c r="X678" s="117" t="n">
        <f aca="false">IFERROR(X677/H677,"0")</f>
        <v>0</v>
      </c>
      <c r="Y678" s="117" t="n">
        <f aca="false">IFERROR(Y677/H677,"0")</f>
        <v>0</v>
      </c>
      <c r="Z678" s="117" t="n">
        <f aca="false">IFERROR(IF(Z677="",0,Z677),"0")</f>
        <v>0</v>
      </c>
      <c r="AA678" s="118"/>
      <c r="AB678" s="118"/>
      <c r="AC678" s="118"/>
    </row>
    <row r="679" customFormat="false" ht="12.75" hidden="false" customHeight="false" outlineLevel="0" collapsed="false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5" t="s">
        <v>71</v>
      </c>
      <c r="Q679" s="115"/>
      <c r="R679" s="115"/>
      <c r="S679" s="115"/>
      <c r="T679" s="115"/>
      <c r="U679" s="115"/>
      <c r="V679" s="115"/>
      <c r="W679" s="116" t="s">
        <v>69</v>
      </c>
      <c r="X679" s="117" t="n">
        <f aca="false">IFERROR(SUM(X677:X677),"0")</f>
        <v>0</v>
      </c>
      <c r="Y679" s="117" t="n">
        <f aca="false">IFERROR(SUM(Y677:Y677),"0")</f>
        <v>0</v>
      </c>
      <c r="Z679" s="116"/>
      <c r="AA679" s="118"/>
      <c r="AB679" s="118"/>
      <c r="AC679" s="118"/>
    </row>
    <row r="680" customFormat="false" ht="14.25" hidden="false" customHeight="true" outlineLevel="0" collapsed="false">
      <c r="A680" s="94" t="s">
        <v>73</v>
      </c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5"/>
      <c r="AB680" s="95"/>
      <c r="AC680" s="95"/>
    </row>
    <row r="681" customFormat="false" ht="27" hidden="false" customHeight="true" outlineLevel="0" collapsed="false">
      <c r="A681" s="96" t="s">
        <v>1084</v>
      </c>
      <c r="B681" s="96" t="s">
        <v>1085</v>
      </c>
      <c r="C681" s="97" t="n">
        <v>4301051780</v>
      </c>
      <c r="D681" s="98" t="n">
        <v>4640242180106</v>
      </c>
      <c r="E681" s="98"/>
      <c r="F681" s="99" t="n">
        <v>1.3</v>
      </c>
      <c r="G681" s="100" t="n">
        <v>6</v>
      </c>
      <c r="H681" s="99" t="n">
        <v>7.8</v>
      </c>
      <c r="I681" s="99" t="n">
        <v>8.28</v>
      </c>
      <c r="J681" s="100" t="n">
        <v>56</v>
      </c>
      <c r="K681" s="100" t="s">
        <v>116</v>
      </c>
      <c r="L681" s="100"/>
      <c r="M681" s="101" t="s">
        <v>68</v>
      </c>
      <c r="N681" s="101"/>
      <c r="O681" s="100" t="n">
        <v>45</v>
      </c>
      <c r="P681" s="119" t="s">
        <v>1086</v>
      </c>
      <c r="Q681" s="119"/>
      <c r="R681" s="119"/>
      <c r="S681" s="119"/>
      <c r="T681" s="119"/>
      <c r="U681" s="103"/>
      <c r="V681" s="103"/>
      <c r="W681" s="104" t="s">
        <v>69</v>
      </c>
      <c r="X681" s="105" t="n">
        <v>0</v>
      </c>
      <c r="Y681" s="106" t="n">
        <f aca="false">IFERROR(IF(X681="",0,CEILING((X681/$H681),1)*$H681),"")</f>
        <v>0</v>
      </c>
      <c r="Z681" s="107" t="str">
        <f aca="false">IFERROR(IF(Y681=0,"",ROUNDUP(Y681/H681,0)*0.02175),"")</f>
        <v/>
      </c>
      <c r="AA681" s="108"/>
      <c r="AB681" s="109"/>
      <c r="AC681" s="110" t="s">
        <v>1087</v>
      </c>
      <c r="AG681" s="111"/>
      <c r="AJ681" s="112"/>
      <c r="AK681" s="112" t="n">
        <v>0</v>
      </c>
      <c r="BB681" s="113" t="s">
        <v>1</v>
      </c>
      <c r="BM681" s="111" t="n">
        <f aca="false">IFERROR(X681*I681/H681,"0")</f>
        <v>0</v>
      </c>
      <c r="BN681" s="111" t="n">
        <f aca="false">IFERROR(Y681*I681/H681,"0")</f>
        <v>0</v>
      </c>
      <c r="BO681" s="111" t="n">
        <f aca="false">IFERROR(1/J681*(X681/H681),"0")</f>
        <v>0</v>
      </c>
      <c r="BP681" s="111" t="n">
        <f aca="false">IFERROR(1/J681*(Y681/H681),"0")</f>
        <v>0</v>
      </c>
    </row>
    <row r="682" customFormat="false" ht="12.75" hidden="false" customHeight="false" outlineLevel="0" collapsed="false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5" t="s">
        <v>71</v>
      </c>
      <c r="Q682" s="115"/>
      <c r="R682" s="115"/>
      <c r="S682" s="115"/>
      <c r="T682" s="115"/>
      <c r="U682" s="115"/>
      <c r="V682" s="115"/>
      <c r="W682" s="116" t="s">
        <v>72</v>
      </c>
      <c r="X682" s="117" t="n">
        <f aca="false">IFERROR(X681/H681,"0")</f>
        <v>0</v>
      </c>
      <c r="Y682" s="117" t="n">
        <f aca="false">IFERROR(Y681/H681,"0")</f>
        <v>0</v>
      </c>
      <c r="Z682" s="117" t="n">
        <f aca="false">IFERROR(IF(Z681="",0,Z681),"0")</f>
        <v>0</v>
      </c>
      <c r="AA682" s="118"/>
      <c r="AB682" s="118"/>
      <c r="AC682" s="118"/>
    </row>
    <row r="683" customFormat="false" ht="12.75" hidden="false" customHeight="false" outlineLevel="0" collapsed="false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5" t="s">
        <v>71</v>
      </c>
      <c r="Q683" s="115"/>
      <c r="R683" s="115"/>
      <c r="S683" s="115"/>
      <c r="T683" s="115"/>
      <c r="U683" s="115"/>
      <c r="V683" s="115"/>
      <c r="W683" s="116" t="s">
        <v>69</v>
      </c>
      <c r="X683" s="117" t="n">
        <f aca="false">IFERROR(SUM(X681:X681),"0")</f>
        <v>0</v>
      </c>
      <c r="Y683" s="117" t="n">
        <f aca="false">IFERROR(SUM(Y681:Y681),"0")</f>
        <v>0</v>
      </c>
      <c r="Z683" s="116"/>
      <c r="AA683" s="118"/>
      <c r="AB683" s="118"/>
      <c r="AC683" s="118"/>
    </row>
    <row r="684" customFormat="false" ht="15" hidden="false" customHeight="true" outlineLevel="0" collapsed="false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1" t="s">
        <v>1088</v>
      </c>
      <c r="Q684" s="121"/>
      <c r="R684" s="121"/>
      <c r="S684" s="121"/>
      <c r="T684" s="121"/>
      <c r="U684" s="121"/>
      <c r="V684" s="121"/>
      <c r="W684" s="116" t="s">
        <v>69</v>
      </c>
      <c r="X684" s="117" t="n">
        <f aca="false"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4550</v>
      </c>
      <c r="Y684" s="117" t="n">
        <f aca="false"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4572.72</v>
      </c>
      <c r="Z684" s="116"/>
      <c r="AA684" s="118"/>
      <c r="AB684" s="118"/>
      <c r="AC684" s="118"/>
    </row>
    <row r="685" customFormat="false" ht="12.75" hidden="false" customHeight="false" outlineLevel="0" collapsed="false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1" t="s">
        <v>1089</v>
      </c>
      <c r="Q685" s="121"/>
      <c r="R685" s="121"/>
      <c r="S685" s="121"/>
      <c r="T685" s="121"/>
      <c r="U685" s="121"/>
      <c r="V685" s="121"/>
      <c r="W685" s="116" t="s">
        <v>69</v>
      </c>
      <c r="X685" s="117" t="n">
        <f aca="false">IFERROR(SUM(BM22:BM681),"0")</f>
        <v>4786.37575757576</v>
      </c>
      <c r="Y685" s="117" t="n">
        <f aca="false">IFERROR(SUM(BN22:BN681),"0")</f>
        <v>4810.104</v>
      </c>
      <c r="Z685" s="116"/>
      <c r="AA685" s="118"/>
      <c r="AB685" s="118"/>
      <c r="AC685" s="118"/>
    </row>
    <row r="686" customFormat="false" ht="12.75" hidden="false" customHeight="false" outlineLevel="0" collapsed="false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1" t="s">
        <v>1090</v>
      </c>
      <c r="Q686" s="121"/>
      <c r="R686" s="121"/>
      <c r="S686" s="121"/>
      <c r="T686" s="121"/>
      <c r="U686" s="121"/>
      <c r="V686" s="121"/>
      <c r="W686" s="116" t="s">
        <v>1091</v>
      </c>
      <c r="X686" s="122" t="n">
        <f aca="false">ROUNDUP(SUM(BO22:BO681),0)</f>
        <v>8</v>
      </c>
      <c r="Y686" s="122" t="n">
        <f aca="false">ROUNDUP(SUM(BP22:BP681),0)</f>
        <v>8</v>
      </c>
      <c r="Z686" s="116"/>
      <c r="AA686" s="118"/>
      <c r="AB686" s="118"/>
      <c r="AC686" s="118"/>
    </row>
    <row r="687" customFormat="false" ht="12.75" hidden="false" customHeight="false" outlineLevel="0" collapsed="false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1" t="s">
        <v>1092</v>
      </c>
      <c r="Q687" s="121"/>
      <c r="R687" s="121"/>
      <c r="S687" s="121"/>
      <c r="T687" s="121"/>
      <c r="U687" s="121"/>
      <c r="V687" s="121"/>
      <c r="W687" s="116" t="s">
        <v>69</v>
      </c>
      <c r="X687" s="117" t="n">
        <f aca="false">GrossWeightTotal+PalletQtyTotal*25</f>
        <v>4986.37575757576</v>
      </c>
      <c r="Y687" s="117" t="n">
        <f aca="false">GrossWeightTotalR+PalletQtyTotalR*25</f>
        <v>5010.104</v>
      </c>
      <c r="Z687" s="116"/>
      <c r="AA687" s="118"/>
      <c r="AB687" s="118"/>
      <c r="AC687" s="118"/>
    </row>
    <row r="688" customFormat="false" ht="12.75" hidden="false" customHeight="false" outlineLevel="0" collapsed="false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1" t="s">
        <v>1093</v>
      </c>
      <c r="Q688" s="121"/>
      <c r="R688" s="121"/>
      <c r="S688" s="121"/>
      <c r="T688" s="121"/>
      <c r="U688" s="121"/>
      <c r="V688" s="121"/>
      <c r="W688" s="116" t="s">
        <v>1091</v>
      </c>
      <c r="X688" s="117" t="n">
        <f aca="false"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574.747474747475</v>
      </c>
      <c r="Y688" s="117" t="n">
        <f aca="false"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577</v>
      </c>
      <c r="Z688" s="116"/>
      <c r="AA688" s="118"/>
      <c r="AB688" s="118"/>
      <c r="AC688" s="118"/>
    </row>
    <row r="689" customFormat="false" ht="14.25" hidden="false" customHeight="true" outlineLevel="0" collapsed="false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1" t="s">
        <v>1094</v>
      </c>
      <c r="Q689" s="121"/>
      <c r="R689" s="121"/>
      <c r="S689" s="121"/>
      <c r="T689" s="121"/>
      <c r="U689" s="121"/>
      <c r="V689" s="121"/>
      <c r="W689" s="123" t="s">
        <v>1095</v>
      </c>
      <c r="X689" s="116"/>
      <c r="Y689" s="116"/>
      <c r="Z689" s="116" t="n">
        <f aca="false"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8.88861</v>
      </c>
      <c r="AA689" s="118"/>
      <c r="AB689" s="118"/>
      <c r="AC689" s="118"/>
    </row>
    <row r="690" customFormat="false" ht="13.5" hidden="false" customHeight="true" outlineLevel="0" collapsed="false"/>
    <row r="691" customFormat="false" ht="27" hidden="false" customHeight="true" outlineLevel="0" collapsed="false">
      <c r="A691" s="124" t="s">
        <v>1096</v>
      </c>
      <c r="B691" s="125" t="s">
        <v>63</v>
      </c>
      <c r="C691" s="125" t="s">
        <v>111</v>
      </c>
      <c r="D691" s="125"/>
      <c r="E691" s="125"/>
      <c r="F691" s="125"/>
      <c r="G691" s="125"/>
      <c r="H691" s="125"/>
      <c r="I691" s="125" t="s">
        <v>324</v>
      </c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 t="s">
        <v>659</v>
      </c>
      <c r="X691" s="125"/>
      <c r="Y691" s="125" t="s">
        <v>748</v>
      </c>
      <c r="Z691" s="125"/>
      <c r="AA691" s="125"/>
      <c r="AB691" s="125"/>
      <c r="AC691" s="125" t="s">
        <v>856</v>
      </c>
      <c r="AD691" s="125" t="s">
        <v>955</v>
      </c>
      <c r="AE691" s="125" t="s">
        <v>967</v>
      </c>
      <c r="AF691" s="125"/>
    </row>
    <row r="692" s="1" customFormat="true" ht="14.25" hidden="false" customHeight="true" outlineLevel="0" collapsed="false">
      <c r="A692" s="126" t="s">
        <v>1097</v>
      </c>
      <c r="B692" s="125" t="s">
        <v>63</v>
      </c>
      <c r="C692" s="125" t="s">
        <v>112</v>
      </c>
      <c r="D692" s="125" t="s">
        <v>139</v>
      </c>
      <c r="E692" s="125" t="s">
        <v>215</v>
      </c>
      <c r="F692" s="125" t="s">
        <v>237</v>
      </c>
      <c r="G692" s="125" t="s">
        <v>281</v>
      </c>
      <c r="H692" s="125" t="s">
        <v>111</v>
      </c>
      <c r="I692" s="125" t="s">
        <v>325</v>
      </c>
      <c r="J692" s="125" t="s">
        <v>349</v>
      </c>
      <c r="K692" s="125" t="s">
        <v>427</v>
      </c>
      <c r="L692" s="125" t="s">
        <v>446</v>
      </c>
      <c r="M692" s="125" t="s">
        <v>470</v>
      </c>
      <c r="O692" s="125" t="s">
        <v>499</v>
      </c>
      <c r="P692" s="125" t="s">
        <v>502</v>
      </c>
      <c r="Q692" s="125" t="s">
        <v>511</v>
      </c>
      <c r="R692" s="125" t="s">
        <v>527</v>
      </c>
      <c r="S692" s="125" t="s">
        <v>537</v>
      </c>
      <c r="T692" s="125" t="s">
        <v>550</v>
      </c>
      <c r="U692" s="125" t="s">
        <v>561</v>
      </c>
      <c r="V692" s="125" t="s">
        <v>646</v>
      </c>
      <c r="W692" s="125" t="s">
        <v>660</v>
      </c>
      <c r="X692" s="125" t="s">
        <v>704</v>
      </c>
      <c r="Y692" s="125" t="s">
        <v>749</v>
      </c>
      <c r="Z692" s="125" t="s">
        <v>812</v>
      </c>
      <c r="AA692" s="125" t="s">
        <v>836</v>
      </c>
      <c r="AB692" s="125" t="s">
        <v>852</v>
      </c>
      <c r="AC692" s="125" t="s">
        <v>856</v>
      </c>
      <c r="AD692" s="125" t="s">
        <v>955</v>
      </c>
      <c r="AE692" s="125" t="s">
        <v>967</v>
      </c>
      <c r="AF692" s="125" t="s">
        <v>1067</v>
      </c>
    </row>
    <row r="693" s="1" customFormat="true" ht="13.5" hidden="false" customHeight="true" outlineLevel="0" collapsed="false">
      <c r="A693" s="126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</row>
    <row r="694" s="1" customFormat="true" ht="18" hidden="false" customHeight="true" outlineLevel="0" collapsed="false">
      <c r="A694" s="124" t="s">
        <v>1098</v>
      </c>
      <c r="B694" s="127" t="n">
        <f aca="false">IFERROR(Y22*1,"0")+IFERROR(Y26*1,"0")+IFERROR(Y27*1,"0")+IFERROR(Y28*1,"0")+IFERROR(Y29*1,"0")+IFERROR(Y30*1,"0")+IFERROR(Y31*1,"0")+IFERROR(Y32*1,"0")+IFERROR(Y33*1,"0")+IFERROR(Y37*1,"0")+IFERROR(Y41*1,"0")</f>
        <v>0</v>
      </c>
      <c r="C694" s="127" t="n">
        <f aca="false">IFERROR(Y47*1,"0")+IFERROR(Y48*1,"0")+IFERROR(Y49*1,"0")+IFERROR(Y50*1,"0")+IFERROR(Y51*1,"0")+IFERROR(Y52*1,"0")+IFERROR(Y56*1,"0")+IFERROR(Y57*1,"0")</f>
        <v>0</v>
      </c>
      <c r="D694" s="127" t="n">
        <f aca="false"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127" t="n">
        <f aca="false">IFERROR(Y105*1,"0")+IFERROR(Y106*1,"0")+IFERROR(Y107*1,"0")+IFERROR(Y111*1,"0")+IFERROR(Y112*1,"0")+IFERROR(Y113*1,"0")+IFERROR(Y114*1,"0")+IFERROR(Y115*1,"0")+IFERROR(Y116*1,"0")</f>
        <v>0</v>
      </c>
      <c r="F694" s="127" t="n">
        <f aca="false"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127" t="n">
        <f aca="false">IFERROR(Y152*1,"0")+IFERROR(Y153*1,"0")+IFERROR(Y154*1,"0")+IFERROR(Y158*1,"0")+IFERROR(Y159*1,"0")+IFERROR(Y163*1,"0")+IFERROR(Y164*1,"0")+IFERROR(Y165*1,"0")</f>
        <v>0</v>
      </c>
      <c r="H694" s="127" t="n">
        <f aca="false">IFERROR(Y170*1,"0")+IFERROR(Y174*1,"0")+IFERROR(Y175*1,"0")+IFERROR(Y176*1,"0")+IFERROR(Y177*1,"0")+IFERROR(Y178*1,"0")+IFERROR(Y182*1,"0")+IFERROR(Y183*1,"0")</f>
        <v>0</v>
      </c>
      <c r="I694" s="127" t="n">
        <f aca="false">IFERROR(Y189*1,"0")+IFERROR(Y193*1,"0")+IFERROR(Y194*1,"0")+IFERROR(Y195*1,"0")+IFERROR(Y196*1,"0")+IFERROR(Y197*1,"0")+IFERROR(Y198*1,"0")+IFERROR(Y199*1,"0")+IFERROR(Y200*1,"0")</f>
        <v>0</v>
      </c>
      <c r="J694" s="127" t="n">
        <f aca="false"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400.8</v>
      </c>
      <c r="K694" s="127" t="n">
        <f aca="false">IFERROR(Y250*1,"0")+IFERROR(Y251*1,"0")+IFERROR(Y252*1,"0")+IFERROR(Y253*1,"0")+IFERROR(Y254*1,"0")+IFERROR(Y255*1,"0")+IFERROR(Y256*1,"0")+IFERROR(Y257*1,"0")</f>
        <v>0</v>
      </c>
      <c r="L694" s="127" t="n">
        <f aca="false">IFERROR(Y262*1,"0")+IFERROR(Y263*1,"0")+IFERROR(Y264*1,"0")+IFERROR(Y265*1,"0")+IFERROR(Y266*1,"0")+IFERROR(Y267*1,"0")+IFERROR(Y268*1,"0")+IFERROR(Y269*1,"0")+IFERROR(Y270*1,"0")+IFERROR(Y274*1,"0")</f>
        <v>0</v>
      </c>
      <c r="M694" s="127" t="n">
        <f aca="false">IFERROR(Y279*1,"0")+IFERROR(Y280*1,"0")+IFERROR(Y281*1,"0")+IFERROR(Y282*1,"0")+IFERROR(Y283*1,"0")+IFERROR(Y284*1,"0")+IFERROR(Y285*1,"0")+IFERROR(Y286*1,"0")+IFERROR(Y287*1,"0")+IFERROR(Y288*1,"0")</f>
        <v>0</v>
      </c>
      <c r="O694" s="127" t="n">
        <f aca="false">IFERROR(Y293*1,"0")</f>
        <v>0</v>
      </c>
      <c r="P694" s="127" t="n">
        <f aca="false">IFERROR(Y298*1,"0")+IFERROR(Y299*1,"0")+IFERROR(Y300*1,"0")</f>
        <v>0</v>
      </c>
      <c r="Q694" s="127" t="n">
        <f aca="false">IFERROR(Y305*1,"0")+IFERROR(Y306*1,"0")+IFERROR(Y307*1,"0")+IFERROR(Y308*1,"0")+IFERROR(Y309*1,"0")+IFERROR(Y310*1,"0")</f>
        <v>0</v>
      </c>
      <c r="R694" s="127" t="n">
        <f aca="false">IFERROR(Y315*1,"0")+IFERROR(Y319*1,"0")+IFERROR(Y323*1,"0")</f>
        <v>0</v>
      </c>
      <c r="S694" s="127" t="n">
        <f aca="false">IFERROR(Y328*1,"0")+IFERROR(Y332*1,"0")+IFERROR(Y336*1,"0")+IFERROR(Y337*1,"0")</f>
        <v>0</v>
      </c>
      <c r="T694" s="127" t="n">
        <f aca="false">IFERROR(Y342*1,"0")+IFERROR(Y346*1,"0")+IFERROR(Y347*1,"0")+IFERROR(Y351*1,"0")</f>
        <v>0</v>
      </c>
      <c r="U694" s="127" t="n">
        <f aca="false"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127" t="n">
        <f aca="false">IFERROR(Y404*1,"0")+IFERROR(Y408*1,"0")+IFERROR(Y409*1,"0")+IFERROR(Y410*1,"0")</f>
        <v>0</v>
      </c>
      <c r="W694" s="127" t="n">
        <f aca="false"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2265</v>
      </c>
      <c r="X694" s="127" t="n">
        <f aca="false"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1305</v>
      </c>
      <c r="Y694" s="127" t="n">
        <f aca="false"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127" t="n">
        <f aca="false">IFERROR(Y514*1,"0")+IFERROR(Y518*1,"0")+IFERROR(Y519*1,"0")+IFERROR(Y520*1,"0")+IFERROR(Y521*1,"0")+IFERROR(Y522*1,"0")+IFERROR(Y526*1,"0")+IFERROR(Y530*1,"0")</f>
        <v>0</v>
      </c>
      <c r="AA694" s="127" t="n">
        <f aca="false">IFERROR(Y535*1,"0")+IFERROR(Y536*1,"0")+IFERROR(Y537*1,"0")+IFERROR(Y538*1,"0")+IFERROR(Y539*1,"0")+IFERROR(Y540*1,"0")</f>
        <v>0</v>
      </c>
      <c r="AB694" s="127" t="n">
        <f aca="false">IFERROR(Y545*1,"0")</f>
        <v>0</v>
      </c>
      <c r="AC694" s="127" t="n">
        <f aca="false"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601.92</v>
      </c>
      <c r="AD694" s="127" t="n">
        <f aca="false">IFERROR(Y608*1,"0")+IFERROR(Y612*1,"0")+IFERROR(Y616*1,"0")</f>
        <v>0</v>
      </c>
      <c r="AE694" s="127" t="n">
        <f aca="false"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127" t="n">
        <f aca="false"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true" objects="true" scenarios="true" sort="false" autoFilter="false" pivotTables="false"/>
  <autoFilter ref="A18:AF18"/>
  <mergeCells count="12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C692:AC693"/>
    <mergeCell ref="AD692:AD693"/>
    <mergeCell ref="AE692:AE693"/>
    <mergeCell ref="AF692:AF693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:R8 P5:R6">
    <cfRule type="expression" priority="8" aboveAverage="0" equalAverage="0" bottom="0" percent="0" rank="0" text="" dxfId="1">
      <formula>IF($V$5="доставка",1,0)</formula>
    </cfRule>
  </conditionalFormatting>
  <dataValidations count="19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50:X51 X69 X76 X107 X123" type="custom">
      <formula1>IF(AK123&gt;0,OR(X123=0,AND(IF(X123-AK123&gt;=0,1,0),X123&gt;0,IF(X123/(H123*K123)=ROUND(X123/(H123*K123),0),1,0))),0)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64 X113 X140 X309 X417 X419 X421 X430" type="custom">
      <formula1>IF(AK64&gt;0,OR(X64=0,AND(IF(X64-AK64&gt;=0,1,0),X64&gt;0,IF(X64/(H64*J64)=ROUND(X64/(H64*J64),0),1,0))),0)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1099</v>
      </c>
      <c r="H1" s="6"/>
    </row>
    <row r="3" customFormat="false" ht="12.75" hidden="false" customHeight="false" outlineLevel="0" collapsed="false">
      <c r="B3" s="128" t="s">
        <v>1100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1101</v>
      </c>
      <c r="D6" s="128" t="s">
        <v>1102</v>
      </c>
      <c r="E6" s="128"/>
    </row>
    <row r="8" customFormat="false" ht="12.75" hidden="false" customHeight="false" outlineLevel="0" collapsed="false">
      <c r="B8" s="128" t="s">
        <v>19</v>
      </c>
      <c r="C8" s="128" t="s">
        <v>1101</v>
      </c>
      <c r="D8" s="128"/>
      <c r="E8" s="128"/>
    </row>
    <row r="10" customFormat="false" ht="12.75" hidden="false" customHeight="false" outlineLevel="0" collapsed="false">
      <c r="B10" s="128" t="s">
        <v>1103</v>
      </c>
      <c r="C10" s="128"/>
      <c r="D10" s="128"/>
      <c r="E10" s="128"/>
    </row>
    <row r="11" customFormat="false" ht="12.75" hidden="false" customHeight="false" outlineLevel="0" collapsed="false">
      <c r="B11" s="128" t="s">
        <v>1104</v>
      </c>
      <c r="C11" s="128"/>
      <c r="D11" s="128"/>
      <c r="E11" s="128"/>
    </row>
    <row r="12" customFormat="false" ht="12.75" hidden="false" customHeight="false" outlineLevel="0" collapsed="false">
      <c r="B12" s="128" t="s">
        <v>1105</v>
      </c>
      <c r="C12" s="128"/>
      <c r="D12" s="128"/>
      <c r="E12" s="128"/>
    </row>
    <row r="13" customFormat="false" ht="12.75" hidden="false" customHeight="false" outlineLevel="0" collapsed="false">
      <c r="B13" s="128" t="s">
        <v>1106</v>
      </c>
      <c r="C13" s="128"/>
      <c r="D13" s="128"/>
      <c r="E13" s="128"/>
    </row>
    <row r="14" customFormat="false" ht="12.75" hidden="false" customHeight="false" outlineLevel="0" collapsed="false">
      <c r="B14" s="128" t="s">
        <v>1107</v>
      </c>
      <c r="C14" s="128"/>
      <c r="D14" s="128"/>
      <c r="E14" s="128"/>
    </row>
    <row r="15" customFormat="false" ht="12.75" hidden="false" customHeight="false" outlineLevel="0" collapsed="false">
      <c r="B15" s="128" t="s">
        <v>1108</v>
      </c>
      <c r="C15" s="128"/>
      <c r="D15" s="128"/>
      <c r="E15" s="128"/>
    </row>
    <row r="16" customFormat="false" ht="12.75" hidden="false" customHeight="false" outlineLevel="0" collapsed="false">
      <c r="B16" s="128" t="s">
        <v>1109</v>
      </c>
      <c r="C16" s="128"/>
      <c r="D16" s="128"/>
      <c r="E16" s="128"/>
    </row>
    <row r="17" customFormat="false" ht="12.75" hidden="false" customHeight="false" outlineLevel="0" collapsed="false">
      <c r="B17" s="128" t="s">
        <v>1110</v>
      </c>
      <c r="C17" s="128"/>
      <c r="D17" s="128"/>
      <c r="E17" s="128"/>
    </row>
    <row r="18" customFormat="false" ht="12.75" hidden="false" customHeight="false" outlineLevel="0" collapsed="false">
      <c r="B18" s="128" t="s">
        <v>1111</v>
      </c>
      <c r="C18" s="128"/>
      <c r="D18" s="128"/>
      <c r="E18" s="128"/>
    </row>
    <row r="19" customFormat="false" ht="12.75" hidden="false" customHeight="false" outlineLevel="0" collapsed="false">
      <c r="B19" s="128" t="s">
        <v>1112</v>
      </c>
      <c r="C19" s="128"/>
      <c r="D19" s="128"/>
      <c r="E19" s="128"/>
    </row>
    <row r="20" customFormat="false" ht="12.75" hidden="false" customHeight="false" outlineLevel="0" collapsed="false">
      <c r="B20" s="128" t="s">
        <v>1113</v>
      </c>
      <c r="C20" s="128"/>
      <c r="D20" s="128"/>
      <c r="E20" s="128"/>
    </row>
  </sheetData>
  <sheetProtection algorithmName="SHA-512" hashValue="KR9YlhFOI5i+yAUdGuG/wPrlSFk7f4tUn2dyq7Kk/KHEahd5P6GVeBAO2snNVhoWF5Swd20TOOwQwH1Jz3xUhg==" saltValue="jxmQoodrREcmwCHDS6auv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2025-01-10T06:09:12Z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