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ЗПФ филиалы\2 машина Луганск\"/>
    </mc:Choice>
  </mc:AlternateContent>
  <xr:revisionPtr revIDLastSave="0" documentId="13_ncr:1_{6327F598-3CC3-45CC-B0BD-3B7F50522BE7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Z211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Z203" i="1" s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Z186" i="1" s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Z119" i="1" s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Z97" i="1" s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Z85" i="1" s="1"/>
  <c r="Y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Z58" i="1" s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P28" i="1"/>
  <c r="X24" i="1"/>
  <c r="X304" i="1" s="1"/>
  <c r="X23" i="1"/>
  <c r="X308" i="1" s="1"/>
  <c r="BO22" i="1"/>
  <c r="X306" i="1" s="1"/>
  <c r="BM22" i="1"/>
  <c r="X305" i="1" s="1"/>
  <c r="X307" i="1" s="1"/>
  <c r="Z22" i="1"/>
  <c r="Z23" i="1" s="1"/>
  <c r="Z309" i="1" s="1"/>
  <c r="Y22" i="1"/>
  <c r="P22" i="1"/>
  <c r="H10" i="1"/>
  <c r="A9" i="1"/>
  <c r="D7" i="1"/>
  <c r="Q6" i="1"/>
  <c r="P2" i="1"/>
  <c r="F10" i="1" l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5" i="1" l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/>
  <c r="C317" i="1"/>
  <c r="B317" i="1"/>
  <c r="A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<sst xmlns="http://schemas.openxmlformats.org/spreadsheetml/2006/main" count="1505" uniqueCount="503">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</sst>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2" zoomScale="85" zoomScaleNormal="85" zoomScaleSheetLayoutView="100" workbookViewId="0">
      <selection activeCell="Z310" sqref="Z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112</v>
      </c>
      <c r="Y28" s="31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42</v>
      </c>
      <c r="Y29" s="31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98</v>
      </c>
      <c r="Y30" s="319">
        <f>IFERROR(IF(X30="","",X30),"")</f>
        <v>98</v>
      </c>
      <c r="Z30" s="36">
        <f>IFERROR(IF(X30="","",X30*0.00941),"")</f>
        <v>0.92218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188.3364</v>
      </c>
      <c r="BN30" s="67">
        <f>IFERROR(Y30*I30,"0")</f>
        <v>188.3364</v>
      </c>
      <c r="BO30" s="67">
        <f>IFERROR(X30/J30,"0")</f>
        <v>0.7</v>
      </c>
      <c r="BP30" s="67">
        <f>IFERROR(Y30/J30,"0")</f>
        <v>0.7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84</v>
      </c>
      <c r="Y31" s="319">
        <f>IFERROR(IF(X31="","",X31),"")</f>
        <v>84</v>
      </c>
      <c r="Z31" s="36">
        <f>IFERROR(IF(X31="","",X31*0.00941),"")</f>
        <v>0.79044000000000003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161.43119999999999</v>
      </c>
      <c r="BN31" s="67">
        <f>IFERROR(Y31*I31,"0")</f>
        <v>161.43119999999999</v>
      </c>
      <c r="BO31" s="67">
        <f>IFERROR(X31/J31,"0")</f>
        <v>0.6</v>
      </c>
      <c r="BP31" s="67">
        <f>IFERROR(Y31/J31,"0")</f>
        <v>0.6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336</v>
      </c>
      <c r="Y32" s="320">
        <f>IFERROR(SUM(Y28:Y31),"0")</f>
        <v>336</v>
      </c>
      <c r="Z32" s="320">
        <f>IFERROR(IF(Z28="",0,Z28),"0")+IFERROR(IF(Z29="",0,Z29),"0")+IFERROR(IF(Z30="",0,Z30),"0")+IFERROR(IF(Z31="",0,Z31),"0")</f>
        <v>3.1617600000000001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504</v>
      </c>
      <c r="Y33" s="320">
        <f>IFERROR(SUMPRODUCT(Y28:Y31*H28:H31),"0")</f>
        <v>504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24</v>
      </c>
      <c r="Y49" s="319">
        <f t="shared" si="0"/>
        <v>24</v>
      </c>
      <c r="Z49" s="36">
        <f t="shared" si="1"/>
        <v>0.372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175.2</v>
      </c>
      <c r="BN49" s="67">
        <f t="shared" si="3"/>
        <v>175.2</v>
      </c>
      <c r="BO49" s="67">
        <f t="shared" si="4"/>
        <v>0.2857142857142857</v>
      </c>
      <c r="BP49" s="67">
        <f t="shared" si="5"/>
        <v>0.2857142857142857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24</v>
      </c>
      <c r="Y52" s="319">
        <f t="shared" si="0"/>
        <v>24</v>
      </c>
      <c r="Z52" s="36">
        <f t="shared" si="1"/>
        <v>0.372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178.32</v>
      </c>
      <c r="BN52" s="67">
        <f t="shared" si="3"/>
        <v>178.32</v>
      </c>
      <c r="BO52" s="67">
        <f t="shared" si="4"/>
        <v>0.2857142857142857</v>
      </c>
      <c r="BP52" s="67">
        <f t="shared" si="5"/>
        <v>0.2857142857142857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48</v>
      </c>
      <c r="Y56" s="319">
        <f t="shared" si="0"/>
        <v>48</v>
      </c>
      <c r="Z56" s="36">
        <f t="shared" si="1"/>
        <v>0.74399999999999999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359.32799999999997</v>
      </c>
      <c r="BN56" s="67">
        <f t="shared" si="3"/>
        <v>359.32799999999997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12</v>
      </c>
      <c r="Y57" s="319">
        <f t="shared" si="0"/>
        <v>12</v>
      </c>
      <c r="Z57" s="36">
        <f t="shared" si="1"/>
        <v>0.186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87.6</v>
      </c>
      <c r="BN57" s="67">
        <f t="shared" si="3"/>
        <v>87.6</v>
      </c>
      <c r="BO57" s="67">
        <f t="shared" si="4"/>
        <v>0.14285714285714285</v>
      </c>
      <c r="BP57" s="67">
        <f t="shared" si="5"/>
        <v>0.14285714285714285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120</v>
      </c>
      <c r="Y58" s="320">
        <f>IFERROR(SUM(Y46:Y57),"0")</f>
        <v>120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1.8599999999999999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854.40000000000009</v>
      </c>
      <c r="Y59" s="320">
        <f>IFERROR(SUMPRODUCT(Y46:Y57*H46:H57),"0")</f>
        <v>854.40000000000009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48</v>
      </c>
      <c r="Y63" s="319">
        <f>IFERROR(IF(X63="","",X63),"")</f>
        <v>48</v>
      </c>
      <c r="Z63" s="36">
        <f>IFERROR(IF(X63="","",X63*0.00866),"")</f>
        <v>0.41567999999999994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250.23359999999997</v>
      </c>
      <c r="BN63" s="67">
        <f>IFERROR(Y63*I63,"0")</f>
        <v>250.23359999999997</v>
      </c>
      <c r="BO63" s="67">
        <f>IFERROR(X63/J63,"0")</f>
        <v>0.33333333333333331</v>
      </c>
      <c r="BP63" s="67">
        <f>IFERROR(Y63/J63,"0")</f>
        <v>0.33333333333333331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48</v>
      </c>
      <c r="Y64" s="320">
        <f>IFERROR(SUM(Y62:Y63),"0")</f>
        <v>48</v>
      </c>
      <c r="Z64" s="320">
        <f>IFERROR(IF(Z62="",0,Z62),"0")+IFERROR(IF(Z63="",0,Z63),"0")</f>
        <v>0.41567999999999994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240</v>
      </c>
      <c r="Y65" s="320">
        <f>IFERROR(SUMPRODUCT(Y62:Y63*H62:H63),"0")</f>
        <v>240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14</v>
      </c>
      <c r="Y68" s="319">
        <f>IFERROR(IF(X68="","",X68),"")</f>
        <v>14</v>
      </c>
      <c r="Z68" s="36">
        <f>IFERROR(IF(X68="","",X68*0.01788),"")</f>
        <v>0.25031999999999999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60.250400000000006</v>
      </c>
      <c r="BN68" s="67">
        <f>IFERROR(Y68*I68,"0")</f>
        <v>60.250400000000006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14</v>
      </c>
      <c r="Y69" s="320">
        <f>IFERROR(SUM(Y68:Y68),"0")</f>
        <v>14</v>
      </c>
      <c r="Z69" s="320">
        <f>IFERROR(IF(Z68="",0,Z68),"0")</f>
        <v>0.25031999999999999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50.4</v>
      </c>
      <c r="Y70" s="320">
        <f>IFERROR(SUMPRODUCT(Y68:Y68*H68:H68),"0")</f>
        <v>50.4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112</v>
      </c>
      <c r="Y73" s="319">
        <f>IFERROR(IF(X73="","",X73),"")</f>
        <v>112</v>
      </c>
      <c r="Z73" s="36">
        <f>IFERROR(IF(X73="","",X73*0.01788),"")</f>
        <v>2.0025599999999999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482.00320000000005</v>
      </c>
      <c r="BN73" s="67">
        <f>IFERROR(Y73*I73,"0")</f>
        <v>482.00320000000005</v>
      </c>
      <c r="BO73" s="67">
        <f>IFERROR(X73/J73,"0")</f>
        <v>1.6</v>
      </c>
      <c r="BP73" s="67">
        <f>IFERROR(Y73/J73,"0")</f>
        <v>1.6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98</v>
      </c>
      <c r="Y74" s="319">
        <f>IFERROR(IF(X74="","",X74),"")</f>
        <v>98</v>
      </c>
      <c r="Z74" s="36">
        <f>IFERROR(IF(X74="","",X74*0.01788),"")</f>
        <v>1.75224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421.75280000000004</v>
      </c>
      <c r="BN74" s="67">
        <f>IFERROR(Y74*I74,"0")</f>
        <v>421.75280000000004</v>
      </c>
      <c r="BO74" s="67">
        <f>IFERROR(X74/J74,"0")</f>
        <v>1.4</v>
      </c>
      <c r="BP74" s="67">
        <f>IFERROR(Y74/J74,"0")</f>
        <v>1.4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210</v>
      </c>
      <c r="Y75" s="320">
        <f>IFERROR(SUM(Y73:Y74),"0")</f>
        <v>210</v>
      </c>
      <c r="Z75" s="320">
        <f>IFERROR(IF(Z73="",0,Z73),"0")+IFERROR(IF(Z74="",0,Z74),"0")</f>
        <v>3.7547999999999999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756</v>
      </c>
      <c r="Y76" s="320">
        <f>IFERROR(SUMPRODUCT(Y73:Y74*H73:H74),"0")</f>
        <v>756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70</v>
      </c>
      <c r="Y79" s="319">
        <f t="shared" ref="Y79:Y84" si="6">IFERROR(IF(X79="","",X79),"")</f>
        <v>70</v>
      </c>
      <c r="Z79" s="36">
        <f t="shared" ref="Z79:Z84" si="7">IFERROR(IF(X79="","",X79*0.01788),"")</f>
        <v>1.2516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301.25200000000001</v>
      </c>
      <c r="BN79" s="67">
        <f t="shared" ref="BN79:BN84" si="9">IFERROR(Y79*I79,"0")</f>
        <v>301.25200000000001</v>
      </c>
      <c r="BO79" s="67">
        <f t="shared" ref="BO79:BO84" si="10">IFERROR(X79/J79,"0")</f>
        <v>1</v>
      </c>
      <c r="BP79" s="67">
        <f t="shared" ref="BP79:BP84" si="11">IFERROR(Y79/J79,"0")</f>
        <v>1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28</v>
      </c>
      <c r="Y80" s="319">
        <f t="shared" si="6"/>
        <v>28</v>
      </c>
      <c r="Z80" s="36">
        <f t="shared" si="7"/>
        <v>0.50063999999999997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126.81760000000001</v>
      </c>
      <c r="BN80" s="67">
        <f t="shared" si="9"/>
        <v>126.81760000000001</v>
      </c>
      <c r="BO80" s="67">
        <f t="shared" si="10"/>
        <v>0.4</v>
      </c>
      <c r="BP80" s="67">
        <f t="shared" si="11"/>
        <v>0.4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84</v>
      </c>
      <c r="Y82" s="319">
        <f t="shared" si="6"/>
        <v>84</v>
      </c>
      <c r="Z82" s="36">
        <f t="shared" si="7"/>
        <v>1.5019199999999999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14</v>
      </c>
      <c r="Y84" s="319">
        <f t="shared" si="6"/>
        <v>14</v>
      </c>
      <c r="Z84" s="36">
        <f t="shared" si="7"/>
        <v>0.25031999999999999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62.283200000000008</v>
      </c>
      <c r="BN84" s="67">
        <f t="shared" si="9"/>
        <v>62.283200000000008</v>
      </c>
      <c r="BO84" s="67">
        <f t="shared" si="10"/>
        <v>0.2</v>
      </c>
      <c r="BP84" s="67">
        <f t="shared" si="11"/>
        <v>0.2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280</v>
      </c>
      <c r="Y85" s="320">
        <f>IFERROR(SUM(Y79:Y84),"0")</f>
        <v>280</v>
      </c>
      <c r="Z85" s="320">
        <f>IFERROR(IF(Z79="",0,Z79),"0")+IFERROR(IF(Z80="",0,Z80),"0")+IFERROR(IF(Z81="",0,Z81),"0")+IFERROR(IF(Z82="",0,Z82),"0")+IFERROR(IF(Z83="",0,Z83),"0")+IFERROR(IF(Z84="",0,Z84),"0")</f>
        <v>5.0064000000000011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1028.1600000000001</v>
      </c>
      <c r="Y86" s="320">
        <f>IFERROR(SUMPRODUCT(Y79:Y84*H79:H84),"0")</f>
        <v>1028.1600000000001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20</v>
      </c>
      <c r="Y89" s="319">
        <f>IFERROR(IF(X89="","",X89),"")</f>
        <v>20</v>
      </c>
      <c r="Z89" s="36">
        <f>IFERROR(IF(X89="","",X89*0.0095),"")</f>
        <v>0.19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45</v>
      </c>
      <c r="BN89" s="67">
        <f>IFERROR(Y89*I89,"0")</f>
        <v>45</v>
      </c>
      <c r="BO89" s="67">
        <f>IFERROR(X89/J89,"0")</f>
        <v>0.2</v>
      </c>
      <c r="BP89" s="67">
        <f>IFERROR(Y89/J89,"0")</f>
        <v>0.2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20</v>
      </c>
      <c r="Y90" s="320">
        <f>IFERROR(SUM(Y89:Y89),"0")</f>
        <v>20</v>
      </c>
      <c r="Z90" s="320">
        <f>IFERROR(IF(Z89="",0,Z89),"0")</f>
        <v>0.19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42</v>
      </c>
      <c r="Y91" s="320">
        <f>IFERROR(SUMPRODUCT(Y89:Y89*H89:H89),"0")</f>
        <v>42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36</v>
      </c>
      <c r="Y96" s="319">
        <f>IFERROR(IF(X96="","",X96),"")</f>
        <v>36</v>
      </c>
      <c r="Z96" s="36">
        <f>IFERROR(IF(X96="","",X96*0.0155),"")</f>
        <v>0.55800000000000005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124.70399999999999</v>
      </c>
      <c r="BN96" s="67">
        <f>IFERROR(Y96*I96,"0")</f>
        <v>124.70399999999999</v>
      </c>
      <c r="BO96" s="67">
        <f>IFERROR(X96/J96,"0")</f>
        <v>0.42857142857142855</v>
      </c>
      <c r="BP96" s="67">
        <f>IFERROR(Y96/J96,"0")</f>
        <v>0.42857142857142855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50</v>
      </c>
      <c r="Y97" s="320">
        <f>IFERROR(SUM(Y94:Y96),"0")</f>
        <v>50</v>
      </c>
      <c r="Z97" s="320">
        <f>IFERROR(IF(Z94="",0,Z94),"0")+IFERROR(IF(Z95="",0,Z95),"0")+IFERROR(IF(Z96="",0,Z96),"0")</f>
        <v>0.80832000000000004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161.28</v>
      </c>
      <c r="Y98" s="320">
        <f>IFERROR(SUMPRODUCT(Y94:Y96*H94:H96),"0")</f>
        <v>161.28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48</v>
      </c>
      <c r="Y103" s="319">
        <f>IFERROR(IF(X103="","",X103),"")</f>
        <v>48</v>
      </c>
      <c r="Z103" s="36">
        <f>IFERROR(IF(X103="","",X103*0.0155),"")</f>
        <v>0.74399999999999999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350.4</v>
      </c>
      <c r="BN103" s="67">
        <f>IFERROR(Y103*I103,"0")</f>
        <v>350.4</v>
      </c>
      <c r="BO103" s="67">
        <f>IFERROR(X103/J103,"0")</f>
        <v>0.5714285714285714</v>
      </c>
      <c r="BP103" s="67">
        <f>IFERROR(Y103/J103,"0")</f>
        <v>0.5714285714285714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36</v>
      </c>
      <c r="Y105" s="319">
        <f>IFERROR(IF(X105="","",X105),"")</f>
        <v>36</v>
      </c>
      <c r="Z105" s="36">
        <f>IFERROR(IF(X105="","",X105*0.0155),"")</f>
        <v>0.55800000000000005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262.8</v>
      </c>
      <c r="BN105" s="67">
        <f>IFERROR(Y105*I105,"0")</f>
        <v>262.8</v>
      </c>
      <c r="BO105" s="67">
        <f>IFERROR(X105/J105,"0")</f>
        <v>0.42857142857142855</v>
      </c>
      <c r="BP105" s="67">
        <f>IFERROR(Y105/J105,"0")</f>
        <v>0.42857142857142855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96</v>
      </c>
      <c r="Y106" s="320">
        <f>IFERROR(SUM(Y101:Y105),"0")</f>
        <v>96</v>
      </c>
      <c r="Z106" s="320">
        <f>IFERROR(IF(Z101="",0,Z101),"0")+IFERROR(IF(Z102="",0,Z102),"0")+IFERROR(IF(Z103="",0,Z103),"0")+IFERROR(IF(Z104="",0,Z104),"0")+IFERROR(IF(Z105="",0,Z105),"0")</f>
        <v>1.488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664.8</v>
      </c>
      <c r="Y107" s="320">
        <f>IFERROR(SUMPRODUCT(Y101:Y105*H101:H105),"0")</f>
        <v>664.8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210</v>
      </c>
      <c r="Y110" s="319">
        <f>IFERROR(IF(X110="","",X110),"")</f>
        <v>210</v>
      </c>
      <c r="Z110" s="36">
        <f>IFERROR(IF(X110="","",X110*0.01788),"")</f>
        <v>3.7547999999999999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777.75599999999997</v>
      </c>
      <c r="BN110" s="67">
        <f>IFERROR(Y110*I110,"0")</f>
        <v>777.75599999999997</v>
      </c>
      <c r="BO110" s="67">
        <f>IFERROR(X110/J110,"0")</f>
        <v>3</v>
      </c>
      <c r="BP110" s="67">
        <f>IFERROR(Y110/J110,"0")</f>
        <v>3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252</v>
      </c>
      <c r="Y111" s="319">
        <f>IFERROR(IF(X111="","",X111),"")</f>
        <v>252</v>
      </c>
      <c r="Z111" s="36">
        <f>IFERROR(IF(X111="","",X111*0.01788),"")</f>
        <v>4.5057600000000004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933.30719999999997</v>
      </c>
      <c r="BN111" s="67">
        <f>IFERROR(Y111*I111,"0")</f>
        <v>933.30719999999997</v>
      </c>
      <c r="BO111" s="67">
        <f>IFERROR(X111/J111,"0")</f>
        <v>3.6</v>
      </c>
      <c r="BP111" s="67">
        <f>IFERROR(Y111/J111,"0")</f>
        <v>3.6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462</v>
      </c>
      <c r="Y112" s="320">
        <f>IFERROR(SUM(Y110:Y111),"0")</f>
        <v>462</v>
      </c>
      <c r="Z112" s="320">
        <f>IFERROR(IF(Z110="",0,Z110),"0")+IFERROR(IF(Z111="",0,Z111),"0")</f>
        <v>8.2605599999999999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1386</v>
      </c>
      <c r="Y113" s="320">
        <f>IFERROR(SUMPRODUCT(Y110:Y111*H110:H111),"0")</f>
        <v>1386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0</v>
      </c>
      <c r="Y118" s="319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0</v>
      </c>
      <c r="Y119" s="320">
        <f>IFERROR(SUM(Y116:Y118),"0")</f>
        <v>0</v>
      </c>
      <c r="Z119" s="320">
        <f>IFERROR(IF(Z116="",0,Z116),"0")+IFERROR(IF(Z117="",0,Z117),"0")+IFERROR(IF(Z118="",0,Z118),"0")</f>
        <v>0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0</v>
      </c>
      <c r="Y120" s="320">
        <f>IFERROR(SUMPRODUCT(Y116:Y118*H116:H118),"0")</f>
        <v>0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28</v>
      </c>
      <c r="Y123" s="319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28</v>
      </c>
      <c r="Y124" s="319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56</v>
      </c>
      <c r="Y125" s="320">
        <f>IFERROR(SUM(Y123:Y124),"0")</f>
        <v>56</v>
      </c>
      <c r="Z125" s="320">
        <f>IFERROR(IF(Z123="",0,Z123),"0")+IFERROR(IF(Z124="",0,Z124),"0")</f>
        <v>1.0012799999999999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168</v>
      </c>
      <c r="Y126" s="320">
        <f>IFERROR(SUMPRODUCT(Y123:Y124*H123:H124),"0")</f>
        <v>168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28</v>
      </c>
      <c r="Y129" s="31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28</v>
      </c>
      <c r="Y130" s="320">
        <f>IFERROR(SUM(Y129:Y129),"0")</f>
        <v>28</v>
      </c>
      <c r="Z130" s="320">
        <f>IFERROR(IF(Z129="",0,Z129),"0")</f>
        <v>0.50063999999999997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84</v>
      </c>
      <c r="Y131" s="320">
        <f>IFERROR(SUMPRODUCT(Y129:Y129*H129:H129),"0")</f>
        <v>84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6</v>
      </c>
      <c r="Y139" s="319">
        <f>IFERROR(IF(X139="","",X139),"")</f>
        <v>6</v>
      </c>
      <c r="Z139" s="36">
        <f>IFERROR(IF(X139="","",X139*0.01157),"")</f>
        <v>6.9420000000000009E-2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12.72</v>
      </c>
      <c r="BN139" s="67">
        <f>IFERROR(Y139*I139,"0")</f>
        <v>12.72</v>
      </c>
      <c r="BO139" s="67">
        <f>IFERROR(X139/J139,"0")</f>
        <v>8.3333333333333329E-2</v>
      </c>
      <c r="BP139" s="67">
        <f>IFERROR(Y139/J139,"0")</f>
        <v>8.3333333333333329E-2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24</v>
      </c>
      <c r="Y140" s="319">
        <f>IFERROR(IF(X140="","",X140),"")</f>
        <v>24</v>
      </c>
      <c r="Z140" s="36">
        <f>IFERROR(IF(X140="","",X140*0.01157),"")</f>
        <v>0.27768000000000004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50.88</v>
      </c>
      <c r="BN140" s="67">
        <f>IFERROR(Y140*I140,"0")</f>
        <v>50.88</v>
      </c>
      <c r="BO140" s="67">
        <f>IFERROR(X140/J140,"0")</f>
        <v>0.33333333333333331</v>
      </c>
      <c r="BP140" s="67">
        <f>IFERROR(Y140/J140,"0")</f>
        <v>0.33333333333333331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30</v>
      </c>
      <c r="Y141" s="320">
        <f>IFERROR(SUM(Y139:Y140),"0")</f>
        <v>30</v>
      </c>
      <c r="Z141" s="320">
        <f>IFERROR(IF(Z139="",0,Z139),"0")+IFERROR(IF(Z140="",0,Z140),"0")</f>
        <v>0.34710000000000008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48.000000000000007</v>
      </c>
      <c r="Y142" s="320">
        <f>IFERROR(SUMPRODUCT(Y139:Y140*H139:H140),"0")</f>
        <v>48.000000000000007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36</v>
      </c>
      <c r="Y158" s="319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36</v>
      </c>
      <c r="Y160" s="320">
        <f>IFERROR(SUM(Y156:Y159),"0")</f>
        <v>36</v>
      </c>
      <c r="Z160" s="320">
        <f>IFERROR(IF(Z156="",0,Z156),"0")+IFERROR(IF(Z157="",0,Z157),"0")+IFERROR(IF(Z158="",0,Z158),"0")+IFERROR(IF(Z159="",0,Z159),"0")</f>
        <v>0.31175999999999998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180</v>
      </c>
      <c r="Y161" s="320">
        <f>IFERROR(SUMPRODUCT(Y156:Y159*H156:H159),"0")</f>
        <v>180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56</v>
      </c>
      <c r="Y170" s="31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42</v>
      </c>
      <c r="Y171" s="31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42</v>
      </c>
      <c r="Y172" s="319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156.91200000000001</v>
      </c>
      <c r="BN172" s="67">
        <f>IFERROR(Y172*I172,"0")</f>
        <v>156.91200000000001</v>
      </c>
      <c r="BO172" s="67">
        <f>IFERROR(X172/J172,"0")</f>
        <v>0.6</v>
      </c>
      <c r="BP172" s="67">
        <f>IFERROR(Y172/J172,"0")</f>
        <v>0.6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140</v>
      </c>
      <c r="Y173" s="320">
        <f>IFERROR(SUM(Y170:Y172),"0")</f>
        <v>140</v>
      </c>
      <c r="Z173" s="320">
        <f>IFERROR(IF(Z170="",0,Z170),"0")+IFERROR(IF(Z171="",0,Z171),"0")+IFERROR(IF(Z172="",0,Z172),"0")</f>
        <v>2.5032000000000001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420</v>
      </c>
      <c r="Y174" s="320">
        <f>IFERROR(SUMPRODUCT(Y170:Y172*H170:H172),"0")</f>
        <v>420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24</v>
      </c>
      <c r="Y202" s="319">
        <f t="shared" si="12"/>
        <v>24</v>
      </c>
      <c r="Z202" s="36">
        <f t="shared" si="13"/>
        <v>0.372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140.88</v>
      </c>
      <c r="BN202" s="67">
        <f t="shared" si="15"/>
        <v>140.88</v>
      </c>
      <c r="BO202" s="67">
        <f t="shared" si="16"/>
        <v>0.2857142857142857</v>
      </c>
      <c r="BP202" s="67">
        <f t="shared" si="17"/>
        <v>0.2857142857142857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24</v>
      </c>
      <c r="Y203" s="320">
        <f>IFERROR(SUM(Y197:Y202),"0")</f>
        <v>24</v>
      </c>
      <c r="Z203" s="320">
        <f>IFERROR(IF(Z197="",0,Z197),"0")+IFERROR(IF(Z198="",0,Z198),"0")+IFERROR(IF(Z199="",0,Z199),"0")+IFERROR(IF(Z200="",0,Z200),"0")+IFERROR(IF(Z201="",0,Z201),"0")+IFERROR(IF(Z202="",0,Z202),"0")</f>
        <v>0.372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134.39999999999998</v>
      </c>
      <c r="Y204" s="320">
        <f>IFERROR(SUMPRODUCT(Y197:Y202*H197:H202),"0")</f>
        <v>134.39999999999998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12</v>
      </c>
      <c r="Y211" s="320">
        <f>IFERROR(SUM(Y207:Y210),"0")</f>
        <v>12</v>
      </c>
      <c r="Z211" s="320">
        <f>IFERROR(IF(Z207="",0,Z207),"0")+IFERROR(IF(Z208="",0,Z208),"0")+IFERROR(IF(Z209="",0,Z209),"0")+IFERROR(IF(Z210="",0,Z210),"0")</f>
        <v>0.186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86.4</v>
      </c>
      <c r="Y212" s="320">
        <f>IFERROR(SUMPRODUCT(Y207:Y210*H207:H210),"0")</f>
        <v>86.4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204</v>
      </c>
      <c r="Y270" s="319">
        <f>IFERROR(IF(X270="","",X270),"")</f>
        <v>204</v>
      </c>
      <c r="Z270" s="36">
        <f>IFERROR(IF(X270="","",X270*0.0155),"")</f>
        <v>3.1619999999999999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1277.04</v>
      </c>
      <c r="BN270" s="67">
        <f>IFERROR(Y270*I270,"0")</f>
        <v>1277.04</v>
      </c>
      <c r="BO270" s="67">
        <f>IFERROR(X270/J270,"0")</f>
        <v>2.4285714285714284</v>
      </c>
      <c r="BP270" s="67">
        <f>IFERROR(Y270/J270,"0")</f>
        <v>2.4285714285714284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204</v>
      </c>
      <c r="Y272" s="320">
        <f>IFERROR(SUM(Y270:Y271),"0")</f>
        <v>204</v>
      </c>
      <c r="Z272" s="320">
        <f>IFERROR(IF(Z270="",0,Z270),"0")+IFERROR(IF(Z271="",0,Z271),"0")</f>
        <v>3.1619999999999999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1224</v>
      </c>
      <c r="Y273" s="320">
        <f>IFERROR(SUMPRODUCT(Y270:Y271*H270:H271),"0")</f>
        <v>1224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120</v>
      </c>
      <c r="Y276" s="319">
        <f>IFERROR(IF(X276="","",X276),"")</f>
        <v>120</v>
      </c>
      <c r="Z276" s="36">
        <f>IFERROR(IF(X276="","",X276*0.0155),"")</f>
        <v>1.8599999999999999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628.20000000000005</v>
      </c>
      <c r="BN276" s="67">
        <f>IFERROR(Y276*I276,"0")</f>
        <v>628.20000000000005</v>
      </c>
      <c r="BO276" s="67">
        <f>IFERROR(X276/J276,"0")</f>
        <v>1.4285714285714286</v>
      </c>
      <c r="BP276" s="67">
        <f>IFERROR(Y276/J276,"0")</f>
        <v>1.4285714285714286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120</v>
      </c>
      <c r="Y278" s="320">
        <f>IFERROR(SUM(Y275:Y277),"0")</f>
        <v>120</v>
      </c>
      <c r="Z278" s="320">
        <f>IFERROR(IF(Z275="",0,Z275),"0")+IFERROR(IF(Z276="",0,Z276),"0")+IFERROR(IF(Z277="",0,Z277),"0")</f>
        <v>1.8599999999999999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600</v>
      </c>
      <c r="Y279" s="320">
        <f>IFERROR(SUMPRODUCT(Y275:Y277*H275:H277),"0")</f>
        <v>600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98</v>
      </c>
      <c r="Y282" s="319">
        <f t="shared" si="18"/>
        <v>98</v>
      </c>
      <c r="Z282" s="36">
        <f>IFERROR(IF(X282="","",X282*0.00936),"")</f>
        <v>0.91727999999999998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381.416</v>
      </c>
      <c r="BN282" s="67">
        <f t="shared" si="20"/>
        <v>381.416</v>
      </c>
      <c r="BO282" s="67">
        <f t="shared" si="21"/>
        <v>0.77777777777777779</v>
      </c>
      <c r="BP282" s="67">
        <f t="shared" si="22"/>
        <v>0.77777777777777779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96</v>
      </c>
      <c r="Y284" s="319">
        <f t="shared" si="18"/>
        <v>96</v>
      </c>
      <c r="Z284" s="36">
        <f>IFERROR(IF(X284="","",X284*0.0155),"")</f>
        <v>1.488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550.56000000000006</v>
      </c>
      <c r="BN284" s="67">
        <f t="shared" si="20"/>
        <v>550.56000000000006</v>
      </c>
      <c r="BO284" s="67">
        <f t="shared" si="21"/>
        <v>1.1428571428571428</v>
      </c>
      <c r="BP284" s="67">
        <f t="shared" si="22"/>
        <v>1.1428571428571428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140</v>
      </c>
      <c r="Y286" s="319">
        <f t="shared" si="18"/>
        <v>140</v>
      </c>
      <c r="Z286" s="36">
        <f t="shared" si="23"/>
        <v>1.3104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446.88</v>
      </c>
      <c r="BN286" s="67">
        <f t="shared" si="20"/>
        <v>446.88</v>
      </c>
      <c r="BO286" s="67">
        <f t="shared" si="21"/>
        <v>1.1111111111111112</v>
      </c>
      <c r="BP286" s="67">
        <f t="shared" si="22"/>
        <v>1.1111111111111112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238</v>
      </c>
      <c r="Y289" s="319">
        <f t="shared" si="18"/>
        <v>238</v>
      </c>
      <c r="Z289" s="36">
        <f t="shared" si="23"/>
        <v>2.2276799999999999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926.29599999999994</v>
      </c>
      <c r="BN289" s="67">
        <f t="shared" si="20"/>
        <v>926.29599999999994</v>
      </c>
      <c r="BO289" s="67">
        <f t="shared" si="21"/>
        <v>1.8888888888888888</v>
      </c>
      <c r="BP289" s="67">
        <f t="shared" si="22"/>
        <v>1.8888888888888888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586</v>
      </c>
      <c r="Y302" s="320">
        <f>IFERROR(SUM(Y281:Y301),"0")</f>
        <v>586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6.0743999999999998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2233.1999999999998</v>
      </c>
      <c r="Y303" s="320">
        <f>IFERROR(SUMPRODUCT(Y281:Y301*H281:H301),"0")</f>
        <v>2233.1999999999998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10865.04</v>
      </c>
      <c r="Y304" s="320">
        <f>IFERROR(Y24+Y33+Y38+Y43+Y59+Y65+Y70+Y76+Y86+Y91+Y98+Y107+Y113+Y120+Y126+Y131+Y136+Y142+Y147+Y153+Y161+Y166+Y174+Y178+Y187+Y194+Y204+Y212+Y217+Y222+Y228+Y234+Y241+Y246+Y252+Y256+Y264+Y268+Y273+Y279+Y303,"0")</f>
        <v>10865.04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12108.4128</v>
      </c>
      <c r="Y305" s="320">
        <f>IFERROR(SUM(BN22:BN301),"0")</f>
        <v>12108.4128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34</v>
      </c>
      <c r="Y306" s="38">
        <f>ROUNDUP(SUM(BP22:BP301),0)</f>
        <v>34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12958.4128</v>
      </c>
      <c r="Y307" s="320">
        <f>GrossWeightTotalR+PalletQtyTotalR*25</f>
        <v>12958.4128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2872</v>
      </c>
      <c r="Y308" s="320">
        <f>IFERROR(Y23+Y32+Y37+Y42+Y58+Y64+Y69+Y75+Y85+Y90+Y97+Y106+Y112+Y119+Y125+Y130+Y135+Y141+Y146+Y152+Y160+Y165+Y173+Y177+Y186+Y193+Y203+Y211+Y216+Y221+Y227+Y233+Y240+Y245+Y251+Y255+Y263+Y267+Y272+Y278+Y302,"0")</f>
        <v>2872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41.514220000000002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504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854.40000000000009</v>
      </c>
      <c r="G314" s="46">
        <f>IFERROR(X62*H62,"0")+IFERROR(X63*H63,"0")</f>
        <v>240</v>
      </c>
      <c r="H314" s="46">
        <f>IFERROR(X68*H68,"0")</f>
        <v>50.4</v>
      </c>
      <c r="I314" s="46">
        <f>IFERROR(X73*H73,"0")+IFERROR(X74*H74,"0")</f>
        <v>756</v>
      </c>
      <c r="J314" s="46">
        <f>IFERROR(X79*H79,"0")+IFERROR(X80*H80,"0")+IFERROR(X81*H81,"0")+IFERROR(X82*H82,"0")+IFERROR(X83*H83,"0")+IFERROR(X84*H84,"0")</f>
        <v>1028.1600000000001</v>
      </c>
      <c r="K314" s="46">
        <f>IFERROR(X89*H89,"0")</f>
        <v>42</v>
      </c>
      <c r="L314" s="46">
        <f>IFERROR(X94*H94,"0")+IFERROR(X95*H95,"0")+IFERROR(X96*H96,"0")</f>
        <v>161.28</v>
      </c>
      <c r="M314" s="46">
        <f>IFERROR(X101*H101,"0")+IFERROR(X102*H102,"0")+IFERROR(X103*H103,"0")+IFERROR(X104*H104,"0")+IFERROR(X105*H105,"0")</f>
        <v>664.8</v>
      </c>
      <c r="N314" s="316"/>
      <c r="O314" s="46">
        <f>IFERROR(X110*H110,"0")+IFERROR(X111*H111,"0")</f>
        <v>1386</v>
      </c>
      <c r="P314" s="46">
        <f>IFERROR(X116*H116,"0")+IFERROR(X117*H117,"0")+IFERROR(X118*H118,"0")</f>
        <v>0</v>
      </c>
      <c r="Q314" s="46">
        <f>IFERROR(X123*H123,"0")+IFERROR(X124*H124,"0")</f>
        <v>168</v>
      </c>
      <c r="R314" s="46">
        <f>IFERROR(X129*H129,"0")</f>
        <v>84</v>
      </c>
      <c r="S314" s="46">
        <f>IFERROR(X134*H134,"0")</f>
        <v>0</v>
      </c>
      <c r="T314" s="46">
        <f>IFERROR(X139*H139,"0")+IFERROR(X140*H140,"0")</f>
        <v>48.000000000000007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180</v>
      </c>
      <c r="X314" s="46">
        <f>IFERROR(X170*H170,"0")+IFERROR(X171*H171,"0")+IFERROR(X172*H172,"0")+IFERROR(X176*H176,"0")</f>
        <v>420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134.39999999999998</v>
      </c>
      <c r="AB314" s="46">
        <f>IFERROR(X207*H207,"0")+IFERROR(X208*H208,"0")+IFERROR(X209*H209,"0")+IFERROR(X210*H210,"0")</f>
        <v>86.4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4057.2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2160</v>
      </c>
      <c r="B317" s="60">
        <f>SUMPRODUCT(--(BB:BB="ПГП"),--(W:W="кор"),H:H,Y:Y)+SUMPRODUCT(--(BB:BB="ПГП"),--(W:W="кг"),Y:Y)</f>
        <v>8705.0400000000009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2025-01-17T09:14:13Z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