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1,25 ПОКОМ КИ филиалы\1 машина Донецк + Хохланд\"/>
    </mc:Choice>
  </mc:AlternateContent>
  <xr:revisionPtr revIDLastSave="0" documentId="13_ncr:1_{F01EF4B0-6033-4D3F-A301-5F9C65DA22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Z656" i="1" s="1"/>
  <c r="Y652" i="1"/>
  <c r="Y657" i="1" s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Z638" i="1" s="1"/>
  <c r="Y631" i="1"/>
  <c r="Y639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Z621" i="1" s="1"/>
  <c r="Y614" i="1"/>
  <c r="Y622" i="1" s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Y595" i="1"/>
  <c r="X595" i="1"/>
  <c r="BP594" i="1"/>
  <c r="BO594" i="1"/>
  <c r="BN594" i="1"/>
  <c r="BM594" i="1"/>
  <c r="Z594" i="1"/>
  <c r="Y594" i="1"/>
  <c r="BP593" i="1"/>
  <c r="BO593" i="1"/>
  <c r="BN593" i="1"/>
  <c r="BM593" i="1"/>
  <c r="Z593" i="1"/>
  <c r="Z595" i="1" s="1"/>
  <c r="Y593" i="1"/>
  <c r="Y596" i="1" s="1"/>
  <c r="P593" i="1"/>
  <c r="X591" i="1"/>
  <c r="X590" i="1"/>
  <c r="BP589" i="1"/>
  <c r="BO589" i="1"/>
  <c r="BN589" i="1"/>
  <c r="BM589" i="1"/>
  <c r="Z589" i="1"/>
  <c r="Y589" i="1"/>
  <c r="P589" i="1"/>
  <c r="BO588" i="1"/>
  <c r="BM588" i="1"/>
  <c r="Y588" i="1"/>
  <c r="Y590" i="1" s="1"/>
  <c r="P588" i="1"/>
  <c r="BP587" i="1"/>
  <c r="BO587" i="1"/>
  <c r="BN587" i="1"/>
  <c r="BM587" i="1"/>
  <c r="Z587" i="1"/>
  <c r="Y587" i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Y566" i="1" s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X559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AD686" i="1" s="1"/>
  <c r="P543" i="1"/>
  <c r="X539" i="1"/>
  <c r="Y538" i="1"/>
  <c r="X538" i="1"/>
  <c r="BP537" i="1"/>
  <c r="BO537" i="1"/>
  <c r="BN537" i="1"/>
  <c r="BM537" i="1"/>
  <c r="Z537" i="1"/>
  <c r="Z538" i="1" s="1"/>
  <c r="Y537" i="1"/>
  <c r="P537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Y533" i="1" s="1"/>
  <c r="P527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Y524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AA686" i="1" s="1"/>
  <c r="P514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Y506" i="1" s="1"/>
  <c r="X482" i="1"/>
  <c r="X481" i="1"/>
  <c r="BO480" i="1"/>
  <c r="BM480" i="1"/>
  <c r="Y480" i="1"/>
  <c r="P480" i="1"/>
  <c r="X476" i="1"/>
  <c r="X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3" i="1" s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7" i="1"/>
  <c r="Y446" i="1"/>
  <c r="X446" i="1"/>
  <c r="BP445" i="1"/>
  <c r="BO445" i="1"/>
  <c r="BN445" i="1"/>
  <c r="BM445" i="1"/>
  <c r="Z445" i="1"/>
  <c r="Z446" i="1" s="1"/>
  <c r="Y445" i="1"/>
  <c r="Y447" i="1" s="1"/>
  <c r="X443" i="1"/>
  <c r="X442" i="1"/>
  <c r="BO441" i="1"/>
  <c r="BM441" i="1"/>
  <c r="Y441" i="1"/>
  <c r="BO440" i="1"/>
  <c r="BM440" i="1"/>
  <c r="Y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Y433" i="1" s="1"/>
  <c r="P421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Y399" i="1" s="1"/>
  <c r="X393" i="1"/>
  <c r="X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3" i="1" s="1"/>
  <c r="P388" i="1"/>
  <c r="X386" i="1"/>
  <c r="X385" i="1"/>
  <c r="BO384" i="1"/>
  <c r="BM384" i="1"/>
  <c r="Z384" i="1"/>
  <c r="Y384" i="1"/>
  <c r="BP384" i="1" s="1"/>
  <c r="P384" i="1"/>
  <c r="BO383" i="1"/>
  <c r="BM383" i="1"/>
  <c r="Y383" i="1"/>
  <c r="BP383" i="1" s="1"/>
  <c r="P383" i="1"/>
  <c r="BO382" i="1"/>
  <c r="BN382" i="1"/>
  <c r="BM382" i="1"/>
  <c r="Z382" i="1"/>
  <c r="Y382" i="1"/>
  <c r="BP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6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6" i="1" s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Z364" i="1"/>
  <c r="Y364" i="1"/>
  <c r="BP364" i="1" s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86" i="1" s="1"/>
  <c r="P361" i="1"/>
  <c r="X358" i="1"/>
  <c r="X357" i="1"/>
  <c r="BO356" i="1"/>
  <c r="BM356" i="1"/>
  <c r="Y356" i="1"/>
  <c r="U686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6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6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2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6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86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86" i="1" s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6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86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86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86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86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6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6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0" i="1" s="1"/>
  <c r="BO22" i="1"/>
  <c r="X678" i="1" s="1"/>
  <c r="BM22" i="1"/>
  <c r="X677" i="1" s="1"/>
  <c r="X679" i="1" s="1"/>
  <c r="Y22" i="1"/>
  <c r="B68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76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86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Y247" i="1"/>
  <c r="Z241" i="1"/>
  <c r="BN241" i="1"/>
  <c r="Z242" i="1"/>
  <c r="BN242" i="1"/>
  <c r="Z244" i="1"/>
  <c r="BN244" i="1"/>
  <c r="BP253" i="1"/>
  <c r="BN253" i="1"/>
  <c r="Z253" i="1"/>
  <c r="BP257" i="1"/>
  <c r="BN257" i="1"/>
  <c r="Z257" i="1"/>
  <c r="H9" i="1"/>
  <c r="Y24" i="1"/>
  <c r="Y53" i="1"/>
  <c r="Y70" i="1"/>
  <c r="Y109" i="1"/>
  <c r="Y127" i="1"/>
  <c r="Y156" i="1"/>
  <c r="Y172" i="1"/>
  <c r="Y207" i="1"/>
  <c r="Z246" i="1"/>
  <c r="Y246" i="1"/>
  <c r="BP251" i="1"/>
  <c r="BN251" i="1"/>
  <c r="Z251" i="1"/>
  <c r="Z258" i="1" s="1"/>
  <c r="Y259" i="1"/>
  <c r="BP255" i="1"/>
  <c r="BN255" i="1"/>
  <c r="Z255" i="1"/>
  <c r="Z311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Y358" i="1"/>
  <c r="BN364" i="1"/>
  <c r="Z366" i="1"/>
  <c r="BN366" i="1"/>
  <c r="Z368" i="1"/>
  <c r="BN368" i="1"/>
  <c r="Y369" i="1"/>
  <c r="Y377" i="1"/>
  <c r="BN384" i="1"/>
  <c r="Y385" i="1"/>
  <c r="Y392" i="1"/>
  <c r="BP396" i="1"/>
  <c r="BN396" i="1"/>
  <c r="Z396" i="1"/>
  <c r="BP404" i="1"/>
  <c r="BN404" i="1"/>
  <c r="Z404" i="1"/>
  <c r="W686" i="1"/>
  <c r="Y410" i="1"/>
  <c r="BP409" i="1"/>
  <c r="BN409" i="1"/>
  <c r="Z409" i="1"/>
  <c r="Z410" i="1" s="1"/>
  <c r="Y411" i="1"/>
  <c r="Y416" i="1"/>
  <c r="BP413" i="1"/>
  <c r="BN413" i="1"/>
  <c r="Z413" i="1"/>
  <c r="BP423" i="1"/>
  <c r="BN423" i="1"/>
  <c r="Z423" i="1"/>
  <c r="BP427" i="1"/>
  <c r="BN427" i="1"/>
  <c r="Z427" i="1"/>
  <c r="BP431" i="1"/>
  <c r="BN431" i="1"/>
  <c r="Z431" i="1"/>
  <c r="Y438" i="1"/>
  <c r="BP435" i="1"/>
  <c r="BN435" i="1"/>
  <c r="Z435" i="1"/>
  <c r="Z437" i="1" s="1"/>
  <c r="BP441" i="1"/>
  <c r="BN441" i="1"/>
  <c r="Z441" i="1"/>
  <c r="Y443" i="1"/>
  <c r="BP451" i="1"/>
  <c r="BN451" i="1"/>
  <c r="Z451" i="1"/>
  <c r="Z458" i="1" s="1"/>
  <c r="BP455" i="1"/>
  <c r="BN455" i="1"/>
  <c r="Z455" i="1"/>
  <c r="Y472" i="1"/>
  <c r="BP466" i="1"/>
  <c r="BN466" i="1"/>
  <c r="Z466" i="1"/>
  <c r="BP469" i="1"/>
  <c r="BN469" i="1"/>
  <c r="Z469" i="1"/>
  <c r="BP489" i="1"/>
  <c r="BN489" i="1"/>
  <c r="Z489" i="1"/>
  <c r="BP492" i="1"/>
  <c r="BN492" i="1"/>
  <c r="Z492" i="1"/>
  <c r="BP497" i="1"/>
  <c r="BN497" i="1"/>
  <c r="Z497" i="1"/>
  <c r="K686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6" i="1"/>
  <c r="Z299" i="1"/>
  <c r="Z301" i="1" s="1"/>
  <c r="BN299" i="1"/>
  <c r="Y302" i="1"/>
  <c r="Q686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6" i="1"/>
  <c r="Y344" i="1"/>
  <c r="Z347" i="1"/>
  <c r="Z348" i="1" s="1"/>
  <c r="BN347" i="1"/>
  <c r="Z351" i="1"/>
  <c r="Z352" i="1" s="1"/>
  <c r="BN351" i="1"/>
  <c r="BP351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Z379" i="1"/>
  <c r="BN379" i="1"/>
  <c r="BP379" i="1"/>
  <c r="Z381" i="1"/>
  <c r="BN381" i="1"/>
  <c r="Z383" i="1"/>
  <c r="BN383" i="1"/>
  <c r="Z389" i="1"/>
  <c r="Z392" i="1" s="1"/>
  <c r="BN389" i="1"/>
  <c r="Z395" i="1"/>
  <c r="Z399" i="1" s="1"/>
  <c r="BN395" i="1"/>
  <c r="BP395" i="1"/>
  <c r="BP398" i="1"/>
  <c r="BN398" i="1"/>
  <c r="Z398" i="1"/>
  <c r="Y400" i="1"/>
  <c r="Y405" i="1"/>
  <c r="BP402" i="1"/>
  <c r="BN402" i="1"/>
  <c r="Z402" i="1"/>
  <c r="Z405" i="1" s="1"/>
  <c r="BP415" i="1"/>
  <c r="BN415" i="1"/>
  <c r="Z415" i="1"/>
  <c r="Y417" i="1"/>
  <c r="X686" i="1"/>
  <c r="Y432" i="1"/>
  <c r="BP421" i="1"/>
  <c r="BN421" i="1"/>
  <c r="Z421" i="1"/>
  <c r="BP425" i="1"/>
  <c r="BN425" i="1"/>
  <c r="Z425" i="1"/>
  <c r="BP429" i="1"/>
  <c r="BN429" i="1"/>
  <c r="Z429" i="1"/>
  <c r="Y437" i="1"/>
  <c r="Y442" i="1"/>
  <c r="BP440" i="1"/>
  <c r="BN440" i="1"/>
  <c r="Z440" i="1"/>
  <c r="Z442" i="1" s="1"/>
  <c r="BP453" i="1"/>
  <c r="BN453" i="1"/>
  <c r="Z453" i="1"/>
  <c r="BP457" i="1"/>
  <c r="BN457" i="1"/>
  <c r="Z457" i="1"/>
  <c r="Y459" i="1"/>
  <c r="Y464" i="1"/>
  <c r="BP461" i="1"/>
  <c r="BN461" i="1"/>
  <c r="Z461" i="1"/>
  <c r="Z463" i="1" s="1"/>
  <c r="BP467" i="1"/>
  <c r="BN467" i="1"/>
  <c r="Z467" i="1"/>
  <c r="Y471" i="1"/>
  <c r="Y475" i="1"/>
  <c r="BP474" i="1"/>
  <c r="BN474" i="1"/>
  <c r="Z474" i="1"/>
  <c r="Z475" i="1" s="1"/>
  <c r="Y476" i="1"/>
  <c r="Z686" i="1"/>
  <c r="Y481" i="1"/>
  <c r="BP480" i="1"/>
  <c r="BN480" i="1"/>
  <c r="Z480" i="1"/>
  <c r="Z481" i="1" s="1"/>
  <c r="Y482" i="1"/>
  <c r="Y505" i="1"/>
  <c r="BP487" i="1"/>
  <c r="BN487" i="1"/>
  <c r="Z487" i="1"/>
  <c r="Z505" i="1" s="1"/>
  <c r="BP490" i="1"/>
  <c r="BN490" i="1"/>
  <c r="Z490" i="1"/>
  <c r="BP495" i="1"/>
  <c r="BN495" i="1"/>
  <c r="Z495" i="1"/>
  <c r="BP498" i="1"/>
  <c r="BN498" i="1"/>
  <c r="Z498" i="1"/>
  <c r="Y686" i="1"/>
  <c r="Y458" i="1"/>
  <c r="Z500" i="1"/>
  <c r="BN500" i="1"/>
  <c r="Z502" i="1"/>
  <c r="BN502" i="1"/>
  <c r="Z503" i="1"/>
  <c r="BN503" i="1"/>
  <c r="Z509" i="1"/>
  <c r="Z510" i="1" s="1"/>
  <c r="BN509" i="1"/>
  <c r="BP509" i="1"/>
  <c r="Z514" i="1"/>
  <c r="Z515" i="1" s="1"/>
  <c r="BN514" i="1"/>
  <c r="BP514" i="1"/>
  <c r="Y515" i="1"/>
  <c r="Z519" i="1"/>
  <c r="Z523" i="1" s="1"/>
  <c r="BN519" i="1"/>
  <c r="BP519" i="1"/>
  <c r="Z520" i="1"/>
  <c r="BN520" i="1"/>
  <c r="Z522" i="1"/>
  <c r="BN522" i="1"/>
  <c r="Z527" i="1"/>
  <c r="BN527" i="1"/>
  <c r="BP527" i="1"/>
  <c r="Z530" i="1"/>
  <c r="BN530" i="1"/>
  <c r="Y534" i="1"/>
  <c r="AC686" i="1"/>
  <c r="Y539" i="1"/>
  <c r="BP544" i="1"/>
  <c r="BN544" i="1"/>
  <c r="Z544" i="1"/>
  <c r="Z558" i="1" s="1"/>
  <c r="BP548" i="1"/>
  <c r="BN548" i="1"/>
  <c r="Z548" i="1"/>
  <c r="BP553" i="1"/>
  <c r="BN553" i="1"/>
  <c r="Z553" i="1"/>
  <c r="Y567" i="1"/>
  <c r="Y585" i="1"/>
  <c r="BP569" i="1"/>
  <c r="BN569" i="1"/>
  <c r="Z569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Y591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AB686" i="1"/>
  <c r="Y516" i="1"/>
  <c r="BP546" i="1"/>
  <c r="BN546" i="1"/>
  <c r="Z546" i="1"/>
  <c r="BP550" i="1"/>
  <c r="BN550" i="1"/>
  <c r="Z550" i="1"/>
  <c r="Y558" i="1"/>
  <c r="BP563" i="1"/>
  <c r="BN563" i="1"/>
  <c r="Z563" i="1"/>
  <c r="Z566" i="1" s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Y584" i="1"/>
  <c r="Z590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662" i="1" s="1"/>
  <c r="Z649" i="1" l="1"/>
  <c r="Z584" i="1"/>
  <c r="Z533" i="1"/>
  <c r="Z432" i="1"/>
  <c r="Z385" i="1"/>
  <c r="Z369" i="1"/>
  <c r="Z289" i="1"/>
  <c r="Z471" i="1"/>
  <c r="Z86" i="1"/>
  <c r="Z53" i="1"/>
  <c r="Z34" i="1"/>
  <c r="Y680" i="1"/>
  <c r="Y677" i="1"/>
  <c r="Z416" i="1"/>
  <c r="Y676" i="1"/>
  <c r="Y678" i="1"/>
  <c r="Z681" i="1"/>
  <c r="Y679" i="1" l="1"/>
</calcChain>
</file>

<file path=xl/sharedStrings.xml><?xml version="1.0" encoding="utf-8"?>
<sst xmlns="http://schemas.openxmlformats.org/spreadsheetml/2006/main" count="3214" uniqueCount="1100">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</sst>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667" zoomScaleNormal="100" zoomScaleSheetLayoutView="100" workbookViewId="0">
      <selection activeCell="AA682" sqref="AA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1148" t="s">
        <v>0</v>
      </c>
      <c r="E1" s="820"/>
      <c r="F1" s="820"/>
      <c r="G1" s="12" t="s">
        <v>1</v>
      </c>
      <c r="H1" s="1148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1211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1095" t="s">
        <v>8</v>
      </c>
      <c r="B5" s="817"/>
      <c r="C5" s="818"/>
      <c r="D5" s="956"/>
      <c r="E5" s="958"/>
      <c r="F5" s="897" t="s">
        <v>9</v>
      </c>
      <c r="G5" s="818"/>
      <c r="H5" s="956"/>
      <c r="I5" s="957"/>
      <c r="J5" s="957"/>
      <c r="K5" s="957"/>
      <c r="L5" s="957"/>
      <c r="M5" s="958"/>
      <c r="N5" s="58"/>
      <c r="P5" s="24" t="s">
        <v>10</v>
      </c>
      <c r="Q5" s="833">
        <v>45677</v>
      </c>
      <c r="R5" s="834"/>
      <c r="T5" s="1034" t="s">
        <v>11</v>
      </c>
      <c r="U5" s="1035"/>
      <c r="V5" s="1037" t="s">
        <v>12</v>
      </c>
      <c r="W5" s="834"/>
      <c r="AB5" s="51"/>
      <c r="AC5" s="51"/>
      <c r="AD5" s="51"/>
      <c r="AE5" s="51"/>
    </row>
    <row r="6" spans="1:32" s="785" customFormat="1" ht="24" customHeight="1" x14ac:dyDescent="0.2">
      <c r="A6" s="1095" t="s">
        <v>13</v>
      </c>
      <c r="B6" s="817"/>
      <c r="C6" s="818"/>
      <c r="D6" s="961" t="s">
        <v>14</v>
      </c>
      <c r="E6" s="962"/>
      <c r="F6" s="962"/>
      <c r="G6" s="962"/>
      <c r="H6" s="962"/>
      <c r="I6" s="962"/>
      <c r="J6" s="962"/>
      <c r="K6" s="962"/>
      <c r="L6" s="962"/>
      <c r="M6" s="834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1047" t="s">
        <v>16</v>
      </c>
      <c r="U6" s="1035"/>
      <c r="V6" s="975" t="s">
        <v>17</v>
      </c>
      <c r="W6" s="976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1185" t="str">
        <f>IFERROR(VLOOKUP(DeliveryAddress,Table,3,0),1)</f>
        <v>1</v>
      </c>
      <c r="E7" s="1186"/>
      <c r="F7" s="1186"/>
      <c r="G7" s="1186"/>
      <c r="H7" s="1186"/>
      <c r="I7" s="1186"/>
      <c r="J7" s="1186"/>
      <c r="K7" s="1186"/>
      <c r="L7" s="1186"/>
      <c r="M7" s="1045"/>
      <c r="N7" s="60"/>
      <c r="P7" s="24"/>
      <c r="Q7" s="42"/>
      <c r="R7" s="42"/>
      <c r="T7" s="799"/>
      <c r="U7" s="1035"/>
      <c r="V7" s="977"/>
      <c r="W7" s="978"/>
      <c r="AB7" s="51"/>
      <c r="AC7" s="51"/>
      <c r="AD7" s="51"/>
      <c r="AE7" s="51"/>
    </row>
    <row r="8" spans="1:32" s="785" customFormat="1" ht="25.5" customHeight="1" x14ac:dyDescent="0.2">
      <c r="A8" s="902" t="s">
        <v>18</v>
      </c>
      <c r="B8" s="796"/>
      <c r="C8" s="797"/>
      <c r="D8" s="1170" t="s">
        <v>19</v>
      </c>
      <c r="E8" s="1171"/>
      <c r="F8" s="1171"/>
      <c r="G8" s="1171"/>
      <c r="H8" s="1171"/>
      <c r="I8" s="1171"/>
      <c r="J8" s="1171"/>
      <c r="K8" s="1171"/>
      <c r="L8" s="1171"/>
      <c r="M8" s="1172"/>
      <c r="N8" s="61"/>
      <c r="P8" s="24" t="s">
        <v>20</v>
      </c>
      <c r="Q8" s="1044">
        <v>0.41666666666666669</v>
      </c>
      <c r="R8" s="1045"/>
      <c r="T8" s="799"/>
      <c r="U8" s="1035"/>
      <c r="V8" s="977"/>
      <c r="W8" s="978"/>
      <c r="AB8" s="51"/>
      <c r="AC8" s="51"/>
      <c r="AD8" s="51"/>
      <c r="AE8" s="51"/>
    </row>
    <row r="9" spans="1:32" s="785" customFormat="1" ht="39.950000000000003" customHeight="1" x14ac:dyDescent="0.2">
      <c r="A9" s="9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874"/>
      <c r="E9" s="875"/>
      <c r="F9" s="9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1007" t="str">
        <f>IF(AND($A$9="Тип доверенности/получателя при получении в адресе перегруза:",$D$9="Разовая доверенность"),"Введите ФИО","")</f>
        <v/>
      </c>
      <c r="I9" s="875"/>
      <c r="J9" s="10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5"/>
      <c r="L9" s="875"/>
      <c r="M9" s="875"/>
      <c r="N9" s="783"/>
      <c r="P9" s="26" t="s">
        <v>21</v>
      </c>
      <c r="Q9" s="1104"/>
      <c r="R9" s="899"/>
      <c r="T9" s="799"/>
      <c r="U9" s="1035"/>
      <c r="V9" s="979"/>
      <c r="W9" s="980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874"/>
      <c r="E10" s="875"/>
      <c r="F10" s="9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968" t="str">
        <f>IFERROR(VLOOKUP($D$10,Proxy,2,FALSE),"")</f>
        <v/>
      </c>
      <c r="I10" s="799"/>
      <c r="J10" s="799"/>
      <c r="K10" s="799"/>
      <c r="L10" s="799"/>
      <c r="M10" s="799"/>
      <c r="N10" s="784"/>
      <c r="P10" s="26" t="s">
        <v>22</v>
      </c>
      <c r="Q10" s="1049"/>
      <c r="R10" s="1050"/>
      <c r="U10" s="24" t="s">
        <v>23</v>
      </c>
      <c r="V10" s="1164" t="s">
        <v>24</v>
      </c>
      <c r="W10" s="976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5"/>
      <c r="R11" s="834"/>
      <c r="U11" s="24" t="s">
        <v>27</v>
      </c>
      <c r="V11" s="898" t="s">
        <v>28</v>
      </c>
      <c r="W11" s="899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16" t="s">
        <v>29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30</v>
      </c>
      <c r="Q12" s="1044"/>
      <c r="R12" s="1045"/>
      <c r="S12" s="23"/>
      <c r="U12" s="24"/>
      <c r="V12" s="820"/>
      <c r="W12" s="799"/>
      <c r="AB12" s="51"/>
      <c r="AC12" s="51"/>
      <c r="AD12" s="51"/>
      <c r="AE12" s="51"/>
    </row>
    <row r="13" spans="1:32" s="785" customFormat="1" ht="23.25" customHeight="1" x14ac:dyDescent="0.2">
      <c r="A13" s="1016" t="s">
        <v>31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32</v>
      </c>
      <c r="Q13" s="898"/>
      <c r="R13" s="8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16" t="s">
        <v>33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18" t="s">
        <v>34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1073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4"/>
      <c r="Q16" s="1074"/>
      <c r="R16" s="1074"/>
      <c r="S16" s="1074"/>
      <c r="T16" s="10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9" t="s">
        <v>36</v>
      </c>
      <c r="B17" s="809" t="s">
        <v>37</v>
      </c>
      <c r="C17" s="1099" t="s">
        <v>38</v>
      </c>
      <c r="D17" s="809" t="s">
        <v>39</v>
      </c>
      <c r="E17" s="810"/>
      <c r="F17" s="809" t="s">
        <v>40</v>
      </c>
      <c r="G17" s="809" t="s">
        <v>41</v>
      </c>
      <c r="H17" s="809" t="s">
        <v>42</v>
      </c>
      <c r="I17" s="809" t="s">
        <v>43</v>
      </c>
      <c r="J17" s="809" t="s">
        <v>44</v>
      </c>
      <c r="K17" s="809" t="s">
        <v>45</v>
      </c>
      <c r="L17" s="809" t="s">
        <v>46</v>
      </c>
      <c r="M17" s="809" t="s">
        <v>47</v>
      </c>
      <c r="N17" s="809" t="s">
        <v>48</v>
      </c>
      <c r="O17" s="809" t="s">
        <v>49</v>
      </c>
      <c r="P17" s="809" t="s">
        <v>50</v>
      </c>
      <c r="Q17" s="1127"/>
      <c r="R17" s="1127"/>
      <c r="S17" s="1127"/>
      <c r="T17" s="810"/>
      <c r="U17" s="828" t="s">
        <v>51</v>
      </c>
      <c r="V17" s="818"/>
      <c r="W17" s="809" t="s">
        <v>52</v>
      </c>
      <c r="X17" s="809" t="s">
        <v>53</v>
      </c>
      <c r="Y17" s="829" t="s">
        <v>54</v>
      </c>
      <c r="Z17" s="952" t="s">
        <v>55</v>
      </c>
      <c r="AA17" s="879" t="s">
        <v>56</v>
      </c>
      <c r="AB17" s="879" t="s">
        <v>57</v>
      </c>
      <c r="AC17" s="879" t="s">
        <v>58</v>
      </c>
      <c r="AD17" s="879" t="s">
        <v>59</v>
      </c>
      <c r="AE17" s="880"/>
      <c r="AF17" s="88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11"/>
      <c r="E18" s="812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11"/>
      <c r="Q18" s="1128"/>
      <c r="R18" s="1128"/>
      <c r="S18" s="1128"/>
      <c r="T18" s="812"/>
      <c r="U18" s="67" t="s">
        <v>61</v>
      </c>
      <c r="V18" s="67" t="s">
        <v>62</v>
      </c>
      <c r="W18" s="815"/>
      <c r="X18" s="815"/>
      <c r="Y18" s="830"/>
      <c r="Z18" s="953"/>
      <c r="AA18" s="955"/>
      <c r="AB18" s="955"/>
      <c r="AC18" s="955"/>
      <c r="AD18" s="882"/>
      <c r="AE18" s="883"/>
      <c r="AF18" s="884"/>
      <c r="AG18" s="66"/>
      <c r="BD18" s="65"/>
    </row>
    <row r="19" spans="1:68" ht="27.75" customHeight="1" x14ac:dyDescent="0.2">
      <c r="A19" s="888" t="s">
        <v>63</v>
      </c>
      <c r="B19" s="889"/>
      <c r="C19" s="889"/>
      <c r="D19" s="889"/>
      <c r="E19" s="889"/>
      <c r="F19" s="889"/>
      <c r="G19" s="889"/>
      <c r="H19" s="889"/>
      <c r="I19" s="889"/>
      <c r="J19" s="889"/>
      <c r="K19" s="889"/>
      <c r="L19" s="889"/>
      <c r="M19" s="889"/>
      <c r="N19" s="889"/>
      <c r="O19" s="889"/>
      <c r="P19" s="889"/>
      <c r="Q19" s="889"/>
      <c r="R19" s="889"/>
      <c r="S19" s="889"/>
      <c r="T19" s="889"/>
      <c r="U19" s="889"/>
      <c r="V19" s="889"/>
      <c r="W19" s="889"/>
      <c r="X19" s="889"/>
      <c r="Y19" s="889"/>
      <c r="Z19" s="889"/>
      <c r="AA19" s="48"/>
      <c r="AB19" s="48"/>
      <c r="AC19" s="48"/>
    </row>
    <row r="20" spans="1:68" ht="16.5" customHeight="1" x14ac:dyDescent="0.25">
      <c r="A20" s="826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6"/>
      <c r="AB20" s="786"/>
      <c r="AC20" s="786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7"/>
      <c r="AB21" s="787"/>
      <c r="AC21" s="78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0">
        <v>4680115885004</v>
      </c>
      <c r="E22" s="801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7"/>
      <c r="R22" s="807"/>
      <c r="S22" s="807"/>
      <c r="T22" s="808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7"/>
      <c r="AB25" s="787"/>
      <c r="AC25" s="78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0">
        <v>4607091383881</v>
      </c>
      <c r="E26" s="801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7"/>
      <c r="R26" s="807"/>
      <c r="S26" s="807"/>
      <c r="T26" s="808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0">
        <v>4680115885912</v>
      </c>
      <c r="E27" s="801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7"/>
      <c r="R27" s="807"/>
      <c r="S27" s="807"/>
      <c r="T27" s="808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0">
        <v>4607091388237</v>
      </c>
      <c r="E28" s="801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7"/>
      <c r="R28" s="807"/>
      <c r="S28" s="807"/>
      <c r="T28" s="808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0">
        <v>4680115886230</v>
      </c>
      <c r="E29" s="801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1" t="s">
        <v>86</v>
      </c>
      <c r="Q29" s="807"/>
      <c r="R29" s="807"/>
      <c r="S29" s="807"/>
      <c r="T29" s="808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0">
        <v>4680115886278</v>
      </c>
      <c r="E30" s="801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19" t="s">
        <v>90</v>
      </c>
      <c r="Q30" s="807"/>
      <c r="R30" s="807"/>
      <c r="S30" s="807"/>
      <c r="T30" s="808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0">
        <v>4680115886247</v>
      </c>
      <c r="E31" s="801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6" t="s">
        <v>94</v>
      </c>
      <c r="Q31" s="807"/>
      <c r="R31" s="807"/>
      <c r="S31" s="807"/>
      <c r="T31" s="808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0">
        <v>4680115885905</v>
      </c>
      <c r="E32" s="801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7"/>
      <c r="R32" s="807"/>
      <c r="S32" s="807"/>
      <c r="T32" s="808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0">
        <v>4607091388244</v>
      </c>
      <c r="E33" s="801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7"/>
      <c r="R33" s="807"/>
      <c r="S33" s="807"/>
      <c r="T33" s="808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799"/>
      <c r="C34" s="799"/>
      <c r="D34" s="799"/>
      <c r="E34" s="799"/>
      <c r="F34" s="799"/>
      <c r="G34" s="799"/>
      <c r="H34" s="799"/>
      <c r="I34" s="799"/>
      <c r="J34" s="799"/>
      <c r="K34" s="799"/>
      <c r="L34" s="799"/>
      <c r="M34" s="799"/>
      <c r="N34" s="799"/>
      <c r="O34" s="803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x14ac:dyDescent="0.2">
      <c r="A35" s="799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3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customHeight="1" x14ac:dyDescent="0.25">
      <c r="A36" s="798" t="s">
        <v>102</v>
      </c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99"/>
      <c r="X36" s="799"/>
      <c r="Y36" s="799"/>
      <c r="Z36" s="799"/>
      <c r="AA36" s="787"/>
      <c r="AB36" s="787"/>
      <c r="AC36" s="787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0">
        <v>4607091388503</v>
      </c>
      <c r="E37" s="801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7"/>
      <c r="R37" s="807"/>
      <c r="S37" s="807"/>
      <c r="T37" s="808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799"/>
      <c r="C38" s="799"/>
      <c r="D38" s="799"/>
      <c r="E38" s="799"/>
      <c r="F38" s="799"/>
      <c r="G38" s="799"/>
      <c r="H38" s="799"/>
      <c r="I38" s="799"/>
      <c r="J38" s="799"/>
      <c r="K38" s="799"/>
      <c r="L38" s="799"/>
      <c r="M38" s="799"/>
      <c r="N38" s="799"/>
      <c r="O38" s="803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x14ac:dyDescent="0.2">
      <c r="A39" s="799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3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customHeight="1" x14ac:dyDescent="0.25">
      <c r="A40" s="798" t="s">
        <v>108</v>
      </c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99"/>
      <c r="X40" s="799"/>
      <c r="Y40" s="799"/>
      <c r="Z40" s="799"/>
      <c r="AA40" s="787"/>
      <c r="AB40" s="787"/>
      <c r="AC40" s="787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0">
        <v>4607091389111</v>
      </c>
      <c r="E41" s="801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7"/>
      <c r="R41" s="807"/>
      <c r="S41" s="807"/>
      <c r="T41" s="808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799"/>
      <c r="C42" s="799"/>
      <c r="D42" s="799"/>
      <c r="E42" s="799"/>
      <c r="F42" s="799"/>
      <c r="G42" s="799"/>
      <c r="H42" s="799"/>
      <c r="I42" s="799"/>
      <c r="J42" s="799"/>
      <c r="K42" s="799"/>
      <c r="L42" s="799"/>
      <c r="M42" s="799"/>
      <c r="N42" s="799"/>
      <c r="O42" s="803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x14ac:dyDescent="0.2">
      <c r="A43" s="799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3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customHeight="1" x14ac:dyDescent="0.2">
      <c r="A44" s="888" t="s">
        <v>111</v>
      </c>
      <c r="B44" s="889"/>
      <c r="C44" s="889"/>
      <c r="D44" s="889"/>
      <c r="E44" s="889"/>
      <c r="F44" s="889"/>
      <c r="G44" s="889"/>
      <c r="H44" s="889"/>
      <c r="I44" s="889"/>
      <c r="J44" s="889"/>
      <c r="K44" s="889"/>
      <c r="L44" s="889"/>
      <c r="M44" s="889"/>
      <c r="N44" s="889"/>
      <c r="O44" s="889"/>
      <c r="P44" s="889"/>
      <c r="Q44" s="889"/>
      <c r="R44" s="889"/>
      <c r="S44" s="889"/>
      <c r="T44" s="889"/>
      <c r="U44" s="889"/>
      <c r="V44" s="889"/>
      <c r="W44" s="889"/>
      <c r="X44" s="889"/>
      <c r="Y44" s="889"/>
      <c r="Z44" s="889"/>
      <c r="AA44" s="48"/>
      <c r="AB44" s="48"/>
      <c r="AC44" s="48"/>
    </row>
    <row r="45" spans="1:68" ht="16.5" customHeight="1" x14ac:dyDescent="0.25">
      <c r="A45" s="826" t="s">
        <v>112</v>
      </c>
      <c r="B45" s="799"/>
      <c r="C45" s="799"/>
      <c r="D45" s="799"/>
      <c r="E45" s="799"/>
      <c r="F45" s="799"/>
      <c r="G45" s="799"/>
      <c r="H45" s="799"/>
      <c r="I45" s="799"/>
      <c r="J45" s="799"/>
      <c r="K45" s="799"/>
      <c r="L45" s="799"/>
      <c r="M45" s="799"/>
      <c r="N45" s="799"/>
      <c r="O45" s="799"/>
      <c r="P45" s="799"/>
      <c r="Q45" s="799"/>
      <c r="R45" s="799"/>
      <c r="S45" s="799"/>
      <c r="T45" s="799"/>
      <c r="U45" s="799"/>
      <c r="V45" s="799"/>
      <c r="W45" s="799"/>
      <c r="X45" s="799"/>
      <c r="Y45" s="799"/>
      <c r="Z45" s="799"/>
      <c r="AA45" s="786"/>
      <c r="AB45" s="786"/>
      <c r="AC45" s="786"/>
    </row>
    <row r="46" spans="1:68" ht="14.25" customHeight="1" x14ac:dyDescent="0.25">
      <c r="A46" s="798" t="s">
        <v>113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0">
        <v>4607091385670</v>
      </c>
      <c r="E47" s="801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11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7"/>
      <c r="R47" s="807"/>
      <c r="S47" s="807"/>
      <c r="T47" s="808"/>
      <c r="U47" s="34"/>
      <c r="V47" s="34"/>
      <c r="W47" s="35" t="s">
        <v>69</v>
      </c>
      <c r="X47" s="791">
        <v>0</v>
      </c>
      <c r="Y47" s="792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0">
        <v>4607091385670</v>
      </c>
      <c r="E48" s="801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5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7"/>
      <c r="R48" s="807"/>
      <c r="S48" s="807"/>
      <c r="T48" s="808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0">
        <v>4680115883956</v>
      </c>
      <c r="E49" s="801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7"/>
      <c r="R49" s="807"/>
      <c r="S49" s="807"/>
      <c r="T49" s="808"/>
      <c r="U49" s="34"/>
      <c r="V49" s="34"/>
      <c r="W49" s="35" t="s">
        <v>69</v>
      </c>
      <c r="X49" s="791">
        <v>42</v>
      </c>
      <c r="Y49" s="792">
        <f t="shared" si="6"/>
        <v>44.8</v>
      </c>
      <c r="Z49" s="36">
        <f>IFERROR(IF(Y49=0,"",ROUNDUP(Y49/H49,0)*0.01898),"")</f>
        <v>7.5920000000000001E-2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43.631250000000001</v>
      </c>
      <c r="BN49" s="64">
        <f t="shared" si="8"/>
        <v>46.54</v>
      </c>
      <c r="BO49" s="64">
        <f t="shared" si="9"/>
        <v>5.8593750000000007E-2</v>
      </c>
      <c r="BP49" s="64">
        <f t="shared" si="10"/>
        <v>6.25E-2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0">
        <v>4607091385687</v>
      </c>
      <c r="E50" s="801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7"/>
      <c r="R50" s="807"/>
      <c r="S50" s="807"/>
      <c r="T50" s="808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0">
        <v>4680115882539</v>
      </c>
      <c r="E51" s="801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7"/>
      <c r="R51" s="807"/>
      <c r="S51" s="807"/>
      <c r="T51" s="808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0">
        <v>4680115883949</v>
      </c>
      <c r="E52" s="801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1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7"/>
      <c r="R52" s="807"/>
      <c r="S52" s="807"/>
      <c r="T52" s="808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799"/>
      <c r="C53" s="799"/>
      <c r="D53" s="799"/>
      <c r="E53" s="799"/>
      <c r="F53" s="799"/>
      <c r="G53" s="799"/>
      <c r="H53" s="799"/>
      <c r="I53" s="799"/>
      <c r="J53" s="799"/>
      <c r="K53" s="799"/>
      <c r="L53" s="799"/>
      <c r="M53" s="799"/>
      <c r="N53" s="799"/>
      <c r="O53" s="803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3">
        <f>IFERROR(X47/H47,"0")+IFERROR(X48/H48,"0")+IFERROR(X49/H49,"0")+IFERROR(X50/H50,"0")+IFERROR(X51/H51,"0")+IFERROR(X52/H52,"0")</f>
        <v>3.7500000000000004</v>
      </c>
      <c r="Y53" s="793">
        <f>IFERROR(Y47/H47,"0")+IFERROR(Y48/H48,"0")+IFERROR(Y49/H49,"0")+IFERROR(Y50/H50,"0")+IFERROR(Y51/H51,"0")+IFERROR(Y52/H52,"0")</f>
        <v>4</v>
      </c>
      <c r="Z53" s="793">
        <f>IFERROR(IF(Z47="",0,Z47),"0")+IFERROR(IF(Z48="",0,Z48),"0")+IFERROR(IF(Z49="",0,Z49),"0")+IFERROR(IF(Z50="",0,Z50),"0")+IFERROR(IF(Z51="",0,Z51),"0")+IFERROR(IF(Z52="",0,Z52),"0")</f>
        <v>7.5920000000000001E-2</v>
      </c>
      <c r="AA53" s="794"/>
      <c r="AB53" s="794"/>
      <c r="AC53" s="794"/>
    </row>
    <row r="54" spans="1:68" x14ac:dyDescent="0.2">
      <c r="A54" s="799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3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3">
        <f>IFERROR(SUM(X47:X52),"0")</f>
        <v>42</v>
      </c>
      <c r="Y54" s="793">
        <f>IFERROR(SUM(Y47:Y52),"0")</f>
        <v>44.8</v>
      </c>
      <c r="Z54" s="37"/>
      <c r="AA54" s="794"/>
      <c r="AB54" s="794"/>
      <c r="AC54" s="794"/>
    </row>
    <row r="55" spans="1:68" ht="14.25" customHeight="1" x14ac:dyDescent="0.25">
      <c r="A55" s="798" t="s">
        <v>73</v>
      </c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799"/>
      <c r="P55" s="799"/>
      <c r="Q55" s="799"/>
      <c r="R55" s="799"/>
      <c r="S55" s="799"/>
      <c r="T55" s="799"/>
      <c r="U55" s="799"/>
      <c r="V55" s="799"/>
      <c r="W55" s="799"/>
      <c r="X55" s="799"/>
      <c r="Y55" s="799"/>
      <c r="Z55" s="799"/>
      <c r="AA55" s="787"/>
      <c r="AB55" s="787"/>
      <c r="AC55" s="787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0">
        <v>4680115885233</v>
      </c>
      <c r="E56" s="801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7"/>
      <c r="R56" s="807"/>
      <c r="S56" s="807"/>
      <c r="T56" s="808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0">
        <v>4680115884915</v>
      </c>
      <c r="E57" s="801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7"/>
      <c r="R57" s="807"/>
      <c r="S57" s="807"/>
      <c r="T57" s="808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799"/>
      <c r="C58" s="799"/>
      <c r="D58" s="799"/>
      <c r="E58" s="799"/>
      <c r="F58" s="799"/>
      <c r="G58" s="799"/>
      <c r="H58" s="799"/>
      <c r="I58" s="799"/>
      <c r="J58" s="799"/>
      <c r="K58" s="799"/>
      <c r="L58" s="799"/>
      <c r="M58" s="799"/>
      <c r="N58" s="799"/>
      <c r="O58" s="803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x14ac:dyDescent="0.2">
      <c r="A59" s="799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3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customHeight="1" x14ac:dyDescent="0.25">
      <c r="A60" s="826" t="s">
        <v>139</v>
      </c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799"/>
      <c r="P60" s="799"/>
      <c r="Q60" s="799"/>
      <c r="R60" s="799"/>
      <c r="S60" s="799"/>
      <c r="T60" s="799"/>
      <c r="U60" s="799"/>
      <c r="V60" s="799"/>
      <c r="W60" s="799"/>
      <c r="X60" s="799"/>
      <c r="Y60" s="799"/>
      <c r="Z60" s="799"/>
      <c r="AA60" s="786"/>
      <c r="AB60" s="786"/>
      <c r="AC60" s="786"/>
    </row>
    <row r="61" spans="1:68" ht="14.25" customHeight="1" x14ac:dyDescent="0.25">
      <c r="A61" s="798" t="s">
        <v>113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7"/>
      <c r="AB61" s="787"/>
      <c r="AC61" s="787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0">
        <v>4680115885882</v>
      </c>
      <c r="E62" s="801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8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7"/>
      <c r="R62" s="807"/>
      <c r="S62" s="807"/>
      <c r="T62" s="808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0">
        <v>4680115881426</v>
      </c>
      <c r="E63" s="801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3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7"/>
      <c r="R63" s="807"/>
      <c r="S63" s="807"/>
      <c r="T63" s="808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0">
        <v>4680115881426</v>
      </c>
      <c r="E64" s="801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8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7"/>
      <c r="R64" s="807"/>
      <c r="S64" s="807"/>
      <c r="T64" s="808"/>
      <c r="U64" s="34"/>
      <c r="V64" s="34"/>
      <c r="W64" s="35" t="s">
        <v>69</v>
      </c>
      <c r="X64" s="791">
        <v>224</v>
      </c>
      <c r="Y64" s="792">
        <f t="shared" si="11"/>
        <v>226.8</v>
      </c>
      <c r="Z64" s="36">
        <f>IFERROR(IF(Y64=0,"",ROUNDUP(Y64/H64,0)*0.01898),"")</f>
        <v>0.39857999999999999</v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233.02222222222218</v>
      </c>
      <c r="BN64" s="64">
        <f t="shared" si="13"/>
        <v>235.93499999999997</v>
      </c>
      <c r="BO64" s="64">
        <f t="shared" si="14"/>
        <v>0.32407407407407407</v>
      </c>
      <c r="BP64" s="64">
        <f t="shared" si="15"/>
        <v>0.328125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0">
        <v>4680115880283</v>
      </c>
      <c r="E65" s="801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7"/>
      <c r="R65" s="807"/>
      <c r="S65" s="807"/>
      <c r="T65" s="808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0">
        <v>4680115882720</v>
      </c>
      <c r="E66" s="801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7"/>
      <c r="R66" s="807"/>
      <c r="S66" s="807"/>
      <c r="T66" s="808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0">
        <v>4680115881525</v>
      </c>
      <c r="E67" s="801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7"/>
      <c r="R67" s="807"/>
      <c r="S67" s="807"/>
      <c r="T67" s="808"/>
      <c r="U67" s="34"/>
      <c r="V67" s="34"/>
      <c r="W67" s="35" t="s">
        <v>69</v>
      </c>
      <c r="X67" s="791">
        <v>0</v>
      </c>
      <c r="Y67" s="79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0">
        <v>4680115885899</v>
      </c>
      <c r="E68" s="801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0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7"/>
      <c r="R68" s="807"/>
      <c r="S68" s="807"/>
      <c r="T68" s="808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0">
        <v>4680115881419</v>
      </c>
      <c r="E69" s="801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7"/>
      <c r="R69" s="807"/>
      <c r="S69" s="807"/>
      <c r="T69" s="808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2"/>
      <c r="B70" s="799"/>
      <c r="C70" s="799"/>
      <c r="D70" s="799"/>
      <c r="E70" s="799"/>
      <c r="F70" s="799"/>
      <c r="G70" s="799"/>
      <c r="H70" s="799"/>
      <c r="I70" s="799"/>
      <c r="J70" s="799"/>
      <c r="K70" s="799"/>
      <c r="L70" s="799"/>
      <c r="M70" s="799"/>
      <c r="N70" s="799"/>
      <c r="O70" s="803"/>
      <c r="P70" s="795" t="s">
        <v>71</v>
      </c>
      <c r="Q70" s="796"/>
      <c r="R70" s="796"/>
      <c r="S70" s="796"/>
      <c r="T70" s="796"/>
      <c r="U70" s="796"/>
      <c r="V70" s="797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20.74074074074074</v>
      </c>
      <c r="Y70" s="793">
        <f>IFERROR(Y62/H62,"0")+IFERROR(Y63/H63,"0")+IFERROR(Y64/H64,"0")+IFERROR(Y65/H65,"0")+IFERROR(Y66/H66,"0")+IFERROR(Y67/H67,"0")+IFERROR(Y68/H68,"0")+IFERROR(Y69/H69,"0")</f>
        <v>21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0.39857999999999999</v>
      </c>
      <c r="AA70" s="794"/>
      <c r="AB70" s="794"/>
      <c r="AC70" s="794"/>
    </row>
    <row r="71" spans="1:68" x14ac:dyDescent="0.2">
      <c r="A71" s="799"/>
      <c r="B71" s="799"/>
      <c r="C71" s="799"/>
      <c r="D71" s="799"/>
      <c r="E71" s="799"/>
      <c r="F71" s="799"/>
      <c r="G71" s="799"/>
      <c r="H71" s="799"/>
      <c r="I71" s="799"/>
      <c r="J71" s="799"/>
      <c r="K71" s="799"/>
      <c r="L71" s="799"/>
      <c r="M71" s="799"/>
      <c r="N71" s="799"/>
      <c r="O71" s="803"/>
      <c r="P71" s="795" t="s">
        <v>71</v>
      </c>
      <c r="Q71" s="796"/>
      <c r="R71" s="796"/>
      <c r="S71" s="796"/>
      <c r="T71" s="796"/>
      <c r="U71" s="796"/>
      <c r="V71" s="797"/>
      <c r="W71" s="37" t="s">
        <v>69</v>
      </c>
      <c r="X71" s="793">
        <f>IFERROR(SUM(X62:X69),"0")</f>
        <v>224</v>
      </c>
      <c r="Y71" s="793">
        <f>IFERROR(SUM(Y62:Y69),"0")</f>
        <v>226.8</v>
      </c>
      <c r="Z71" s="37"/>
      <c r="AA71" s="794"/>
      <c r="AB71" s="794"/>
      <c r="AC71" s="794"/>
    </row>
    <row r="72" spans="1:68" ht="14.25" customHeight="1" x14ac:dyDescent="0.25">
      <c r="A72" s="798" t="s">
        <v>165</v>
      </c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799"/>
      <c r="P72" s="799"/>
      <c r="Q72" s="799"/>
      <c r="R72" s="799"/>
      <c r="S72" s="799"/>
      <c r="T72" s="799"/>
      <c r="U72" s="799"/>
      <c r="V72" s="799"/>
      <c r="W72" s="799"/>
      <c r="X72" s="799"/>
      <c r="Y72" s="799"/>
      <c r="Z72" s="799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0">
        <v>4680115881440</v>
      </c>
      <c r="E73" s="801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12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7"/>
      <c r="R73" s="807"/>
      <c r="S73" s="807"/>
      <c r="T73" s="808"/>
      <c r="U73" s="34"/>
      <c r="V73" s="34"/>
      <c r="W73" s="35" t="s">
        <v>69</v>
      </c>
      <c r="X73" s="791">
        <v>10</v>
      </c>
      <c r="Y73" s="792">
        <f>IFERROR(IF(X73="",0,CEILING((X73/$H73),1)*$H73),"")</f>
        <v>10.8</v>
      </c>
      <c r="Z73" s="36">
        <f>IFERROR(IF(Y73=0,"",ROUNDUP(Y73/H73,0)*0.01898),"")</f>
        <v>1.898E-2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10.402777777777777</v>
      </c>
      <c r="BN73" s="64">
        <f>IFERROR(Y73*I73/H73,"0")</f>
        <v>11.234999999999999</v>
      </c>
      <c r="BO73" s="64">
        <f>IFERROR(1/J73*(X73/H73),"0")</f>
        <v>1.4467592592592591E-2</v>
      </c>
      <c r="BP73" s="64">
        <f>IFERROR(1/J73*(Y73/H73),"0")</f>
        <v>1.5625E-2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0">
        <v>4680115882751</v>
      </c>
      <c r="E74" s="801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7"/>
      <c r="R74" s="807"/>
      <c r="S74" s="807"/>
      <c r="T74" s="808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0">
        <v>4680115885950</v>
      </c>
      <c r="E75" s="801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8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7"/>
      <c r="R75" s="807"/>
      <c r="S75" s="807"/>
      <c r="T75" s="808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0">
        <v>4680115881433</v>
      </c>
      <c r="E76" s="801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7"/>
      <c r="R76" s="807"/>
      <c r="S76" s="807"/>
      <c r="T76" s="808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2"/>
      <c r="B77" s="799"/>
      <c r="C77" s="799"/>
      <c r="D77" s="799"/>
      <c r="E77" s="799"/>
      <c r="F77" s="799"/>
      <c r="G77" s="799"/>
      <c r="H77" s="799"/>
      <c r="I77" s="799"/>
      <c r="J77" s="799"/>
      <c r="K77" s="799"/>
      <c r="L77" s="799"/>
      <c r="M77" s="799"/>
      <c r="N77" s="799"/>
      <c r="O77" s="803"/>
      <c r="P77" s="795" t="s">
        <v>71</v>
      </c>
      <c r="Q77" s="796"/>
      <c r="R77" s="796"/>
      <c r="S77" s="796"/>
      <c r="T77" s="796"/>
      <c r="U77" s="796"/>
      <c r="V77" s="797"/>
      <c r="W77" s="37" t="s">
        <v>72</v>
      </c>
      <c r="X77" s="793">
        <f>IFERROR(X73/H73,"0")+IFERROR(X74/H74,"0")+IFERROR(X75/H75,"0")+IFERROR(X76/H76,"0")</f>
        <v>0.92592592592592582</v>
      </c>
      <c r="Y77" s="793">
        <f>IFERROR(Y73/H73,"0")+IFERROR(Y74/H74,"0")+IFERROR(Y75/H75,"0")+IFERROR(Y76/H76,"0")</f>
        <v>1</v>
      </c>
      <c r="Z77" s="793">
        <f>IFERROR(IF(Z73="",0,Z73),"0")+IFERROR(IF(Z74="",0,Z74),"0")+IFERROR(IF(Z75="",0,Z75),"0")+IFERROR(IF(Z76="",0,Z76),"0")</f>
        <v>1.898E-2</v>
      </c>
      <c r="AA77" s="794"/>
      <c r="AB77" s="794"/>
      <c r="AC77" s="794"/>
    </row>
    <row r="78" spans="1:68" x14ac:dyDescent="0.2">
      <c r="A78" s="799"/>
      <c r="B78" s="799"/>
      <c r="C78" s="799"/>
      <c r="D78" s="799"/>
      <c r="E78" s="799"/>
      <c r="F78" s="799"/>
      <c r="G78" s="799"/>
      <c r="H78" s="799"/>
      <c r="I78" s="799"/>
      <c r="J78" s="799"/>
      <c r="K78" s="799"/>
      <c r="L78" s="799"/>
      <c r="M78" s="799"/>
      <c r="N78" s="799"/>
      <c r="O78" s="803"/>
      <c r="P78" s="795" t="s">
        <v>71</v>
      </c>
      <c r="Q78" s="796"/>
      <c r="R78" s="796"/>
      <c r="S78" s="796"/>
      <c r="T78" s="796"/>
      <c r="U78" s="796"/>
      <c r="V78" s="797"/>
      <c r="W78" s="37" t="s">
        <v>69</v>
      </c>
      <c r="X78" s="793">
        <f>IFERROR(SUM(X73:X76),"0")</f>
        <v>10</v>
      </c>
      <c r="Y78" s="793">
        <f>IFERROR(SUM(Y73:Y76),"0")</f>
        <v>10.8</v>
      </c>
      <c r="Z78" s="37"/>
      <c r="AA78" s="794"/>
      <c r="AB78" s="794"/>
      <c r="AC78" s="794"/>
    </row>
    <row r="79" spans="1:68" ht="14.25" customHeight="1" x14ac:dyDescent="0.25">
      <c r="A79" s="798" t="s">
        <v>64</v>
      </c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799"/>
      <c r="P79" s="799"/>
      <c r="Q79" s="799"/>
      <c r="R79" s="799"/>
      <c r="S79" s="799"/>
      <c r="T79" s="799"/>
      <c r="U79" s="799"/>
      <c r="V79" s="799"/>
      <c r="W79" s="799"/>
      <c r="X79" s="799"/>
      <c r="Y79" s="799"/>
      <c r="Z79" s="799"/>
      <c r="AA79" s="787"/>
      <c r="AB79" s="787"/>
      <c r="AC79" s="787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0">
        <v>4680115885066</v>
      </c>
      <c r="E80" s="801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7"/>
      <c r="R80" s="807"/>
      <c r="S80" s="807"/>
      <c r="T80" s="808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0">
        <v>4680115885042</v>
      </c>
      <c r="E81" s="801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7"/>
      <c r="R81" s="807"/>
      <c r="S81" s="807"/>
      <c r="T81" s="808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0">
        <v>4680115885080</v>
      </c>
      <c r="E82" s="801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6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7"/>
      <c r="R82" s="807"/>
      <c r="S82" s="807"/>
      <c r="T82" s="808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0">
        <v>4680115885073</v>
      </c>
      <c r="E83" s="801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7"/>
      <c r="R83" s="807"/>
      <c r="S83" s="807"/>
      <c r="T83" s="808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0">
        <v>4680115885059</v>
      </c>
      <c r="E84" s="801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7"/>
      <c r="R84" s="807"/>
      <c r="S84" s="807"/>
      <c r="T84" s="808"/>
      <c r="U84" s="34"/>
      <c r="V84" s="34"/>
      <c r="W84" s="35" t="s">
        <v>69</v>
      </c>
      <c r="X84" s="791">
        <v>5</v>
      </c>
      <c r="Y84" s="792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5.2777777777777777</v>
      </c>
      <c r="BN84" s="64">
        <f t="shared" si="18"/>
        <v>5.7</v>
      </c>
      <c r="BO84" s="64">
        <f t="shared" si="19"/>
        <v>1.1870845204178538E-2</v>
      </c>
      <c r="BP84" s="64">
        <f t="shared" si="20"/>
        <v>1.2820512820512822E-2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0">
        <v>4680115885097</v>
      </c>
      <c r="E85" s="801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7"/>
      <c r="R85" s="807"/>
      <c r="S85" s="807"/>
      <c r="T85" s="808"/>
      <c r="U85" s="34"/>
      <c r="V85" s="34"/>
      <c r="W85" s="35" t="s">
        <v>69</v>
      </c>
      <c r="X85" s="791">
        <v>0</v>
      </c>
      <c r="Y85" s="79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02"/>
      <c r="B86" s="799"/>
      <c r="C86" s="799"/>
      <c r="D86" s="799"/>
      <c r="E86" s="799"/>
      <c r="F86" s="799"/>
      <c r="G86" s="799"/>
      <c r="H86" s="799"/>
      <c r="I86" s="799"/>
      <c r="J86" s="799"/>
      <c r="K86" s="799"/>
      <c r="L86" s="799"/>
      <c r="M86" s="799"/>
      <c r="N86" s="799"/>
      <c r="O86" s="803"/>
      <c r="P86" s="795" t="s">
        <v>71</v>
      </c>
      <c r="Q86" s="796"/>
      <c r="R86" s="796"/>
      <c r="S86" s="796"/>
      <c r="T86" s="796"/>
      <c r="U86" s="796"/>
      <c r="V86" s="797"/>
      <c r="W86" s="37" t="s">
        <v>72</v>
      </c>
      <c r="X86" s="793">
        <f>IFERROR(X80/H80,"0")+IFERROR(X81/H81,"0")+IFERROR(X82/H82,"0")+IFERROR(X83/H83,"0")+IFERROR(X84/H84,"0")+IFERROR(X85/H85,"0")</f>
        <v>2.7777777777777777</v>
      </c>
      <c r="Y86" s="793">
        <f>IFERROR(Y80/H80,"0")+IFERROR(Y81/H81,"0")+IFERROR(Y82/H82,"0")+IFERROR(Y83/H83,"0")+IFERROR(Y84/H84,"0")+IFERROR(Y85/H85,"0")</f>
        <v>3</v>
      </c>
      <c r="Z86" s="793">
        <f>IFERROR(IF(Z80="",0,Z80),"0")+IFERROR(IF(Z81="",0,Z81),"0")+IFERROR(IF(Z82="",0,Z82),"0")+IFERROR(IF(Z83="",0,Z83),"0")+IFERROR(IF(Z84="",0,Z84),"0")+IFERROR(IF(Z85="",0,Z85),"0")</f>
        <v>1.506E-2</v>
      </c>
      <c r="AA86" s="794"/>
      <c r="AB86" s="794"/>
      <c r="AC86" s="794"/>
    </row>
    <row r="87" spans="1:68" x14ac:dyDescent="0.2">
      <c r="A87" s="799"/>
      <c r="B87" s="799"/>
      <c r="C87" s="799"/>
      <c r="D87" s="799"/>
      <c r="E87" s="799"/>
      <c r="F87" s="799"/>
      <c r="G87" s="799"/>
      <c r="H87" s="799"/>
      <c r="I87" s="799"/>
      <c r="J87" s="799"/>
      <c r="K87" s="799"/>
      <c r="L87" s="799"/>
      <c r="M87" s="799"/>
      <c r="N87" s="799"/>
      <c r="O87" s="803"/>
      <c r="P87" s="795" t="s">
        <v>71</v>
      </c>
      <c r="Q87" s="796"/>
      <c r="R87" s="796"/>
      <c r="S87" s="796"/>
      <c r="T87" s="796"/>
      <c r="U87" s="796"/>
      <c r="V87" s="797"/>
      <c r="W87" s="37" t="s">
        <v>69</v>
      </c>
      <c r="X87" s="793">
        <f>IFERROR(SUM(X80:X85),"0")</f>
        <v>5</v>
      </c>
      <c r="Y87" s="793">
        <f>IFERROR(SUM(Y80:Y85),"0")</f>
        <v>5.4</v>
      </c>
      <c r="Z87" s="37"/>
      <c r="AA87" s="794"/>
      <c r="AB87" s="794"/>
      <c r="AC87" s="794"/>
    </row>
    <row r="88" spans="1:68" ht="14.25" customHeight="1" x14ac:dyDescent="0.25">
      <c r="A88" s="798" t="s">
        <v>73</v>
      </c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799"/>
      <c r="P88" s="799"/>
      <c r="Q88" s="799"/>
      <c r="R88" s="799"/>
      <c r="S88" s="799"/>
      <c r="T88" s="799"/>
      <c r="U88" s="799"/>
      <c r="V88" s="799"/>
      <c r="W88" s="799"/>
      <c r="X88" s="799"/>
      <c r="Y88" s="799"/>
      <c r="Z88" s="799"/>
      <c r="AA88" s="787"/>
      <c r="AB88" s="787"/>
      <c r="AC88" s="787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0">
        <v>4680115881891</v>
      </c>
      <c r="E89" s="801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2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7"/>
      <c r="R89" s="807"/>
      <c r="S89" s="807"/>
      <c r="T89" s="808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0">
        <v>4680115885769</v>
      </c>
      <c r="E90" s="801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9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7"/>
      <c r="R90" s="807"/>
      <c r="S90" s="807"/>
      <c r="T90" s="808"/>
      <c r="U90" s="34"/>
      <c r="V90" s="34"/>
      <c r="W90" s="35" t="s">
        <v>69</v>
      </c>
      <c r="X90" s="791">
        <v>10</v>
      </c>
      <c r="Y90" s="792">
        <f t="shared" si="21"/>
        <v>16.8</v>
      </c>
      <c r="Z90" s="36">
        <f>IFERROR(IF(Y90=0,"",ROUNDUP(Y90/H90,0)*0.02175),"")</f>
        <v>4.3499999999999997E-2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10.571428571428573</v>
      </c>
      <c r="BN90" s="64">
        <f t="shared" si="23"/>
        <v>17.760000000000002</v>
      </c>
      <c r="BO90" s="64">
        <f t="shared" si="24"/>
        <v>2.1258503401360544E-2</v>
      </c>
      <c r="BP90" s="64">
        <f t="shared" si="25"/>
        <v>3.5714285714285712E-2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0">
        <v>4680115884410</v>
      </c>
      <c r="E91" s="801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98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7"/>
      <c r="R91" s="807"/>
      <c r="S91" s="807"/>
      <c r="T91" s="808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0">
        <v>4680115884311</v>
      </c>
      <c r="E92" s="801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11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7"/>
      <c r="R92" s="807"/>
      <c r="S92" s="807"/>
      <c r="T92" s="808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0">
        <v>4680115885929</v>
      </c>
      <c r="E93" s="801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7"/>
      <c r="R93" s="807"/>
      <c r="S93" s="807"/>
      <c r="T93" s="808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0">
        <v>4680115884403</v>
      </c>
      <c r="E94" s="801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7"/>
      <c r="R94" s="807"/>
      <c r="S94" s="807"/>
      <c r="T94" s="808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2"/>
      <c r="B95" s="799"/>
      <c r="C95" s="799"/>
      <c r="D95" s="799"/>
      <c r="E95" s="799"/>
      <c r="F95" s="799"/>
      <c r="G95" s="799"/>
      <c r="H95" s="799"/>
      <c r="I95" s="799"/>
      <c r="J95" s="799"/>
      <c r="K95" s="799"/>
      <c r="L95" s="799"/>
      <c r="M95" s="799"/>
      <c r="N95" s="799"/>
      <c r="O95" s="803"/>
      <c r="P95" s="795" t="s">
        <v>71</v>
      </c>
      <c r="Q95" s="796"/>
      <c r="R95" s="796"/>
      <c r="S95" s="796"/>
      <c r="T95" s="796"/>
      <c r="U95" s="796"/>
      <c r="V95" s="797"/>
      <c r="W95" s="37" t="s">
        <v>72</v>
      </c>
      <c r="X95" s="793">
        <f>IFERROR(X89/H89,"0")+IFERROR(X90/H90,"0")+IFERROR(X91/H91,"0")+IFERROR(X92/H92,"0")+IFERROR(X93/H93,"0")+IFERROR(X94/H94,"0")</f>
        <v>1.1904761904761905</v>
      </c>
      <c r="Y95" s="793">
        <f>IFERROR(Y89/H89,"0")+IFERROR(Y90/H90,"0")+IFERROR(Y91/H91,"0")+IFERROR(Y92/H92,"0")+IFERROR(Y93/H93,"0")+IFERROR(Y94/H94,"0")</f>
        <v>2</v>
      </c>
      <c r="Z95" s="793">
        <f>IFERROR(IF(Z89="",0,Z89),"0")+IFERROR(IF(Z90="",0,Z90),"0")+IFERROR(IF(Z91="",0,Z91),"0")+IFERROR(IF(Z92="",0,Z92),"0")+IFERROR(IF(Z93="",0,Z93),"0")+IFERROR(IF(Z94="",0,Z94),"0")</f>
        <v>4.3499999999999997E-2</v>
      </c>
      <c r="AA95" s="794"/>
      <c r="AB95" s="794"/>
      <c r="AC95" s="794"/>
    </row>
    <row r="96" spans="1:68" x14ac:dyDescent="0.2">
      <c r="A96" s="799"/>
      <c r="B96" s="799"/>
      <c r="C96" s="799"/>
      <c r="D96" s="799"/>
      <c r="E96" s="799"/>
      <c r="F96" s="799"/>
      <c r="G96" s="799"/>
      <c r="H96" s="799"/>
      <c r="I96" s="799"/>
      <c r="J96" s="799"/>
      <c r="K96" s="799"/>
      <c r="L96" s="799"/>
      <c r="M96" s="799"/>
      <c r="N96" s="799"/>
      <c r="O96" s="803"/>
      <c r="P96" s="795" t="s">
        <v>71</v>
      </c>
      <c r="Q96" s="796"/>
      <c r="R96" s="796"/>
      <c r="S96" s="796"/>
      <c r="T96" s="796"/>
      <c r="U96" s="796"/>
      <c r="V96" s="797"/>
      <c r="W96" s="37" t="s">
        <v>69</v>
      </c>
      <c r="X96" s="793">
        <f>IFERROR(SUM(X89:X94),"0")</f>
        <v>10</v>
      </c>
      <c r="Y96" s="793">
        <f>IFERROR(SUM(Y89:Y94),"0")</f>
        <v>16.8</v>
      </c>
      <c r="Z96" s="37"/>
      <c r="AA96" s="794"/>
      <c r="AB96" s="794"/>
      <c r="AC96" s="794"/>
    </row>
    <row r="97" spans="1:68" ht="14.25" customHeight="1" x14ac:dyDescent="0.25">
      <c r="A97" s="798" t="s">
        <v>207</v>
      </c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799"/>
      <c r="P97" s="799"/>
      <c r="Q97" s="799"/>
      <c r="R97" s="799"/>
      <c r="S97" s="799"/>
      <c r="T97" s="799"/>
      <c r="U97" s="799"/>
      <c r="V97" s="799"/>
      <c r="W97" s="799"/>
      <c r="X97" s="799"/>
      <c r="Y97" s="799"/>
      <c r="Z97" s="799"/>
      <c r="AA97" s="787"/>
      <c r="AB97" s="787"/>
      <c r="AC97" s="787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0">
        <v>4680115881532</v>
      </c>
      <c r="E98" s="801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7"/>
      <c r="R98" s="807"/>
      <c r="S98" s="807"/>
      <c r="T98" s="808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0">
        <v>4680115881532</v>
      </c>
      <c r="E99" s="801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4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7"/>
      <c r="R99" s="807"/>
      <c r="S99" s="807"/>
      <c r="T99" s="808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0">
        <v>4680115881464</v>
      </c>
      <c r="E100" s="801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11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7"/>
      <c r="R100" s="807"/>
      <c r="S100" s="807"/>
      <c r="T100" s="808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2"/>
      <c r="B101" s="799"/>
      <c r="C101" s="799"/>
      <c r="D101" s="799"/>
      <c r="E101" s="799"/>
      <c r="F101" s="799"/>
      <c r="G101" s="799"/>
      <c r="H101" s="799"/>
      <c r="I101" s="799"/>
      <c r="J101" s="799"/>
      <c r="K101" s="799"/>
      <c r="L101" s="799"/>
      <c r="M101" s="799"/>
      <c r="N101" s="799"/>
      <c r="O101" s="803"/>
      <c r="P101" s="795" t="s">
        <v>71</v>
      </c>
      <c r="Q101" s="796"/>
      <c r="R101" s="796"/>
      <c r="S101" s="796"/>
      <c r="T101" s="796"/>
      <c r="U101" s="796"/>
      <c r="V101" s="797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x14ac:dyDescent="0.2">
      <c r="A102" s="799"/>
      <c r="B102" s="799"/>
      <c r="C102" s="799"/>
      <c r="D102" s="799"/>
      <c r="E102" s="799"/>
      <c r="F102" s="799"/>
      <c r="G102" s="799"/>
      <c r="H102" s="799"/>
      <c r="I102" s="799"/>
      <c r="J102" s="799"/>
      <c r="K102" s="799"/>
      <c r="L102" s="799"/>
      <c r="M102" s="799"/>
      <c r="N102" s="799"/>
      <c r="O102" s="803"/>
      <c r="P102" s="795" t="s">
        <v>71</v>
      </c>
      <c r="Q102" s="796"/>
      <c r="R102" s="796"/>
      <c r="S102" s="796"/>
      <c r="T102" s="796"/>
      <c r="U102" s="796"/>
      <c r="V102" s="797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customHeight="1" x14ac:dyDescent="0.25">
      <c r="A103" s="826" t="s">
        <v>215</v>
      </c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799"/>
      <c r="P103" s="799"/>
      <c r="Q103" s="799"/>
      <c r="R103" s="799"/>
      <c r="S103" s="799"/>
      <c r="T103" s="799"/>
      <c r="U103" s="799"/>
      <c r="V103" s="799"/>
      <c r="W103" s="799"/>
      <c r="X103" s="799"/>
      <c r="Y103" s="799"/>
      <c r="Z103" s="799"/>
      <c r="AA103" s="786"/>
      <c r="AB103" s="786"/>
      <c r="AC103" s="786"/>
    </row>
    <row r="104" spans="1:68" ht="14.25" customHeight="1" x14ac:dyDescent="0.25">
      <c r="A104" s="798" t="s">
        <v>113</v>
      </c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799"/>
      <c r="P104" s="799"/>
      <c r="Q104" s="799"/>
      <c r="R104" s="799"/>
      <c r="S104" s="799"/>
      <c r="T104" s="799"/>
      <c r="U104" s="799"/>
      <c r="V104" s="799"/>
      <c r="W104" s="799"/>
      <c r="X104" s="799"/>
      <c r="Y104" s="799"/>
      <c r="Z104" s="799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0">
        <v>4680115881327</v>
      </c>
      <c r="E105" s="801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7"/>
      <c r="R105" s="807"/>
      <c r="S105" s="807"/>
      <c r="T105" s="808"/>
      <c r="U105" s="34"/>
      <c r="V105" s="34"/>
      <c r="W105" s="35" t="s">
        <v>69</v>
      </c>
      <c r="X105" s="791">
        <v>85</v>
      </c>
      <c r="Y105" s="792">
        <f>IFERROR(IF(X105="",0,CEILING((X105/$H105),1)*$H105),"")</f>
        <v>86.4</v>
      </c>
      <c r="Z105" s="36">
        <f>IFERROR(IF(Y105=0,"",ROUNDUP(Y105/H105,0)*0.02175),"")</f>
        <v>0.17399999999999999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88.777777777777771</v>
      </c>
      <c r="BN105" s="64">
        <f>IFERROR(Y105*I105/H105,"0")</f>
        <v>90.24</v>
      </c>
      <c r="BO105" s="64">
        <f>IFERROR(1/J105*(X105/H105),"0")</f>
        <v>0.14054232804232802</v>
      </c>
      <c r="BP105" s="64">
        <f>IFERROR(1/J105*(Y105/H105),"0")</f>
        <v>0.14285714285714285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0">
        <v>4680115881518</v>
      </c>
      <c r="E106" s="801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7"/>
      <c r="R106" s="807"/>
      <c r="S106" s="807"/>
      <c r="T106" s="808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0">
        <v>4680115881303</v>
      </c>
      <c r="E107" s="801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7"/>
      <c r="R107" s="807"/>
      <c r="S107" s="807"/>
      <c r="T107" s="808"/>
      <c r="U107" s="34"/>
      <c r="V107" s="34"/>
      <c r="W107" s="35" t="s">
        <v>69</v>
      </c>
      <c r="X107" s="791">
        <v>18</v>
      </c>
      <c r="Y107" s="792">
        <f>IFERROR(IF(X107="",0,CEILING((X107/$H107),1)*$H107),"")</f>
        <v>18</v>
      </c>
      <c r="Z107" s="36">
        <f>IFERROR(IF(Y107=0,"",ROUNDUP(Y107/H107,0)*0.00902),"")</f>
        <v>3.6080000000000001E-2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18.84</v>
      </c>
      <c r="BN107" s="64">
        <f>IFERROR(Y107*I107/H107,"0")</f>
        <v>18.84</v>
      </c>
      <c r="BO107" s="64">
        <f>IFERROR(1/J107*(X107/H107),"0")</f>
        <v>3.0303030303030304E-2</v>
      </c>
      <c r="BP107" s="64">
        <f>IFERROR(1/J107*(Y107/H107),"0")</f>
        <v>3.0303030303030304E-2</v>
      </c>
    </row>
    <row r="108" spans="1:68" x14ac:dyDescent="0.2">
      <c r="A108" s="802"/>
      <c r="B108" s="799"/>
      <c r="C108" s="799"/>
      <c r="D108" s="799"/>
      <c r="E108" s="799"/>
      <c r="F108" s="799"/>
      <c r="G108" s="799"/>
      <c r="H108" s="799"/>
      <c r="I108" s="799"/>
      <c r="J108" s="799"/>
      <c r="K108" s="799"/>
      <c r="L108" s="799"/>
      <c r="M108" s="799"/>
      <c r="N108" s="799"/>
      <c r="O108" s="803"/>
      <c r="P108" s="795" t="s">
        <v>71</v>
      </c>
      <c r="Q108" s="796"/>
      <c r="R108" s="796"/>
      <c r="S108" s="796"/>
      <c r="T108" s="796"/>
      <c r="U108" s="796"/>
      <c r="V108" s="797"/>
      <c r="W108" s="37" t="s">
        <v>72</v>
      </c>
      <c r="X108" s="793">
        <f>IFERROR(X105/H105,"0")+IFERROR(X106/H106,"0")+IFERROR(X107/H107,"0")</f>
        <v>11.87037037037037</v>
      </c>
      <c r="Y108" s="793">
        <f>IFERROR(Y105/H105,"0")+IFERROR(Y106/H106,"0")+IFERROR(Y107/H107,"0")</f>
        <v>12</v>
      </c>
      <c r="Z108" s="793">
        <f>IFERROR(IF(Z105="",0,Z105),"0")+IFERROR(IF(Z106="",0,Z106),"0")+IFERROR(IF(Z107="",0,Z107),"0")</f>
        <v>0.21007999999999999</v>
      </c>
      <c r="AA108" s="794"/>
      <c r="AB108" s="794"/>
      <c r="AC108" s="794"/>
    </row>
    <row r="109" spans="1:68" x14ac:dyDescent="0.2">
      <c r="A109" s="799"/>
      <c r="B109" s="799"/>
      <c r="C109" s="799"/>
      <c r="D109" s="799"/>
      <c r="E109" s="799"/>
      <c r="F109" s="799"/>
      <c r="G109" s="799"/>
      <c r="H109" s="799"/>
      <c r="I109" s="799"/>
      <c r="J109" s="799"/>
      <c r="K109" s="799"/>
      <c r="L109" s="799"/>
      <c r="M109" s="799"/>
      <c r="N109" s="799"/>
      <c r="O109" s="803"/>
      <c r="P109" s="795" t="s">
        <v>71</v>
      </c>
      <c r="Q109" s="796"/>
      <c r="R109" s="796"/>
      <c r="S109" s="796"/>
      <c r="T109" s="796"/>
      <c r="U109" s="796"/>
      <c r="V109" s="797"/>
      <c r="W109" s="37" t="s">
        <v>69</v>
      </c>
      <c r="X109" s="793">
        <f>IFERROR(SUM(X105:X107),"0")</f>
        <v>103</v>
      </c>
      <c r="Y109" s="793">
        <f>IFERROR(SUM(Y105:Y107),"0")</f>
        <v>104.4</v>
      </c>
      <c r="Z109" s="37"/>
      <c r="AA109" s="794"/>
      <c r="AB109" s="794"/>
      <c r="AC109" s="794"/>
    </row>
    <row r="110" spans="1:68" ht="14.25" customHeight="1" x14ac:dyDescent="0.25">
      <c r="A110" s="798" t="s">
        <v>73</v>
      </c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799"/>
      <c r="P110" s="799"/>
      <c r="Q110" s="799"/>
      <c r="R110" s="799"/>
      <c r="S110" s="799"/>
      <c r="T110" s="799"/>
      <c r="U110" s="799"/>
      <c r="V110" s="799"/>
      <c r="W110" s="799"/>
      <c r="X110" s="799"/>
      <c r="Y110" s="799"/>
      <c r="Z110" s="799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0">
        <v>4607091386967</v>
      </c>
      <c r="E111" s="801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94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7"/>
      <c r="R111" s="807"/>
      <c r="S111" s="807"/>
      <c r="T111" s="808"/>
      <c r="U111" s="34"/>
      <c r="V111" s="34"/>
      <c r="W111" s="35" t="s">
        <v>69</v>
      </c>
      <c r="X111" s="791">
        <v>62</v>
      </c>
      <c r="Y111" s="792">
        <f t="shared" ref="Y111:Y116" si="26"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66.162857142857149</v>
      </c>
      <c r="BN111" s="64">
        <f t="shared" ref="BN111:BN116" si="28">IFERROR(Y111*I111/H111,"0")</f>
        <v>71.712000000000003</v>
      </c>
      <c r="BO111" s="64">
        <f t="shared" ref="BO111:BO116" si="29">IFERROR(1/J111*(X111/H111),"0")</f>
        <v>0.13180272108843535</v>
      </c>
      <c r="BP111" s="64">
        <f t="shared" ref="BP111:BP116" si="30">IFERROR(1/J111*(Y111/H111),"0")</f>
        <v>0.14285714285714285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0">
        <v>4607091386967</v>
      </c>
      <c r="E112" s="801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7"/>
      <c r="R112" s="807"/>
      <c r="S112" s="807"/>
      <c r="T112" s="808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0">
        <v>4607091385731</v>
      </c>
      <c r="E113" s="801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12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7"/>
      <c r="R113" s="807"/>
      <c r="S113" s="807"/>
      <c r="T113" s="808"/>
      <c r="U113" s="34"/>
      <c r="V113" s="34"/>
      <c r="W113" s="35" t="s">
        <v>69</v>
      </c>
      <c r="X113" s="791">
        <v>257</v>
      </c>
      <c r="Y113" s="792">
        <f t="shared" si="26"/>
        <v>259.20000000000005</v>
      </c>
      <c r="Z113" s="36">
        <f>IFERROR(IF(Y113=0,"",ROUNDUP(Y113/H113,0)*0.00651),"")</f>
        <v>0.62495999999999996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280.98666666666662</v>
      </c>
      <c r="BN113" s="64">
        <f t="shared" si="28"/>
        <v>283.39200000000005</v>
      </c>
      <c r="BO113" s="64">
        <f t="shared" si="29"/>
        <v>0.52299552299552299</v>
      </c>
      <c r="BP113" s="64">
        <f t="shared" si="30"/>
        <v>0.5274725274725276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0">
        <v>4680115880894</v>
      </c>
      <c r="E114" s="801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9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7"/>
      <c r="R114" s="807"/>
      <c r="S114" s="807"/>
      <c r="T114" s="808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0">
        <v>4680115880214</v>
      </c>
      <c r="E115" s="801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7" t="s">
        <v>235</v>
      </c>
      <c r="Q115" s="807"/>
      <c r="R115" s="807"/>
      <c r="S115" s="807"/>
      <c r="T115" s="808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0">
        <v>4680115880214</v>
      </c>
      <c r="E116" s="801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7"/>
      <c r="R116" s="807"/>
      <c r="S116" s="807"/>
      <c r="T116" s="808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2"/>
      <c r="B117" s="799"/>
      <c r="C117" s="799"/>
      <c r="D117" s="799"/>
      <c r="E117" s="799"/>
      <c r="F117" s="799"/>
      <c r="G117" s="799"/>
      <c r="H117" s="799"/>
      <c r="I117" s="799"/>
      <c r="J117" s="799"/>
      <c r="K117" s="799"/>
      <c r="L117" s="799"/>
      <c r="M117" s="799"/>
      <c r="N117" s="799"/>
      <c r="O117" s="803"/>
      <c r="P117" s="795" t="s">
        <v>71</v>
      </c>
      <c r="Q117" s="796"/>
      <c r="R117" s="796"/>
      <c r="S117" s="796"/>
      <c r="T117" s="796"/>
      <c r="U117" s="796"/>
      <c r="V117" s="797"/>
      <c r="W117" s="37" t="s">
        <v>72</v>
      </c>
      <c r="X117" s="793">
        <f>IFERROR(X111/H111,"0")+IFERROR(X112/H112,"0")+IFERROR(X113/H113,"0")+IFERROR(X114/H114,"0")+IFERROR(X115/H115,"0")+IFERROR(X116/H116,"0")</f>
        <v>102.56613756613756</v>
      </c>
      <c r="Y117" s="793">
        <f>IFERROR(Y111/H111,"0")+IFERROR(Y112/H112,"0")+IFERROR(Y113/H113,"0")+IFERROR(Y114/H114,"0")+IFERROR(Y115/H115,"0")+IFERROR(Y116/H116,"0")</f>
        <v>104.00000000000001</v>
      </c>
      <c r="Z117" s="793">
        <f>IFERROR(IF(Z111="",0,Z111),"0")+IFERROR(IF(Z112="",0,Z112),"0")+IFERROR(IF(Z113="",0,Z113),"0")+IFERROR(IF(Z114="",0,Z114),"0")+IFERROR(IF(Z115="",0,Z115),"0")+IFERROR(IF(Z116="",0,Z116),"0")</f>
        <v>0.79895999999999989</v>
      </c>
      <c r="AA117" s="794"/>
      <c r="AB117" s="794"/>
      <c r="AC117" s="794"/>
    </row>
    <row r="118" spans="1:68" x14ac:dyDescent="0.2">
      <c r="A118" s="799"/>
      <c r="B118" s="799"/>
      <c r="C118" s="799"/>
      <c r="D118" s="799"/>
      <c r="E118" s="799"/>
      <c r="F118" s="799"/>
      <c r="G118" s="799"/>
      <c r="H118" s="799"/>
      <c r="I118" s="799"/>
      <c r="J118" s="799"/>
      <c r="K118" s="799"/>
      <c r="L118" s="799"/>
      <c r="M118" s="799"/>
      <c r="N118" s="799"/>
      <c r="O118" s="803"/>
      <c r="P118" s="795" t="s">
        <v>71</v>
      </c>
      <c r="Q118" s="796"/>
      <c r="R118" s="796"/>
      <c r="S118" s="796"/>
      <c r="T118" s="796"/>
      <c r="U118" s="796"/>
      <c r="V118" s="797"/>
      <c r="W118" s="37" t="s">
        <v>69</v>
      </c>
      <c r="X118" s="793">
        <f>IFERROR(SUM(X111:X116),"0")</f>
        <v>319</v>
      </c>
      <c r="Y118" s="793">
        <f>IFERROR(SUM(Y111:Y116),"0")</f>
        <v>326.40000000000003</v>
      </c>
      <c r="Z118" s="37"/>
      <c r="AA118" s="794"/>
      <c r="AB118" s="794"/>
      <c r="AC118" s="794"/>
    </row>
    <row r="119" spans="1:68" ht="16.5" customHeight="1" x14ac:dyDescent="0.25">
      <c r="A119" s="826" t="s">
        <v>237</v>
      </c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799"/>
      <c r="P119" s="799"/>
      <c r="Q119" s="799"/>
      <c r="R119" s="799"/>
      <c r="S119" s="799"/>
      <c r="T119" s="799"/>
      <c r="U119" s="799"/>
      <c r="V119" s="799"/>
      <c r="W119" s="799"/>
      <c r="X119" s="799"/>
      <c r="Y119" s="799"/>
      <c r="Z119" s="799"/>
      <c r="AA119" s="786"/>
      <c r="AB119" s="786"/>
      <c r="AC119" s="786"/>
    </row>
    <row r="120" spans="1:68" ht="14.25" customHeight="1" x14ac:dyDescent="0.25">
      <c r="A120" s="798" t="s">
        <v>113</v>
      </c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799"/>
      <c r="P120" s="799"/>
      <c r="Q120" s="799"/>
      <c r="R120" s="799"/>
      <c r="S120" s="799"/>
      <c r="T120" s="799"/>
      <c r="U120" s="799"/>
      <c r="V120" s="799"/>
      <c r="W120" s="799"/>
      <c r="X120" s="799"/>
      <c r="Y120" s="799"/>
      <c r="Z120" s="799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0">
        <v>4680115882133</v>
      </c>
      <c r="E121" s="801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8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7"/>
      <c r="R121" s="807"/>
      <c r="S121" s="807"/>
      <c r="T121" s="808"/>
      <c r="U121" s="34"/>
      <c r="V121" s="34"/>
      <c r="W121" s="35" t="s">
        <v>69</v>
      </c>
      <c r="X121" s="791">
        <v>116</v>
      </c>
      <c r="Y121" s="792">
        <f>IFERROR(IF(X121="",0,CEILING((X121/$H121),1)*$H121),"")</f>
        <v>123.19999999999999</v>
      </c>
      <c r="Z121" s="36">
        <f>IFERROR(IF(Y121=0,"",ROUNDUP(Y121/H121,0)*0.01898),"")</f>
        <v>0.20877999999999999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120.50535714285716</v>
      </c>
      <c r="BN121" s="64">
        <f>IFERROR(Y121*I121/H121,"0")</f>
        <v>127.98499999999999</v>
      </c>
      <c r="BO121" s="64">
        <f>IFERROR(1/J121*(X121/H121),"0")</f>
        <v>0.16183035714285715</v>
      </c>
      <c r="BP121" s="64">
        <f>IFERROR(1/J121*(Y121/H121),"0")</f>
        <v>0.171875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0">
        <v>4680115882133</v>
      </c>
      <c r="E122" s="801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7"/>
      <c r="R122" s="807"/>
      <c r="S122" s="807"/>
      <c r="T122" s="808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0">
        <v>4680115880269</v>
      </c>
      <c r="E123" s="801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8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7"/>
      <c r="R123" s="807"/>
      <c r="S123" s="807"/>
      <c r="T123" s="808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0">
        <v>4680115880429</v>
      </c>
      <c r="E124" s="801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8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7"/>
      <c r="R124" s="807"/>
      <c r="S124" s="807"/>
      <c r="T124" s="808"/>
      <c r="U124" s="34"/>
      <c r="V124" s="34"/>
      <c r="W124" s="35" t="s">
        <v>69</v>
      </c>
      <c r="X124" s="791">
        <v>36</v>
      </c>
      <c r="Y124" s="792">
        <f>IFERROR(IF(X124="",0,CEILING((X124/$H124),1)*$H124),"")</f>
        <v>36</v>
      </c>
      <c r="Z124" s="36">
        <f>IFERROR(IF(Y124=0,"",ROUNDUP(Y124/H124,0)*0.00902),"")</f>
        <v>7.2160000000000002E-2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37.68</v>
      </c>
      <c r="BN124" s="64">
        <f>IFERROR(Y124*I124/H124,"0")</f>
        <v>37.68</v>
      </c>
      <c r="BO124" s="64">
        <f>IFERROR(1/J124*(X124/H124),"0")</f>
        <v>6.0606060606060608E-2</v>
      </c>
      <c r="BP124" s="64">
        <f>IFERROR(1/J124*(Y124/H124),"0")</f>
        <v>6.0606060606060608E-2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0">
        <v>4680115881457</v>
      </c>
      <c r="E125" s="801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7"/>
      <c r="R125" s="807"/>
      <c r="S125" s="807"/>
      <c r="T125" s="808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2"/>
      <c r="B126" s="799"/>
      <c r="C126" s="799"/>
      <c r="D126" s="799"/>
      <c r="E126" s="799"/>
      <c r="F126" s="799"/>
      <c r="G126" s="799"/>
      <c r="H126" s="799"/>
      <c r="I126" s="799"/>
      <c r="J126" s="799"/>
      <c r="K126" s="799"/>
      <c r="L126" s="799"/>
      <c r="M126" s="799"/>
      <c r="N126" s="799"/>
      <c r="O126" s="803"/>
      <c r="P126" s="795" t="s">
        <v>71</v>
      </c>
      <c r="Q126" s="796"/>
      <c r="R126" s="796"/>
      <c r="S126" s="796"/>
      <c r="T126" s="796"/>
      <c r="U126" s="796"/>
      <c r="V126" s="797"/>
      <c r="W126" s="37" t="s">
        <v>72</v>
      </c>
      <c r="X126" s="793">
        <f>IFERROR(X121/H121,"0")+IFERROR(X122/H122,"0")+IFERROR(X123/H123,"0")+IFERROR(X124/H124,"0")+IFERROR(X125/H125,"0")</f>
        <v>18.357142857142858</v>
      </c>
      <c r="Y126" s="793">
        <f>IFERROR(Y121/H121,"0")+IFERROR(Y122/H122,"0")+IFERROR(Y123/H123,"0")+IFERROR(Y124/H124,"0")+IFERROR(Y125/H125,"0")</f>
        <v>19</v>
      </c>
      <c r="Z126" s="793">
        <f>IFERROR(IF(Z121="",0,Z121),"0")+IFERROR(IF(Z122="",0,Z122),"0")+IFERROR(IF(Z123="",0,Z123),"0")+IFERROR(IF(Z124="",0,Z124),"0")+IFERROR(IF(Z125="",0,Z125),"0")</f>
        <v>0.28093999999999997</v>
      </c>
      <c r="AA126" s="794"/>
      <c r="AB126" s="794"/>
      <c r="AC126" s="794"/>
    </row>
    <row r="127" spans="1:68" x14ac:dyDescent="0.2">
      <c r="A127" s="799"/>
      <c r="B127" s="799"/>
      <c r="C127" s="799"/>
      <c r="D127" s="799"/>
      <c r="E127" s="799"/>
      <c r="F127" s="799"/>
      <c r="G127" s="799"/>
      <c r="H127" s="799"/>
      <c r="I127" s="799"/>
      <c r="J127" s="799"/>
      <c r="K127" s="799"/>
      <c r="L127" s="799"/>
      <c r="M127" s="799"/>
      <c r="N127" s="799"/>
      <c r="O127" s="803"/>
      <c r="P127" s="795" t="s">
        <v>71</v>
      </c>
      <c r="Q127" s="796"/>
      <c r="R127" s="796"/>
      <c r="S127" s="796"/>
      <c r="T127" s="796"/>
      <c r="U127" s="796"/>
      <c r="V127" s="797"/>
      <c r="W127" s="37" t="s">
        <v>69</v>
      </c>
      <c r="X127" s="793">
        <f>IFERROR(SUM(X121:X125),"0")</f>
        <v>152</v>
      </c>
      <c r="Y127" s="793">
        <f>IFERROR(SUM(Y121:Y125),"0")</f>
        <v>159.19999999999999</v>
      </c>
      <c r="Z127" s="37"/>
      <c r="AA127" s="794"/>
      <c r="AB127" s="794"/>
      <c r="AC127" s="794"/>
    </row>
    <row r="128" spans="1:68" ht="14.25" customHeight="1" x14ac:dyDescent="0.25">
      <c r="A128" s="798" t="s">
        <v>165</v>
      </c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799"/>
      <c r="P128" s="799"/>
      <c r="Q128" s="799"/>
      <c r="R128" s="799"/>
      <c r="S128" s="799"/>
      <c r="T128" s="799"/>
      <c r="U128" s="799"/>
      <c r="V128" s="799"/>
      <c r="W128" s="799"/>
      <c r="X128" s="799"/>
      <c r="Y128" s="799"/>
      <c r="Z128" s="799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0">
        <v>4680115881488</v>
      </c>
      <c r="E129" s="801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11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7"/>
      <c r="R129" s="807"/>
      <c r="S129" s="807"/>
      <c r="T129" s="808"/>
      <c r="U129" s="34"/>
      <c r="V129" s="34"/>
      <c r="W129" s="35" t="s">
        <v>69</v>
      </c>
      <c r="X129" s="791">
        <v>34</v>
      </c>
      <c r="Y129" s="792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35.36944444444444</v>
      </c>
      <c r="BN129" s="64">
        <f>IFERROR(Y129*I129/H129,"0")</f>
        <v>44.94</v>
      </c>
      <c r="BO129" s="64">
        <f>IFERROR(1/J129*(X129/H129),"0")</f>
        <v>4.9189814814814811E-2</v>
      </c>
      <c r="BP129" s="64">
        <f>IFERROR(1/J129*(Y129/H129),"0")</f>
        <v>6.25E-2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0">
        <v>4680115882775</v>
      </c>
      <c r="E130" s="801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7"/>
      <c r="R130" s="807"/>
      <c r="S130" s="807"/>
      <c r="T130" s="808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0">
        <v>4680115882775</v>
      </c>
      <c r="E131" s="801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11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7"/>
      <c r="R131" s="807"/>
      <c r="S131" s="807"/>
      <c r="T131" s="808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0">
        <v>4680115880658</v>
      </c>
      <c r="E132" s="801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10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7"/>
      <c r="R132" s="807"/>
      <c r="S132" s="807"/>
      <c r="T132" s="808"/>
      <c r="U132" s="34"/>
      <c r="V132" s="34"/>
      <c r="W132" s="35" t="s">
        <v>69</v>
      </c>
      <c r="X132" s="791">
        <v>0</v>
      </c>
      <c r="Y132" s="7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2"/>
      <c r="B133" s="799"/>
      <c r="C133" s="799"/>
      <c r="D133" s="799"/>
      <c r="E133" s="799"/>
      <c r="F133" s="799"/>
      <c r="G133" s="799"/>
      <c r="H133" s="799"/>
      <c r="I133" s="799"/>
      <c r="J133" s="799"/>
      <c r="K133" s="799"/>
      <c r="L133" s="799"/>
      <c r="M133" s="799"/>
      <c r="N133" s="799"/>
      <c r="O133" s="803"/>
      <c r="P133" s="795" t="s">
        <v>71</v>
      </c>
      <c r="Q133" s="796"/>
      <c r="R133" s="796"/>
      <c r="S133" s="796"/>
      <c r="T133" s="796"/>
      <c r="U133" s="796"/>
      <c r="V133" s="797"/>
      <c r="W133" s="37" t="s">
        <v>72</v>
      </c>
      <c r="X133" s="793">
        <f>IFERROR(X129/H129,"0")+IFERROR(X130/H130,"0")+IFERROR(X131/H131,"0")+IFERROR(X132/H132,"0")</f>
        <v>3.1481481481481479</v>
      </c>
      <c r="Y133" s="793">
        <f>IFERROR(Y129/H129,"0")+IFERROR(Y130/H130,"0")+IFERROR(Y131/H131,"0")+IFERROR(Y132/H132,"0")</f>
        <v>4</v>
      </c>
      <c r="Z133" s="793">
        <f>IFERROR(IF(Z129="",0,Z129),"0")+IFERROR(IF(Z130="",0,Z130),"0")+IFERROR(IF(Z131="",0,Z131),"0")+IFERROR(IF(Z132="",0,Z132),"0")</f>
        <v>7.5920000000000001E-2</v>
      </c>
      <c r="AA133" s="794"/>
      <c r="AB133" s="794"/>
      <c r="AC133" s="794"/>
    </row>
    <row r="134" spans="1:68" x14ac:dyDescent="0.2">
      <c r="A134" s="799"/>
      <c r="B134" s="799"/>
      <c r="C134" s="799"/>
      <c r="D134" s="799"/>
      <c r="E134" s="799"/>
      <c r="F134" s="799"/>
      <c r="G134" s="799"/>
      <c r="H134" s="799"/>
      <c r="I134" s="799"/>
      <c r="J134" s="799"/>
      <c r="K134" s="799"/>
      <c r="L134" s="799"/>
      <c r="M134" s="799"/>
      <c r="N134" s="799"/>
      <c r="O134" s="803"/>
      <c r="P134" s="795" t="s">
        <v>71</v>
      </c>
      <c r="Q134" s="796"/>
      <c r="R134" s="796"/>
      <c r="S134" s="796"/>
      <c r="T134" s="796"/>
      <c r="U134" s="796"/>
      <c r="V134" s="797"/>
      <c r="W134" s="37" t="s">
        <v>69</v>
      </c>
      <c r="X134" s="793">
        <f>IFERROR(SUM(X129:X132),"0")</f>
        <v>34</v>
      </c>
      <c r="Y134" s="793">
        <f>IFERROR(SUM(Y129:Y132),"0")</f>
        <v>43.2</v>
      </c>
      <c r="Z134" s="37"/>
      <c r="AA134" s="794"/>
      <c r="AB134" s="794"/>
      <c r="AC134" s="794"/>
    </row>
    <row r="135" spans="1:68" ht="14.25" customHeight="1" x14ac:dyDescent="0.25">
      <c r="A135" s="798" t="s">
        <v>73</v>
      </c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799"/>
      <c r="P135" s="799"/>
      <c r="Q135" s="799"/>
      <c r="R135" s="799"/>
      <c r="S135" s="799"/>
      <c r="T135" s="799"/>
      <c r="U135" s="799"/>
      <c r="V135" s="799"/>
      <c r="W135" s="799"/>
      <c r="X135" s="799"/>
      <c r="Y135" s="799"/>
      <c r="Z135" s="799"/>
      <c r="AA135" s="787"/>
      <c r="AB135" s="787"/>
      <c r="AC135" s="787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800">
        <v>4607091385168</v>
      </c>
      <c r="E136" s="801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8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7"/>
      <c r="R136" s="807"/>
      <c r="S136" s="807"/>
      <c r="T136" s="808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800">
        <v>4607091385168</v>
      </c>
      <c r="E137" s="801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7"/>
      <c r="R137" s="807"/>
      <c r="S137" s="807"/>
      <c r="T137" s="808"/>
      <c r="U137" s="34"/>
      <c r="V137" s="34"/>
      <c r="W137" s="35" t="s">
        <v>69</v>
      </c>
      <c r="X137" s="791">
        <v>616</v>
      </c>
      <c r="Y137" s="792">
        <f t="shared" si="31"/>
        <v>621.6</v>
      </c>
      <c r="Z137" s="36">
        <f>IFERROR(IF(Y137=0,"",ROUNDUP(Y137/H137,0)*0.02175),"")</f>
        <v>1.6094999999999999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656.92</v>
      </c>
      <c r="BN137" s="64">
        <f t="shared" si="33"/>
        <v>662.89199999999994</v>
      </c>
      <c r="BO137" s="64">
        <f t="shared" si="34"/>
        <v>1.3095238095238093</v>
      </c>
      <c r="BP137" s="64">
        <f t="shared" si="35"/>
        <v>1.3214285714285714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0">
        <v>4680115884540</v>
      </c>
      <c r="E138" s="801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7"/>
      <c r="R138" s="807"/>
      <c r="S138" s="807"/>
      <c r="T138" s="808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0">
        <v>4607091383256</v>
      </c>
      <c r="E139" s="801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90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7"/>
      <c r="R139" s="807"/>
      <c r="S139" s="807"/>
      <c r="T139" s="808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0">
        <v>4607091385748</v>
      </c>
      <c r="E140" s="801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7"/>
      <c r="R140" s="807"/>
      <c r="S140" s="807"/>
      <c r="T140" s="808"/>
      <c r="U140" s="34"/>
      <c r="V140" s="34"/>
      <c r="W140" s="35" t="s">
        <v>69</v>
      </c>
      <c r="X140" s="791">
        <v>177</v>
      </c>
      <c r="Y140" s="792">
        <f t="shared" si="31"/>
        <v>178.20000000000002</v>
      </c>
      <c r="Z140" s="36">
        <f>IFERROR(IF(Y140=0,"",ROUNDUP(Y140/H140,0)*0.00651),"")</f>
        <v>0.42965999999999999</v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193.51999999999998</v>
      </c>
      <c r="BN140" s="64">
        <f t="shared" si="33"/>
        <v>194.83200000000002</v>
      </c>
      <c r="BO140" s="64">
        <f t="shared" si="34"/>
        <v>0.36019536019536025</v>
      </c>
      <c r="BP140" s="64">
        <f t="shared" si="35"/>
        <v>0.36263736263736268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0">
        <v>4680115884533</v>
      </c>
      <c r="E141" s="801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7"/>
      <c r="R141" s="807"/>
      <c r="S141" s="807"/>
      <c r="T141" s="808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0">
        <v>4680115882645</v>
      </c>
      <c r="E142" s="801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7"/>
      <c r="R142" s="807"/>
      <c r="S142" s="807"/>
      <c r="T142" s="808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2"/>
      <c r="B143" s="799"/>
      <c r="C143" s="799"/>
      <c r="D143" s="799"/>
      <c r="E143" s="799"/>
      <c r="F143" s="799"/>
      <c r="G143" s="799"/>
      <c r="H143" s="799"/>
      <c r="I143" s="799"/>
      <c r="J143" s="799"/>
      <c r="K143" s="799"/>
      <c r="L143" s="799"/>
      <c r="M143" s="799"/>
      <c r="N143" s="799"/>
      <c r="O143" s="803"/>
      <c r="P143" s="795" t="s">
        <v>71</v>
      </c>
      <c r="Q143" s="796"/>
      <c r="R143" s="796"/>
      <c r="S143" s="796"/>
      <c r="T143" s="796"/>
      <c r="U143" s="796"/>
      <c r="V143" s="797"/>
      <c r="W143" s="37" t="s">
        <v>72</v>
      </c>
      <c r="X143" s="793">
        <f>IFERROR(X136/H136,"0")+IFERROR(X137/H137,"0")+IFERROR(X138/H138,"0")+IFERROR(X139/H139,"0")+IFERROR(X140/H140,"0")+IFERROR(X141/H141,"0")+IFERROR(X142/H142,"0")</f>
        <v>138.88888888888889</v>
      </c>
      <c r="Y143" s="793">
        <f>IFERROR(Y136/H136,"0")+IFERROR(Y137/H137,"0")+IFERROR(Y138/H138,"0")+IFERROR(Y139/H139,"0")+IFERROR(Y140/H140,"0")+IFERROR(Y141/H141,"0")+IFERROR(Y142/H142,"0")</f>
        <v>140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2.0391599999999999</v>
      </c>
      <c r="AA143" s="794"/>
      <c r="AB143" s="794"/>
      <c r="AC143" s="794"/>
    </row>
    <row r="144" spans="1:68" x14ac:dyDescent="0.2">
      <c r="A144" s="799"/>
      <c r="B144" s="799"/>
      <c r="C144" s="799"/>
      <c r="D144" s="799"/>
      <c r="E144" s="799"/>
      <c r="F144" s="799"/>
      <c r="G144" s="799"/>
      <c r="H144" s="799"/>
      <c r="I144" s="799"/>
      <c r="J144" s="799"/>
      <c r="K144" s="799"/>
      <c r="L144" s="799"/>
      <c r="M144" s="799"/>
      <c r="N144" s="799"/>
      <c r="O144" s="803"/>
      <c r="P144" s="795" t="s">
        <v>71</v>
      </c>
      <c r="Q144" s="796"/>
      <c r="R144" s="796"/>
      <c r="S144" s="796"/>
      <c r="T144" s="796"/>
      <c r="U144" s="796"/>
      <c r="V144" s="797"/>
      <c r="W144" s="37" t="s">
        <v>69</v>
      </c>
      <c r="X144" s="793">
        <f>IFERROR(SUM(X136:X142),"0")</f>
        <v>793</v>
      </c>
      <c r="Y144" s="793">
        <f>IFERROR(SUM(Y136:Y142),"0")</f>
        <v>799.80000000000007</v>
      </c>
      <c r="Z144" s="37"/>
      <c r="AA144" s="794"/>
      <c r="AB144" s="794"/>
      <c r="AC144" s="794"/>
    </row>
    <row r="145" spans="1:68" ht="14.25" customHeight="1" x14ac:dyDescent="0.25">
      <c r="A145" s="798" t="s">
        <v>207</v>
      </c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799"/>
      <c r="P145" s="799"/>
      <c r="Q145" s="799"/>
      <c r="R145" s="799"/>
      <c r="S145" s="799"/>
      <c r="T145" s="799"/>
      <c r="U145" s="799"/>
      <c r="V145" s="799"/>
      <c r="W145" s="799"/>
      <c r="X145" s="799"/>
      <c r="Y145" s="799"/>
      <c r="Z145" s="799"/>
      <c r="AA145" s="787"/>
      <c r="AB145" s="787"/>
      <c r="AC145" s="787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0">
        <v>4680115882652</v>
      </c>
      <c r="E146" s="801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7"/>
      <c r="R146" s="807"/>
      <c r="S146" s="807"/>
      <c r="T146" s="808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0">
        <v>4680115880238</v>
      </c>
      <c r="E147" s="801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7"/>
      <c r="R147" s="807"/>
      <c r="S147" s="807"/>
      <c r="T147" s="808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02"/>
      <c r="B148" s="799"/>
      <c r="C148" s="799"/>
      <c r="D148" s="799"/>
      <c r="E148" s="799"/>
      <c r="F148" s="799"/>
      <c r="G148" s="799"/>
      <c r="H148" s="799"/>
      <c r="I148" s="799"/>
      <c r="J148" s="799"/>
      <c r="K148" s="799"/>
      <c r="L148" s="799"/>
      <c r="M148" s="799"/>
      <c r="N148" s="799"/>
      <c r="O148" s="803"/>
      <c r="P148" s="795" t="s">
        <v>71</v>
      </c>
      <c r="Q148" s="796"/>
      <c r="R148" s="796"/>
      <c r="S148" s="796"/>
      <c r="T148" s="796"/>
      <c r="U148" s="796"/>
      <c r="V148" s="797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x14ac:dyDescent="0.2">
      <c r="A149" s="799"/>
      <c r="B149" s="799"/>
      <c r="C149" s="799"/>
      <c r="D149" s="799"/>
      <c r="E149" s="799"/>
      <c r="F149" s="799"/>
      <c r="G149" s="799"/>
      <c r="H149" s="799"/>
      <c r="I149" s="799"/>
      <c r="J149" s="799"/>
      <c r="K149" s="799"/>
      <c r="L149" s="799"/>
      <c r="M149" s="799"/>
      <c r="N149" s="799"/>
      <c r="O149" s="803"/>
      <c r="P149" s="795" t="s">
        <v>71</v>
      </c>
      <c r="Q149" s="796"/>
      <c r="R149" s="796"/>
      <c r="S149" s="796"/>
      <c r="T149" s="796"/>
      <c r="U149" s="796"/>
      <c r="V149" s="797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customHeight="1" x14ac:dyDescent="0.25">
      <c r="A150" s="826" t="s">
        <v>281</v>
      </c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799"/>
      <c r="P150" s="799"/>
      <c r="Q150" s="799"/>
      <c r="R150" s="799"/>
      <c r="S150" s="799"/>
      <c r="T150" s="799"/>
      <c r="U150" s="799"/>
      <c r="V150" s="799"/>
      <c r="W150" s="799"/>
      <c r="X150" s="799"/>
      <c r="Y150" s="799"/>
      <c r="Z150" s="799"/>
      <c r="AA150" s="786"/>
      <c r="AB150" s="786"/>
      <c r="AC150" s="786"/>
    </row>
    <row r="151" spans="1:68" ht="14.25" customHeight="1" x14ac:dyDescent="0.25">
      <c r="A151" s="798" t="s">
        <v>113</v>
      </c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799"/>
      <c r="P151" s="799"/>
      <c r="Q151" s="799"/>
      <c r="R151" s="799"/>
      <c r="S151" s="799"/>
      <c r="T151" s="799"/>
      <c r="U151" s="799"/>
      <c r="V151" s="799"/>
      <c r="W151" s="799"/>
      <c r="X151" s="799"/>
      <c r="Y151" s="799"/>
      <c r="Z151" s="799"/>
      <c r="AA151" s="787"/>
      <c r="AB151" s="787"/>
      <c r="AC151" s="787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0">
        <v>4680115885561</v>
      </c>
      <c r="E152" s="801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07"/>
      <c r="R152" s="807"/>
      <c r="S152" s="807"/>
      <c r="T152" s="808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4301011564</v>
      </c>
      <c r="D153" s="800">
        <v>4680115882577</v>
      </c>
      <c r="E153" s="801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7"/>
      <c r="R153" s="807"/>
      <c r="S153" s="807"/>
      <c r="T153" s="808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4301011562</v>
      </c>
      <c r="D154" s="800">
        <v>4680115882577</v>
      </c>
      <c r="E154" s="801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7"/>
      <c r="R154" s="807"/>
      <c r="S154" s="807"/>
      <c r="T154" s="808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2"/>
      <c r="B155" s="799"/>
      <c r="C155" s="799"/>
      <c r="D155" s="799"/>
      <c r="E155" s="799"/>
      <c r="F155" s="799"/>
      <c r="G155" s="799"/>
      <c r="H155" s="799"/>
      <c r="I155" s="799"/>
      <c r="J155" s="799"/>
      <c r="K155" s="799"/>
      <c r="L155" s="799"/>
      <c r="M155" s="799"/>
      <c r="N155" s="799"/>
      <c r="O155" s="803"/>
      <c r="P155" s="795" t="s">
        <v>71</v>
      </c>
      <c r="Q155" s="796"/>
      <c r="R155" s="796"/>
      <c r="S155" s="796"/>
      <c r="T155" s="796"/>
      <c r="U155" s="796"/>
      <c r="V155" s="797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x14ac:dyDescent="0.2">
      <c r="A156" s="799"/>
      <c r="B156" s="799"/>
      <c r="C156" s="799"/>
      <c r="D156" s="799"/>
      <c r="E156" s="799"/>
      <c r="F156" s="799"/>
      <c r="G156" s="799"/>
      <c r="H156" s="799"/>
      <c r="I156" s="799"/>
      <c r="J156" s="799"/>
      <c r="K156" s="799"/>
      <c r="L156" s="799"/>
      <c r="M156" s="799"/>
      <c r="N156" s="799"/>
      <c r="O156" s="803"/>
      <c r="P156" s="795" t="s">
        <v>71</v>
      </c>
      <c r="Q156" s="796"/>
      <c r="R156" s="796"/>
      <c r="S156" s="796"/>
      <c r="T156" s="796"/>
      <c r="U156" s="796"/>
      <c r="V156" s="797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customHeight="1" x14ac:dyDescent="0.25">
      <c r="A157" s="798" t="s">
        <v>64</v>
      </c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799"/>
      <c r="P157" s="799"/>
      <c r="Q157" s="799"/>
      <c r="R157" s="799"/>
      <c r="S157" s="799"/>
      <c r="T157" s="799"/>
      <c r="U157" s="799"/>
      <c r="V157" s="799"/>
      <c r="W157" s="799"/>
      <c r="X157" s="799"/>
      <c r="Y157" s="799"/>
      <c r="Z157" s="799"/>
      <c r="AA157" s="787"/>
      <c r="AB157" s="787"/>
      <c r="AC157" s="787"/>
    </row>
    <row r="158" spans="1:68" ht="27" customHeight="1" x14ac:dyDescent="0.25">
      <c r="A158" s="54" t="s">
        <v>290</v>
      </c>
      <c r="B158" s="54" t="s">
        <v>291</v>
      </c>
      <c r="C158" s="31">
        <v>4301031235</v>
      </c>
      <c r="D158" s="800">
        <v>4680115883444</v>
      </c>
      <c r="E158" s="801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1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7"/>
      <c r="R158" s="807"/>
      <c r="S158" s="807"/>
      <c r="T158" s="808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4301031234</v>
      </c>
      <c r="D159" s="800">
        <v>4680115883444</v>
      </c>
      <c r="E159" s="801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7"/>
      <c r="R159" s="807"/>
      <c r="S159" s="807"/>
      <c r="T159" s="808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2"/>
      <c r="B160" s="799"/>
      <c r="C160" s="799"/>
      <c r="D160" s="799"/>
      <c r="E160" s="799"/>
      <c r="F160" s="799"/>
      <c r="G160" s="799"/>
      <c r="H160" s="799"/>
      <c r="I160" s="799"/>
      <c r="J160" s="799"/>
      <c r="K160" s="799"/>
      <c r="L160" s="799"/>
      <c r="M160" s="799"/>
      <c r="N160" s="799"/>
      <c r="O160" s="803"/>
      <c r="P160" s="795" t="s">
        <v>71</v>
      </c>
      <c r="Q160" s="796"/>
      <c r="R160" s="796"/>
      <c r="S160" s="796"/>
      <c r="T160" s="796"/>
      <c r="U160" s="796"/>
      <c r="V160" s="797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x14ac:dyDescent="0.2">
      <c r="A161" s="799"/>
      <c r="B161" s="799"/>
      <c r="C161" s="799"/>
      <c r="D161" s="799"/>
      <c r="E161" s="799"/>
      <c r="F161" s="799"/>
      <c r="G161" s="799"/>
      <c r="H161" s="799"/>
      <c r="I161" s="799"/>
      <c r="J161" s="799"/>
      <c r="K161" s="799"/>
      <c r="L161" s="799"/>
      <c r="M161" s="799"/>
      <c r="N161" s="799"/>
      <c r="O161" s="803"/>
      <c r="P161" s="795" t="s">
        <v>71</v>
      </c>
      <c r="Q161" s="796"/>
      <c r="R161" s="796"/>
      <c r="S161" s="796"/>
      <c r="T161" s="796"/>
      <c r="U161" s="796"/>
      <c r="V161" s="797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customHeight="1" x14ac:dyDescent="0.25">
      <c r="A162" s="798" t="s">
        <v>73</v>
      </c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799"/>
      <c r="P162" s="799"/>
      <c r="Q162" s="799"/>
      <c r="R162" s="799"/>
      <c r="S162" s="799"/>
      <c r="T162" s="799"/>
      <c r="U162" s="799"/>
      <c r="V162" s="799"/>
      <c r="W162" s="799"/>
      <c r="X162" s="799"/>
      <c r="Y162" s="799"/>
      <c r="Z162" s="799"/>
      <c r="AA162" s="787"/>
      <c r="AB162" s="787"/>
      <c r="AC162" s="787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800">
        <v>4680115885585</v>
      </c>
      <c r="E163" s="801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57" t="s">
        <v>296</v>
      </c>
      <c r="Q163" s="807"/>
      <c r="R163" s="807"/>
      <c r="S163" s="807"/>
      <c r="T163" s="808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800">
        <v>4680115882584</v>
      </c>
      <c r="E164" s="801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7"/>
      <c r="R164" s="807"/>
      <c r="S164" s="807"/>
      <c r="T164" s="808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800">
        <v>4680115882584</v>
      </c>
      <c r="E165" s="801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7"/>
      <c r="R165" s="807"/>
      <c r="S165" s="807"/>
      <c r="T165" s="808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799"/>
      <c r="C166" s="799"/>
      <c r="D166" s="799"/>
      <c r="E166" s="799"/>
      <c r="F166" s="799"/>
      <c r="G166" s="799"/>
      <c r="H166" s="799"/>
      <c r="I166" s="799"/>
      <c r="J166" s="799"/>
      <c r="K166" s="799"/>
      <c r="L166" s="799"/>
      <c r="M166" s="799"/>
      <c r="N166" s="799"/>
      <c r="O166" s="80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x14ac:dyDescent="0.2">
      <c r="A167" s="799"/>
      <c r="B167" s="799"/>
      <c r="C167" s="799"/>
      <c r="D167" s="799"/>
      <c r="E167" s="799"/>
      <c r="F167" s="799"/>
      <c r="G167" s="799"/>
      <c r="H167" s="799"/>
      <c r="I167" s="799"/>
      <c r="J167" s="799"/>
      <c r="K167" s="799"/>
      <c r="L167" s="799"/>
      <c r="M167" s="799"/>
      <c r="N167" s="799"/>
      <c r="O167" s="80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customHeight="1" x14ac:dyDescent="0.25">
      <c r="A168" s="826" t="s">
        <v>111</v>
      </c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799"/>
      <c r="P168" s="799"/>
      <c r="Q168" s="799"/>
      <c r="R168" s="799"/>
      <c r="S168" s="799"/>
      <c r="T168" s="799"/>
      <c r="U168" s="799"/>
      <c r="V168" s="799"/>
      <c r="W168" s="799"/>
      <c r="X168" s="799"/>
      <c r="Y168" s="799"/>
      <c r="Z168" s="799"/>
      <c r="AA168" s="786"/>
      <c r="AB168" s="786"/>
      <c r="AC168" s="786"/>
    </row>
    <row r="169" spans="1:68" ht="14.25" customHeight="1" x14ac:dyDescent="0.25">
      <c r="A169" s="798" t="s">
        <v>113</v>
      </c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799"/>
      <c r="P169" s="799"/>
      <c r="Q169" s="799"/>
      <c r="R169" s="799"/>
      <c r="S169" s="799"/>
      <c r="T169" s="799"/>
      <c r="U169" s="799"/>
      <c r="V169" s="799"/>
      <c r="W169" s="799"/>
      <c r="X169" s="799"/>
      <c r="Y169" s="799"/>
      <c r="Z169" s="799"/>
      <c r="AA169" s="787"/>
      <c r="AB169" s="787"/>
      <c r="AC169" s="787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800">
        <v>4607091384604</v>
      </c>
      <c r="E170" s="801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7"/>
      <c r="R170" s="807"/>
      <c r="S170" s="807"/>
      <c r="T170" s="808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80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x14ac:dyDescent="0.2">
      <c r="A172" s="799"/>
      <c r="B172" s="799"/>
      <c r="C172" s="799"/>
      <c r="D172" s="799"/>
      <c r="E172" s="799"/>
      <c r="F172" s="799"/>
      <c r="G172" s="799"/>
      <c r="H172" s="799"/>
      <c r="I172" s="799"/>
      <c r="J172" s="799"/>
      <c r="K172" s="799"/>
      <c r="L172" s="799"/>
      <c r="M172" s="799"/>
      <c r="N172" s="799"/>
      <c r="O172" s="80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customHeight="1" x14ac:dyDescent="0.25">
      <c r="A173" s="798" t="s">
        <v>64</v>
      </c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799"/>
      <c r="P173" s="799"/>
      <c r="Q173" s="799"/>
      <c r="R173" s="799"/>
      <c r="S173" s="799"/>
      <c r="T173" s="799"/>
      <c r="U173" s="799"/>
      <c r="V173" s="799"/>
      <c r="W173" s="799"/>
      <c r="X173" s="799"/>
      <c r="Y173" s="799"/>
      <c r="Z173" s="799"/>
      <c r="AA173" s="787"/>
      <c r="AB173" s="787"/>
      <c r="AC173" s="787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800">
        <v>4607091387667</v>
      </c>
      <c r="E174" s="801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8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7"/>
      <c r="R174" s="807"/>
      <c r="S174" s="807"/>
      <c r="T174" s="808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800">
        <v>4607091387636</v>
      </c>
      <c r="E175" s="801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7"/>
      <c r="R175" s="807"/>
      <c r="S175" s="807"/>
      <c r="T175" s="808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800">
        <v>4607091382426</v>
      </c>
      <c r="E176" s="801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7"/>
      <c r="R176" s="807"/>
      <c r="S176" s="807"/>
      <c r="T176" s="808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800">
        <v>4607091386547</v>
      </c>
      <c r="E177" s="801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7"/>
      <c r="R177" s="807"/>
      <c r="S177" s="807"/>
      <c r="T177" s="808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800">
        <v>4607091382464</v>
      </c>
      <c r="E178" s="801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7"/>
      <c r="R178" s="807"/>
      <c r="S178" s="807"/>
      <c r="T178" s="808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799"/>
      <c r="C179" s="799"/>
      <c r="D179" s="799"/>
      <c r="E179" s="799"/>
      <c r="F179" s="799"/>
      <c r="G179" s="799"/>
      <c r="H179" s="799"/>
      <c r="I179" s="799"/>
      <c r="J179" s="799"/>
      <c r="K179" s="799"/>
      <c r="L179" s="799"/>
      <c r="M179" s="799"/>
      <c r="N179" s="799"/>
      <c r="O179" s="80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x14ac:dyDescent="0.2">
      <c r="A180" s="799"/>
      <c r="B180" s="799"/>
      <c r="C180" s="799"/>
      <c r="D180" s="799"/>
      <c r="E180" s="799"/>
      <c r="F180" s="799"/>
      <c r="G180" s="799"/>
      <c r="H180" s="799"/>
      <c r="I180" s="799"/>
      <c r="J180" s="799"/>
      <c r="K180" s="799"/>
      <c r="L180" s="799"/>
      <c r="M180" s="799"/>
      <c r="N180" s="799"/>
      <c r="O180" s="80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customHeight="1" x14ac:dyDescent="0.25">
      <c r="A181" s="798" t="s">
        <v>73</v>
      </c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799"/>
      <c r="P181" s="799"/>
      <c r="Q181" s="799"/>
      <c r="R181" s="799"/>
      <c r="S181" s="799"/>
      <c r="T181" s="799"/>
      <c r="U181" s="799"/>
      <c r="V181" s="799"/>
      <c r="W181" s="799"/>
      <c r="X181" s="799"/>
      <c r="Y181" s="799"/>
      <c r="Z181" s="799"/>
      <c r="AA181" s="787"/>
      <c r="AB181" s="787"/>
      <c r="AC181" s="787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800">
        <v>4607091386264</v>
      </c>
      <c r="E182" s="801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7"/>
      <c r="R182" s="807"/>
      <c r="S182" s="807"/>
      <c r="T182" s="808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800">
        <v>4607091385427</v>
      </c>
      <c r="E183" s="801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7"/>
      <c r="R183" s="807"/>
      <c r="S183" s="807"/>
      <c r="T183" s="808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799"/>
      <c r="C184" s="799"/>
      <c r="D184" s="799"/>
      <c r="E184" s="799"/>
      <c r="F184" s="799"/>
      <c r="G184" s="799"/>
      <c r="H184" s="799"/>
      <c r="I184" s="799"/>
      <c r="J184" s="799"/>
      <c r="K184" s="799"/>
      <c r="L184" s="799"/>
      <c r="M184" s="799"/>
      <c r="N184" s="799"/>
      <c r="O184" s="80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x14ac:dyDescent="0.2">
      <c r="A185" s="799"/>
      <c r="B185" s="799"/>
      <c r="C185" s="799"/>
      <c r="D185" s="799"/>
      <c r="E185" s="799"/>
      <c r="F185" s="799"/>
      <c r="G185" s="799"/>
      <c r="H185" s="799"/>
      <c r="I185" s="799"/>
      <c r="J185" s="799"/>
      <c r="K185" s="799"/>
      <c r="L185" s="799"/>
      <c r="M185" s="799"/>
      <c r="N185" s="799"/>
      <c r="O185" s="80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customHeight="1" x14ac:dyDescent="0.2">
      <c r="A186" s="888" t="s">
        <v>322</v>
      </c>
      <c r="B186" s="889"/>
      <c r="C186" s="889"/>
      <c r="D186" s="889"/>
      <c r="E186" s="889"/>
      <c r="F186" s="889"/>
      <c r="G186" s="889"/>
      <c r="H186" s="889"/>
      <c r="I186" s="889"/>
      <c r="J186" s="889"/>
      <c r="K186" s="889"/>
      <c r="L186" s="889"/>
      <c r="M186" s="889"/>
      <c r="N186" s="889"/>
      <c r="O186" s="889"/>
      <c r="P186" s="889"/>
      <c r="Q186" s="889"/>
      <c r="R186" s="889"/>
      <c r="S186" s="889"/>
      <c r="T186" s="889"/>
      <c r="U186" s="889"/>
      <c r="V186" s="889"/>
      <c r="W186" s="889"/>
      <c r="X186" s="889"/>
      <c r="Y186" s="889"/>
      <c r="Z186" s="889"/>
      <c r="AA186" s="48"/>
      <c r="AB186" s="48"/>
      <c r="AC186" s="48"/>
    </row>
    <row r="187" spans="1:68" ht="16.5" customHeight="1" x14ac:dyDescent="0.25">
      <c r="A187" s="826" t="s">
        <v>323</v>
      </c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799"/>
      <c r="P187" s="799"/>
      <c r="Q187" s="799"/>
      <c r="R187" s="799"/>
      <c r="S187" s="799"/>
      <c r="T187" s="799"/>
      <c r="U187" s="799"/>
      <c r="V187" s="799"/>
      <c r="W187" s="799"/>
      <c r="X187" s="799"/>
      <c r="Y187" s="799"/>
      <c r="Z187" s="799"/>
      <c r="AA187" s="786"/>
      <c r="AB187" s="786"/>
      <c r="AC187" s="786"/>
    </row>
    <row r="188" spans="1:68" ht="14.25" customHeight="1" x14ac:dyDescent="0.25">
      <c r="A188" s="798" t="s">
        <v>165</v>
      </c>
      <c r="B188" s="799"/>
      <c r="C188" s="799"/>
      <c r="D188" s="799"/>
      <c r="E188" s="799"/>
      <c r="F188" s="799"/>
      <c r="G188" s="799"/>
      <c r="H188" s="799"/>
      <c r="I188" s="799"/>
      <c r="J188" s="799"/>
      <c r="K188" s="799"/>
      <c r="L188" s="799"/>
      <c r="M188" s="799"/>
      <c r="N188" s="799"/>
      <c r="O188" s="799"/>
      <c r="P188" s="799"/>
      <c r="Q188" s="799"/>
      <c r="R188" s="799"/>
      <c r="S188" s="799"/>
      <c r="T188" s="799"/>
      <c r="U188" s="799"/>
      <c r="V188" s="799"/>
      <c r="W188" s="799"/>
      <c r="X188" s="799"/>
      <c r="Y188" s="799"/>
      <c r="Z188" s="799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800">
        <v>4680115886223</v>
      </c>
      <c r="E189" s="801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7"/>
      <c r="R189" s="807"/>
      <c r="S189" s="807"/>
      <c r="T189" s="808"/>
      <c r="U189" s="34"/>
      <c r="V189" s="34"/>
      <c r="W189" s="35" t="s">
        <v>69</v>
      </c>
      <c r="X189" s="791">
        <v>2</v>
      </c>
      <c r="Y189" s="792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2.1010101010101012</v>
      </c>
      <c r="BN189" s="64">
        <f>IFERROR(Y189*I189/H189,"0")</f>
        <v>4.16</v>
      </c>
      <c r="BO189" s="64">
        <f>IFERROR(1/J189*(X189/H189),"0")</f>
        <v>4.3166709833376508E-3</v>
      </c>
      <c r="BP189" s="64">
        <f>IFERROR(1/J189*(Y189/H189),"0")</f>
        <v>8.5470085470085479E-3</v>
      </c>
    </row>
    <row r="190" spans="1:68" x14ac:dyDescent="0.2">
      <c r="A190" s="802"/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80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93">
        <f>IFERROR(X189/H189,"0")</f>
        <v>1.0101010101010102</v>
      </c>
      <c r="Y190" s="793">
        <f>IFERROR(Y189/H189,"0")</f>
        <v>2</v>
      </c>
      <c r="Z190" s="793">
        <f>IFERROR(IF(Z189="",0,Z189),"0")</f>
        <v>1.004E-2</v>
      </c>
      <c r="AA190" s="794"/>
      <c r="AB190" s="794"/>
      <c r="AC190" s="794"/>
    </row>
    <row r="191" spans="1:68" x14ac:dyDescent="0.2">
      <c r="A191" s="799"/>
      <c r="B191" s="799"/>
      <c r="C191" s="799"/>
      <c r="D191" s="799"/>
      <c r="E191" s="799"/>
      <c r="F191" s="799"/>
      <c r="G191" s="799"/>
      <c r="H191" s="799"/>
      <c r="I191" s="799"/>
      <c r="J191" s="799"/>
      <c r="K191" s="799"/>
      <c r="L191" s="799"/>
      <c r="M191" s="799"/>
      <c r="N191" s="799"/>
      <c r="O191" s="80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93">
        <f>IFERROR(SUM(X189:X189),"0")</f>
        <v>2</v>
      </c>
      <c r="Y191" s="793">
        <f>IFERROR(SUM(Y189:Y189),"0")</f>
        <v>3.96</v>
      </c>
      <c r="Z191" s="37"/>
      <c r="AA191" s="794"/>
      <c r="AB191" s="794"/>
      <c r="AC191" s="794"/>
    </row>
    <row r="192" spans="1:68" ht="14.25" customHeight="1" x14ac:dyDescent="0.25">
      <c r="A192" s="798" t="s">
        <v>64</v>
      </c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799"/>
      <c r="P192" s="799"/>
      <c r="Q192" s="799"/>
      <c r="R192" s="799"/>
      <c r="S192" s="799"/>
      <c r="T192" s="799"/>
      <c r="U192" s="799"/>
      <c r="V192" s="799"/>
      <c r="W192" s="799"/>
      <c r="X192" s="799"/>
      <c r="Y192" s="799"/>
      <c r="Z192" s="799"/>
      <c r="AA192" s="787"/>
      <c r="AB192" s="787"/>
      <c r="AC192" s="787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800">
        <v>4680115880993</v>
      </c>
      <c r="E193" s="801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7"/>
      <c r="R193" s="807"/>
      <c r="S193" s="807"/>
      <c r="T193" s="808"/>
      <c r="U193" s="34"/>
      <c r="V193" s="34"/>
      <c r="W193" s="35" t="s">
        <v>69</v>
      </c>
      <c r="X193" s="791">
        <v>99</v>
      </c>
      <c r="Y193" s="792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105.3642857142857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0.17857142857142855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800">
        <v>4680115881761</v>
      </c>
      <c r="E194" s="801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7"/>
      <c r="R194" s="807"/>
      <c r="S194" s="807"/>
      <c r="T194" s="808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800">
        <v>4680115881563</v>
      </c>
      <c r="E195" s="801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7"/>
      <c r="R195" s="807"/>
      <c r="S195" s="807"/>
      <c r="T195" s="808"/>
      <c r="U195" s="34"/>
      <c r="V195" s="34"/>
      <c r="W195" s="35" t="s">
        <v>69</v>
      </c>
      <c r="X195" s="791">
        <v>127</v>
      </c>
      <c r="Y195" s="792">
        <f t="shared" si="36"/>
        <v>130.20000000000002</v>
      </c>
      <c r="Z195" s="36">
        <f>IFERROR(IF(Y195=0,"",ROUNDUP(Y195/H195,0)*0.00902),"")</f>
        <v>0.27961999999999998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133.35</v>
      </c>
      <c r="BN195" s="64">
        <f t="shared" si="38"/>
        <v>136.71000000000004</v>
      </c>
      <c r="BO195" s="64">
        <f t="shared" si="39"/>
        <v>0.22907647907647907</v>
      </c>
      <c r="BP195" s="64">
        <f t="shared" si="40"/>
        <v>0.23484848484848489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800">
        <v>4680115880986</v>
      </c>
      <c r="E196" s="801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7"/>
      <c r="R196" s="807"/>
      <c r="S196" s="807"/>
      <c r="T196" s="808"/>
      <c r="U196" s="34"/>
      <c r="V196" s="34"/>
      <c r="W196" s="35" t="s">
        <v>69</v>
      </c>
      <c r="X196" s="791">
        <v>9</v>
      </c>
      <c r="Y196" s="792">
        <f t="shared" si="36"/>
        <v>10.5</v>
      </c>
      <c r="Z196" s="36">
        <f>IFERROR(IF(Y196=0,"",ROUNDUP(Y196/H196,0)*0.00502),"")</f>
        <v>2.5100000000000001E-2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9.5571428571428569</v>
      </c>
      <c r="BN196" s="64">
        <f t="shared" si="38"/>
        <v>11.149999999999999</v>
      </c>
      <c r="BO196" s="64">
        <f t="shared" si="39"/>
        <v>1.8315018315018316E-2</v>
      </c>
      <c r="BP196" s="64">
        <f t="shared" si="40"/>
        <v>2.1367521367521368E-2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800">
        <v>4680115881785</v>
      </c>
      <c r="E197" s="801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7"/>
      <c r="R197" s="807"/>
      <c r="S197" s="807"/>
      <c r="T197" s="808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800">
        <v>4680115881679</v>
      </c>
      <c r="E198" s="801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7"/>
      <c r="R198" s="807"/>
      <c r="S198" s="807"/>
      <c r="T198" s="808"/>
      <c r="U198" s="34"/>
      <c r="V198" s="34"/>
      <c r="W198" s="35" t="s">
        <v>69</v>
      </c>
      <c r="X198" s="791">
        <v>258</v>
      </c>
      <c r="Y198" s="792">
        <f t="shared" si="36"/>
        <v>258.3</v>
      </c>
      <c r="Z198" s="36">
        <f>IFERROR(IF(Y198=0,"",ROUNDUP(Y198/H198,0)*0.00502),"")</f>
        <v>0.61746000000000001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270.28571428571428</v>
      </c>
      <c r="BN198" s="64">
        <f t="shared" si="38"/>
        <v>270.60000000000002</v>
      </c>
      <c r="BO198" s="64">
        <f t="shared" si="39"/>
        <v>0.52503052503052505</v>
      </c>
      <c r="BP198" s="64">
        <f t="shared" si="40"/>
        <v>0.52564102564102566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800">
        <v>4680115880191</v>
      </c>
      <c r="E199" s="801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7"/>
      <c r="R199" s="807"/>
      <c r="S199" s="807"/>
      <c r="T199" s="808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800">
        <v>4680115883963</v>
      </c>
      <c r="E200" s="801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7"/>
      <c r="R200" s="807"/>
      <c r="S200" s="807"/>
      <c r="T200" s="808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799"/>
      <c r="C201" s="799"/>
      <c r="D201" s="799"/>
      <c r="E201" s="799"/>
      <c r="F201" s="799"/>
      <c r="G201" s="799"/>
      <c r="H201" s="799"/>
      <c r="I201" s="799"/>
      <c r="J201" s="799"/>
      <c r="K201" s="799"/>
      <c r="L201" s="799"/>
      <c r="M201" s="799"/>
      <c r="N201" s="799"/>
      <c r="O201" s="80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180.95238095238093</v>
      </c>
      <c r="Y201" s="793">
        <f>IFERROR(Y193/H193,"0")+IFERROR(Y194/H194,"0")+IFERROR(Y195/H195,"0")+IFERROR(Y196/H196,"0")+IFERROR(Y197/H197,"0")+IFERROR(Y198/H198,"0")+IFERROR(Y199/H199,"0")+IFERROR(Y200/H200,"0")</f>
        <v>183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1.13866</v>
      </c>
      <c r="AA201" s="794"/>
      <c r="AB201" s="794"/>
      <c r="AC201" s="794"/>
    </row>
    <row r="202" spans="1:68" x14ac:dyDescent="0.2">
      <c r="A202" s="799"/>
      <c r="B202" s="799"/>
      <c r="C202" s="799"/>
      <c r="D202" s="799"/>
      <c r="E202" s="799"/>
      <c r="F202" s="799"/>
      <c r="G202" s="799"/>
      <c r="H202" s="799"/>
      <c r="I202" s="799"/>
      <c r="J202" s="799"/>
      <c r="K202" s="799"/>
      <c r="L202" s="799"/>
      <c r="M202" s="799"/>
      <c r="N202" s="799"/>
      <c r="O202" s="80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93">
        <f>IFERROR(SUM(X193:X200),"0")</f>
        <v>493</v>
      </c>
      <c r="Y202" s="793">
        <f>IFERROR(SUM(Y193:Y200),"0")</f>
        <v>499.80000000000007</v>
      </c>
      <c r="Z202" s="37"/>
      <c r="AA202" s="794"/>
      <c r="AB202" s="794"/>
      <c r="AC202" s="794"/>
    </row>
    <row r="203" spans="1:68" ht="16.5" customHeight="1" x14ac:dyDescent="0.25">
      <c r="A203" s="826" t="s">
        <v>347</v>
      </c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799"/>
      <c r="P203" s="799"/>
      <c r="Q203" s="799"/>
      <c r="R203" s="799"/>
      <c r="S203" s="799"/>
      <c r="T203" s="799"/>
      <c r="U203" s="799"/>
      <c r="V203" s="799"/>
      <c r="W203" s="799"/>
      <c r="X203" s="799"/>
      <c r="Y203" s="799"/>
      <c r="Z203" s="799"/>
      <c r="AA203" s="786"/>
      <c r="AB203" s="786"/>
      <c r="AC203" s="786"/>
    </row>
    <row r="204" spans="1:68" ht="14.25" customHeight="1" x14ac:dyDescent="0.25">
      <c r="A204" s="798" t="s">
        <v>113</v>
      </c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799"/>
      <c r="P204" s="799"/>
      <c r="Q204" s="799"/>
      <c r="R204" s="799"/>
      <c r="S204" s="799"/>
      <c r="T204" s="799"/>
      <c r="U204" s="799"/>
      <c r="V204" s="799"/>
      <c r="W204" s="799"/>
      <c r="X204" s="799"/>
      <c r="Y204" s="799"/>
      <c r="Z204" s="799"/>
      <c r="AA204" s="787"/>
      <c r="AB204" s="787"/>
      <c r="AC204" s="787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800">
        <v>4680115881402</v>
      </c>
      <c r="E205" s="801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7"/>
      <c r="R205" s="807"/>
      <c r="S205" s="807"/>
      <c r="T205" s="808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800">
        <v>4680115881396</v>
      </c>
      <c r="E206" s="801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7"/>
      <c r="R206" s="807"/>
      <c r="S206" s="807"/>
      <c r="T206" s="808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80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x14ac:dyDescent="0.2">
      <c r="A208" s="799"/>
      <c r="B208" s="799"/>
      <c r="C208" s="799"/>
      <c r="D208" s="799"/>
      <c r="E208" s="799"/>
      <c r="F208" s="799"/>
      <c r="G208" s="799"/>
      <c r="H208" s="799"/>
      <c r="I208" s="799"/>
      <c r="J208" s="799"/>
      <c r="K208" s="799"/>
      <c r="L208" s="799"/>
      <c r="M208" s="799"/>
      <c r="N208" s="799"/>
      <c r="O208" s="80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customHeight="1" x14ac:dyDescent="0.25">
      <c r="A209" s="798" t="s">
        <v>165</v>
      </c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799"/>
      <c r="P209" s="799"/>
      <c r="Q209" s="799"/>
      <c r="R209" s="799"/>
      <c r="S209" s="799"/>
      <c r="T209" s="799"/>
      <c r="U209" s="799"/>
      <c r="V209" s="799"/>
      <c r="W209" s="799"/>
      <c r="X209" s="799"/>
      <c r="Y209" s="799"/>
      <c r="Z209" s="799"/>
      <c r="AA209" s="787"/>
      <c r="AB209" s="787"/>
      <c r="AC209" s="787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800">
        <v>4680115882935</v>
      </c>
      <c r="E210" s="801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7"/>
      <c r="R210" s="807"/>
      <c r="S210" s="807"/>
      <c r="T210" s="808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800">
        <v>4680115880764</v>
      </c>
      <c r="E211" s="801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7"/>
      <c r="R211" s="807"/>
      <c r="S211" s="807"/>
      <c r="T211" s="808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799"/>
      <c r="C212" s="799"/>
      <c r="D212" s="799"/>
      <c r="E212" s="799"/>
      <c r="F212" s="799"/>
      <c r="G212" s="799"/>
      <c r="H212" s="799"/>
      <c r="I212" s="799"/>
      <c r="J212" s="799"/>
      <c r="K212" s="799"/>
      <c r="L212" s="799"/>
      <c r="M212" s="799"/>
      <c r="N212" s="799"/>
      <c r="O212" s="80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x14ac:dyDescent="0.2">
      <c r="A213" s="799"/>
      <c r="B213" s="799"/>
      <c r="C213" s="799"/>
      <c r="D213" s="799"/>
      <c r="E213" s="799"/>
      <c r="F213" s="799"/>
      <c r="G213" s="799"/>
      <c r="H213" s="799"/>
      <c r="I213" s="799"/>
      <c r="J213" s="799"/>
      <c r="K213" s="799"/>
      <c r="L213" s="799"/>
      <c r="M213" s="799"/>
      <c r="N213" s="799"/>
      <c r="O213" s="80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customHeight="1" x14ac:dyDescent="0.25">
      <c r="A214" s="798" t="s">
        <v>64</v>
      </c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799"/>
      <c r="P214" s="799"/>
      <c r="Q214" s="799"/>
      <c r="R214" s="799"/>
      <c r="S214" s="799"/>
      <c r="T214" s="799"/>
      <c r="U214" s="799"/>
      <c r="V214" s="799"/>
      <c r="W214" s="799"/>
      <c r="X214" s="799"/>
      <c r="Y214" s="799"/>
      <c r="Z214" s="799"/>
      <c r="AA214" s="787"/>
      <c r="AB214" s="787"/>
      <c r="AC214" s="787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800">
        <v>4680115882683</v>
      </c>
      <c r="E215" s="801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7"/>
      <c r="R215" s="807"/>
      <c r="S215" s="807"/>
      <c r="T215" s="808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800">
        <v>4680115882690</v>
      </c>
      <c r="E216" s="801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7"/>
      <c r="R216" s="807"/>
      <c r="S216" s="807"/>
      <c r="T216" s="808"/>
      <c r="U216" s="34"/>
      <c r="V216" s="34"/>
      <c r="W216" s="35" t="s">
        <v>69</v>
      </c>
      <c r="X216" s="791">
        <v>0</v>
      </c>
      <c r="Y216" s="792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800">
        <v>4680115882669</v>
      </c>
      <c r="E217" s="801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7"/>
      <c r="R217" s="807"/>
      <c r="S217" s="807"/>
      <c r="T217" s="808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800">
        <v>4680115882676</v>
      </c>
      <c r="E218" s="801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7"/>
      <c r="R218" s="807"/>
      <c r="S218" s="807"/>
      <c r="T218" s="808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800">
        <v>4680115884014</v>
      </c>
      <c r="E219" s="801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7"/>
      <c r="R219" s="807"/>
      <c r="S219" s="807"/>
      <c r="T219" s="808"/>
      <c r="U219" s="34"/>
      <c r="V219" s="34"/>
      <c r="W219" s="35" t="s">
        <v>69</v>
      </c>
      <c r="X219" s="791">
        <v>68</v>
      </c>
      <c r="Y219" s="792">
        <f t="shared" si="41"/>
        <v>68.400000000000006</v>
      </c>
      <c r="Z219" s="36">
        <f>IFERROR(IF(Y219=0,"",ROUNDUP(Y219/H219,0)*0.00502),"")</f>
        <v>0.19076000000000001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72.911111111111111</v>
      </c>
      <c r="BN219" s="64">
        <f t="shared" si="43"/>
        <v>73.34</v>
      </c>
      <c r="BO219" s="64">
        <f t="shared" si="44"/>
        <v>0.16144349477682812</v>
      </c>
      <c r="BP219" s="64">
        <f t="shared" si="45"/>
        <v>0.1623931623931624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800">
        <v>4680115884007</v>
      </c>
      <c r="E220" s="801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7"/>
      <c r="R220" s="807"/>
      <c r="S220" s="807"/>
      <c r="T220" s="808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800">
        <v>4680115884038</v>
      </c>
      <c r="E221" s="801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7"/>
      <c r="R221" s="807"/>
      <c r="S221" s="807"/>
      <c r="T221" s="808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800">
        <v>4680115884021</v>
      </c>
      <c r="E222" s="801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7"/>
      <c r="R222" s="807"/>
      <c r="S222" s="807"/>
      <c r="T222" s="808"/>
      <c r="U222" s="34"/>
      <c r="V222" s="34"/>
      <c r="W222" s="35" t="s">
        <v>69</v>
      </c>
      <c r="X222" s="791">
        <v>11</v>
      </c>
      <c r="Y222" s="792">
        <f t="shared" si="41"/>
        <v>12.6</v>
      </c>
      <c r="Z222" s="36">
        <f>IFERROR(IF(Y222=0,"",ROUNDUP(Y222/H222,0)*0.00502),"")</f>
        <v>3.5140000000000005E-2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11.611111111111111</v>
      </c>
      <c r="BN222" s="64">
        <f t="shared" si="43"/>
        <v>13.299999999999999</v>
      </c>
      <c r="BO222" s="64">
        <f t="shared" si="44"/>
        <v>2.6115859449192782E-2</v>
      </c>
      <c r="BP222" s="64">
        <f t="shared" si="45"/>
        <v>2.9914529914529919E-2</v>
      </c>
    </row>
    <row r="223" spans="1:68" x14ac:dyDescent="0.2">
      <c r="A223" s="802"/>
      <c r="B223" s="799"/>
      <c r="C223" s="799"/>
      <c r="D223" s="799"/>
      <c r="E223" s="799"/>
      <c r="F223" s="799"/>
      <c r="G223" s="799"/>
      <c r="H223" s="799"/>
      <c r="I223" s="799"/>
      <c r="J223" s="799"/>
      <c r="K223" s="799"/>
      <c r="L223" s="799"/>
      <c r="M223" s="799"/>
      <c r="N223" s="799"/>
      <c r="O223" s="80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43.888888888888886</v>
      </c>
      <c r="Y223" s="793">
        <f>IFERROR(Y215/H215,"0")+IFERROR(Y216/H216,"0")+IFERROR(Y217/H217,"0")+IFERROR(Y218/H218,"0")+IFERROR(Y219/H219,"0")+IFERROR(Y220/H220,"0")+IFERROR(Y221/H221,"0")+IFERROR(Y222/H222,"0")</f>
        <v>45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0.22590000000000002</v>
      </c>
      <c r="AA223" s="794"/>
      <c r="AB223" s="794"/>
      <c r="AC223" s="794"/>
    </row>
    <row r="224" spans="1:68" x14ac:dyDescent="0.2">
      <c r="A224" s="799"/>
      <c r="B224" s="799"/>
      <c r="C224" s="799"/>
      <c r="D224" s="799"/>
      <c r="E224" s="799"/>
      <c r="F224" s="799"/>
      <c r="G224" s="799"/>
      <c r="H224" s="799"/>
      <c r="I224" s="799"/>
      <c r="J224" s="799"/>
      <c r="K224" s="799"/>
      <c r="L224" s="799"/>
      <c r="M224" s="799"/>
      <c r="N224" s="799"/>
      <c r="O224" s="80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93">
        <f>IFERROR(SUM(X215:X222),"0")</f>
        <v>79</v>
      </c>
      <c r="Y224" s="793">
        <f>IFERROR(SUM(Y215:Y222),"0")</f>
        <v>81</v>
      </c>
      <c r="Z224" s="37"/>
      <c r="AA224" s="794"/>
      <c r="AB224" s="794"/>
      <c r="AC224" s="794"/>
    </row>
    <row r="225" spans="1:68" ht="14.25" customHeight="1" x14ac:dyDescent="0.25">
      <c r="A225" s="798" t="s">
        <v>73</v>
      </c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799"/>
      <c r="P225" s="799"/>
      <c r="Q225" s="799"/>
      <c r="R225" s="799"/>
      <c r="S225" s="799"/>
      <c r="T225" s="799"/>
      <c r="U225" s="799"/>
      <c r="V225" s="799"/>
      <c r="W225" s="799"/>
      <c r="X225" s="799"/>
      <c r="Y225" s="799"/>
      <c r="Z225" s="799"/>
      <c r="AA225" s="787"/>
      <c r="AB225" s="787"/>
      <c r="AC225" s="787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800">
        <v>4680115881594</v>
      </c>
      <c r="E226" s="801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7"/>
      <c r="R226" s="807"/>
      <c r="S226" s="807"/>
      <c r="T226" s="808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800">
        <v>4680115880962</v>
      </c>
      <c r="E227" s="801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6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7"/>
      <c r="R227" s="807"/>
      <c r="S227" s="807"/>
      <c r="T227" s="808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800">
        <v>4680115881617</v>
      </c>
      <c r="E228" s="801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7"/>
      <c r="R228" s="807"/>
      <c r="S228" s="807"/>
      <c r="T228" s="808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800">
        <v>4680115880573</v>
      </c>
      <c r="E229" s="801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7"/>
      <c r="R229" s="807"/>
      <c r="S229" s="807"/>
      <c r="T229" s="808"/>
      <c r="U229" s="34"/>
      <c r="V229" s="34"/>
      <c r="W229" s="35" t="s">
        <v>69</v>
      </c>
      <c r="X229" s="791">
        <v>94</v>
      </c>
      <c r="Y229" s="792">
        <f t="shared" si="46"/>
        <v>95.699999999999989</v>
      </c>
      <c r="Z229" s="36">
        <f>IFERROR(IF(Y229=0,"",ROUNDUP(Y229/H229,0)*0.02175),"")</f>
        <v>0.23924999999999999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100.09379310344828</v>
      </c>
      <c r="BN229" s="64">
        <f t="shared" si="48"/>
        <v>101.904</v>
      </c>
      <c r="BO229" s="64">
        <f t="shared" si="49"/>
        <v>0.19293924466338258</v>
      </c>
      <c r="BP229" s="64">
        <f t="shared" si="50"/>
        <v>0.19642857142857142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800">
        <v>4680115882195</v>
      </c>
      <c r="E230" s="801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7"/>
      <c r="R230" s="807"/>
      <c r="S230" s="807"/>
      <c r="T230" s="808"/>
      <c r="U230" s="34"/>
      <c r="V230" s="34"/>
      <c r="W230" s="35" t="s">
        <v>69</v>
      </c>
      <c r="X230" s="791">
        <v>122</v>
      </c>
      <c r="Y230" s="792">
        <f t="shared" si="46"/>
        <v>122.39999999999999</v>
      </c>
      <c r="Z230" s="36">
        <f t="shared" ref="Z230:Z236" si="51">IFERROR(IF(Y230=0,"",ROUNDUP(Y230/H230,0)*0.00651),"")</f>
        <v>0.33201000000000003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135.72500000000002</v>
      </c>
      <c r="BN230" s="64">
        <f t="shared" si="48"/>
        <v>136.17000000000002</v>
      </c>
      <c r="BO230" s="64">
        <f t="shared" si="49"/>
        <v>0.27930402930402937</v>
      </c>
      <c r="BP230" s="64">
        <f t="shared" si="50"/>
        <v>0.28021978021978022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800">
        <v>4680115882607</v>
      </c>
      <c r="E231" s="801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7"/>
      <c r="R231" s="807"/>
      <c r="S231" s="807"/>
      <c r="T231" s="808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800">
        <v>4680115880092</v>
      </c>
      <c r="E232" s="801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7"/>
      <c r="R232" s="807"/>
      <c r="S232" s="807"/>
      <c r="T232" s="808"/>
      <c r="U232" s="34"/>
      <c r="V232" s="34"/>
      <c r="W232" s="35" t="s">
        <v>69</v>
      </c>
      <c r="X232" s="791">
        <v>225</v>
      </c>
      <c r="Y232" s="792">
        <f t="shared" si="46"/>
        <v>225.6</v>
      </c>
      <c r="Z232" s="36">
        <f t="shared" si="51"/>
        <v>0.61194000000000004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248.62500000000003</v>
      </c>
      <c r="BN232" s="64">
        <f t="shared" si="48"/>
        <v>249.28800000000001</v>
      </c>
      <c r="BO232" s="64">
        <f t="shared" si="49"/>
        <v>0.51510989010989017</v>
      </c>
      <c r="BP232" s="64">
        <f t="shared" si="50"/>
        <v>0.51648351648351654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800">
        <v>4680115880221</v>
      </c>
      <c r="E233" s="801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7"/>
      <c r="R233" s="807"/>
      <c r="S233" s="807"/>
      <c r="T233" s="808"/>
      <c r="U233" s="34"/>
      <c r="V233" s="34"/>
      <c r="W233" s="35" t="s">
        <v>69</v>
      </c>
      <c r="X233" s="791">
        <v>34</v>
      </c>
      <c r="Y233" s="792">
        <f t="shared" si="46"/>
        <v>36</v>
      </c>
      <c r="Z233" s="36">
        <f t="shared" si="51"/>
        <v>9.7650000000000001E-2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37.570000000000007</v>
      </c>
      <c r="BN233" s="64">
        <f t="shared" si="48"/>
        <v>39.780000000000008</v>
      </c>
      <c r="BO233" s="64">
        <f t="shared" si="49"/>
        <v>7.7838827838827854E-2</v>
      </c>
      <c r="BP233" s="64">
        <f t="shared" si="50"/>
        <v>8.241758241758243E-2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800">
        <v>4680115882942</v>
      </c>
      <c r="E234" s="801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7"/>
      <c r="R234" s="807"/>
      <c r="S234" s="807"/>
      <c r="T234" s="808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800">
        <v>4680115880504</v>
      </c>
      <c r="E235" s="801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7"/>
      <c r="R235" s="807"/>
      <c r="S235" s="807"/>
      <c r="T235" s="808"/>
      <c r="U235" s="34"/>
      <c r="V235" s="34"/>
      <c r="W235" s="35" t="s">
        <v>69</v>
      </c>
      <c r="X235" s="791">
        <v>199</v>
      </c>
      <c r="Y235" s="792">
        <f t="shared" si="46"/>
        <v>199.2</v>
      </c>
      <c r="Z235" s="36">
        <f t="shared" si="51"/>
        <v>0.54032999999999998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219.89500000000004</v>
      </c>
      <c r="BN235" s="64">
        <f t="shared" si="48"/>
        <v>220.11600000000001</v>
      </c>
      <c r="BO235" s="64">
        <f t="shared" si="49"/>
        <v>0.45558608058608063</v>
      </c>
      <c r="BP235" s="64">
        <f t="shared" si="50"/>
        <v>0.45604395604395609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800">
        <v>4680115882164</v>
      </c>
      <c r="E236" s="801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7"/>
      <c r="R236" s="807"/>
      <c r="S236" s="807"/>
      <c r="T236" s="808"/>
      <c r="U236" s="34"/>
      <c r="V236" s="34"/>
      <c r="W236" s="35" t="s">
        <v>69</v>
      </c>
      <c r="X236" s="791">
        <v>83</v>
      </c>
      <c r="Y236" s="792">
        <f t="shared" si="46"/>
        <v>84</v>
      </c>
      <c r="Z236" s="36">
        <f t="shared" si="51"/>
        <v>0.22785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91.922499999999999</v>
      </c>
      <c r="BN236" s="64">
        <f t="shared" si="48"/>
        <v>93.03</v>
      </c>
      <c r="BO236" s="64">
        <f t="shared" si="49"/>
        <v>0.19001831501831504</v>
      </c>
      <c r="BP236" s="64">
        <f t="shared" si="50"/>
        <v>0.19230769230769232</v>
      </c>
    </row>
    <row r="237" spans="1:68" x14ac:dyDescent="0.2">
      <c r="A237" s="802"/>
      <c r="B237" s="799"/>
      <c r="C237" s="799"/>
      <c r="D237" s="799"/>
      <c r="E237" s="799"/>
      <c r="F237" s="799"/>
      <c r="G237" s="799"/>
      <c r="H237" s="799"/>
      <c r="I237" s="799"/>
      <c r="J237" s="799"/>
      <c r="K237" s="799"/>
      <c r="L237" s="799"/>
      <c r="M237" s="799"/>
      <c r="N237" s="799"/>
      <c r="O237" s="80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287.05459770114942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289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2.0490300000000001</v>
      </c>
      <c r="AA237" s="794"/>
      <c r="AB237" s="794"/>
      <c r="AC237" s="794"/>
    </row>
    <row r="238" spans="1:68" x14ac:dyDescent="0.2">
      <c r="A238" s="799"/>
      <c r="B238" s="799"/>
      <c r="C238" s="799"/>
      <c r="D238" s="799"/>
      <c r="E238" s="799"/>
      <c r="F238" s="799"/>
      <c r="G238" s="799"/>
      <c r="H238" s="799"/>
      <c r="I238" s="799"/>
      <c r="J238" s="799"/>
      <c r="K238" s="799"/>
      <c r="L238" s="799"/>
      <c r="M238" s="799"/>
      <c r="N238" s="799"/>
      <c r="O238" s="80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93">
        <f>IFERROR(SUM(X226:X236),"0")</f>
        <v>757</v>
      </c>
      <c r="Y238" s="793">
        <f>IFERROR(SUM(Y226:Y236),"0")</f>
        <v>762.89999999999986</v>
      </c>
      <c r="Z238" s="37"/>
      <c r="AA238" s="794"/>
      <c r="AB238" s="794"/>
      <c r="AC238" s="794"/>
    </row>
    <row r="239" spans="1:68" ht="14.25" customHeight="1" x14ac:dyDescent="0.25">
      <c r="A239" s="798" t="s">
        <v>207</v>
      </c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799"/>
      <c r="P239" s="799"/>
      <c r="Q239" s="799"/>
      <c r="R239" s="799"/>
      <c r="S239" s="799"/>
      <c r="T239" s="799"/>
      <c r="U239" s="799"/>
      <c r="V239" s="799"/>
      <c r="W239" s="799"/>
      <c r="X239" s="799"/>
      <c r="Y239" s="799"/>
      <c r="Z239" s="799"/>
      <c r="AA239" s="787"/>
      <c r="AB239" s="787"/>
      <c r="AC239" s="787"/>
    </row>
    <row r="240" spans="1:68" ht="16.5" customHeight="1" x14ac:dyDescent="0.25">
      <c r="A240" s="54" t="s">
        <v>408</v>
      </c>
      <c r="B240" s="54" t="s">
        <v>409</v>
      </c>
      <c r="C240" s="31">
        <v>4301060360</v>
      </c>
      <c r="D240" s="800">
        <v>4680115882874</v>
      </c>
      <c r="E240" s="801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12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7"/>
      <c r="R240" s="807"/>
      <c r="S240" s="807"/>
      <c r="T240" s="808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4301060404</v>
      </c>
      <c r="D241" s="800">
        <v>4680115882874</v>
      </c>
      <c r="E241" s="801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9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7"/>
      <c r="R241" s="807"/>
      <c r="S241" s="807"/>
      <c r="T241" s="808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800">
        <v>4680115882874</v>
      </c>
      <c r="E242" s="801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1166" t="s">
        <v>414</v>
      </c>
      <c r="Q242" s="807"/>
      <c r="R242" s="807"/>
      <c r="S242" s="807"/>
      <c r="T242" s="808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800">
        <v>4680115884434</v>
      </c>
      <c r="E243" s="801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7"/>
      <c r="R243" s="807"/>
      <c r="S243" s="807"/>
      <c r="T243" s="808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800">
        <v>4680115880818</v>
      </c>
      <c r="E244" s="801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7"/>
      <c r="R244" s="807"/>
      <c r="S244" s="807"/>
      <c r="T244" s="808"/>
      <c r="U244" s="34"/>
      <c r="V244" s="34"/>
      <c r="W244" s="35" t="s">
        <v>69</v>
      </c>
      <c r="X244" s="791">
        <v>16</v>
      </c>
      <c r="Y244" s="792">
        <f t="shared" si="52"/>
        <v>16.8</v>
      </c>
      <c r="Z244" s="36">
        <f>IFERROR(IF(Y244=0,"",ROUNDUP(Y244/H244,0)*0.00651),"")</f>
        <v>4.5569999999999999E-2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17.680000000000003</v>
      </c>
      <c r="BN244" s="64">
        <f t="shared" si="54"/>
        <v>18.564000000000004</v>
      </c>
      <c r="BO244" s="64">
        <f t="shared" si="55"/>
        <v>3.6630036630036632E-2</v>
      </c>
      <c r="BP244" s="64">
        <f t="shared" si="56"/>
        <v>3.8461538461538471E-2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800">
        <v>4680115880801</v>
      </c>
      <c r="E245" s="801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7"/>
      <c r="R245" s="807"/>
      <c r="S245" s="807"/>
      <c r="T245" s="808"/>
      <c r="U245" s="34"/>
      <c r="V245" s="34"/>
      <c r="W245" s="35" t="s">
        <v>69</v>
      </c>
      <c r="X245" s="791">
        <v>52</v>
      </c>
      <c r="Y245" s="792">
        <f t="shared" si="52"/>
        <v>52.8</v>
      </c>
      <c r="Z245" s="36">
        <f>IFERROR(IF(Y245=0,"",ROUNDUP(Y245/H245,0)*0.00651),"")</f>
        <v>0.14322000000000001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57.46</v>
      </c>
      <c r="BN245" s="64">
        <f t="shared" si="54"/>
        <v>58.344000000000001</v>
      </c>
      <c r="BO245" s="64">
        <f t="shared" si="55"/>
        <v>0.11904761904761907</v>
      </c>
      <c r="BP245" s="64">
        <f t="shared" si="56"/>
        <v>0.12087912087912089</v>
      </c>
    </row>
    <row r="246" spans="1:68" x14ac:dyDescent="0.2">
      <c r="A246" s="802"/>
      <c r="B246" s="799"/>
      <c r="C246" s="799"/>
      <c r="D246" s="799"/>
      <c r="E246" s="799"/>
      <c r="F246" s="799"/>
      <c r="G246" s="799"/>
      <c r="H246" s="799"/>
      <c r="I246" s="799"/>
      <c r="J246" s="799"/>
      <c r="K246" s="799"/>
      <c r="L246" s="799"/>
      <c r="M246" s="799"/>
      <c r="N246" s="799"/>
      <c r="O246" s="80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93">
        <f>IFERROR(X240/H240,"0")+IFERROR(X241/H241,"0")+IFERROR(X242/H242,"0")+IFERROR(X243/H243,"0")+IFERROR(X244/H244,"0")+IFERROR(X245/H245,"0")</f>
        <v>28.333333333333336</v>
      </c>
      <c r="Y246" s="793">
        <f>IFERROR(Y240/H240,"0")+IFERROR(Y241/H241,"0")+IFERROR(Y242/H242,"0")+IFERROR(Y243/H243,"0")+IFERROR(Y244/H244,"0")+IFERROR(Y245/H245,"0")</f>
        <v>29</v>
      </c>
      <c r="Z246" s="793">
        <f>IFERROR(IF(Z240="",0,Z240),"0")+IFERROR(IF(Z241="",0,Z241),"0")+IFERROR(IF(Z242="",0,Z242),"0")+IFERROR(IF(Z243="",0,Z243),"0")+IFERROR(IF(Z244="",0,Z244),"0")+IFERROR(IF(Z245="",0,Z245),"0")</f>
        <v>0.18879000000000001</v>
      </c>
      <c r="AA246" s="794"/>
      <c r="AB246" s="794"/>
      <c r="AC246" s="794"/>
    </row>
    <row r="247" spans="1:68" x14ac:dyDescent="0.2">
      <c r="A247" s="799"/>
      <c r="B247" s="799"/>
      <c r="C247" s="799"/>
      <c r="D247" s="799"/>
      <c r="E247" s="799"/>
      <c r="F247" s="799"/>
      <c r="G247" s="799"/>
      <c r="H247" s="799"/>
      <c r="I247" s="799"/>
      <c r="J247" s="799"/>
      <c r="K247" s="799"/>
      <c r="L247" s="799"/>
      <c r="M247" s="799"/>
      <c r="N247" s="799"/>
      <c r="O247" s="80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93">
        <f>IFERROR(SUM(X240:X245),"0")</f>
        <v>68</v>
      </c>
      <c r="Y247" s="793">
        <f>IFERROR(SUM(Y240:Y245),"0")</f>
        <v>69.599999999999994</v>
      </c>
      <c r="Z247" s="37"/>
      <c r="AA247" s="794"/>
      <c r="AB247" s="794"/>
      <c r="AC247" s="794"/>
    </row>
    <row r="248" spans="1:68" ht="16.5" customHeight="1" x14ac:dyDescent="0.25">
      <c r="A248" s="826" t="s">
        <v>425</v>
      </c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799"/>
      <c r="P248" s="799"/>
      <c r="Q248" s="799"/>
      <c r="R248" s="799"/>
      <c r="S248" s="799"/>
      <c r="T248" s="799"/>
      <c r="U248" s="799"/>
      <c r="V248" s="799"/>
      <c r="W248" s="799"/>
      <c r="X248" s="799"/>
      <c r="Y248" s="799"/>
      <c r="Z248" s="799"/>
      <c r="AA248" s="786"/>
      <c r="AB248" s="786"/>
      <c r="AC248" s="786"/>
    </row>
    <row r="249" spans="1:68" ht="14.25" customHeight="1" x14ac:dyDescent="0.25">
      <c r="A249" s="798" t="s">
        <v>113</v>
      </c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799"/>
      <c r="P249" s="799"/>
      <c r="Q249" s="799"/>
      <c r="R249" s="799"/>
      <c r="S249" s="799"/>
      <c r="T249" s="799"/>
      <c r="U249" s="799"/>
      <c r="V249" s="799"/>
      <c r="W249" s="799"/>
      <c r="X249" s="799"/>
      <c r="Y249" s="799"/>
      <c r="Z249" s="799"/>
      <c r="AA249" s="787"/>
      <c r="AB249" s="787"/>
      <c r="AC249" s="787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800">
        <v>4680115884274</v>
      </c>
      <c r="E250" s="801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7"/>
      <c r="R250" s="807"/>
      <c r="S250" s="807"/>
      <c r="T250" s="808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800">
        <v>4680115884274</v>
      </c>
      <c r="E251" s="801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7"/>
      <c r="R251" s="807"/>
      <c r="S251" s="807"/>
      <c r="T251" s="808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800">
        <v>4680115884298</v>
      </c>
      <c r="E252" s="801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12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7"/>
      <c r="R252" s="807"/>
      <c r="S252" s="807"/>
      <c r="T252" s="808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800">
        <v>4680115884250</v>
      </c>
      <c r="E253" s="801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7"/>
      <c r="R253" s="807"/>
      <c r="S253" s="807"/>
      <c r="T253" s="808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800">
        <v>4680115884250</v>
      </c>
      <c r="E254" s="801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7"/>
      <c r="R254" s="807"/>
      <c r="S254" s="807"/>
      <c r="T254" s="808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800">
        <v>4680115884281</v>
      </c>
      <c r="E255" s="801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5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7"/>
      <c r="R255" s="807"/>
      <c r="S255" s="807"/>
      <c r="T255" s="808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800">
        <v>4680115884199</v>
      </c>
      <c r="E256" s="801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7"/>
      <c r="R256" s="807"/>
      <c r="S256" s="807"/>
      <c r="T256" s="808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800">
        <v>4680115884267</v>
      </c>
      <c r="E257" s="801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7"/>
      <c r="R257" s="807"/>
      <c r="S257" s="807"/>
      <c r="T257" s="808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799"/>
      <c r="C258" s="799"/>
      <c r="D258" s="799"/>
      <c r="E258" s="799"/>
      <c r="F258" s="799"/>
      <c r="G258" s="799"/>
      <c r="H258" s="799"/>
      <c r="I258" s="799"/>
      <c r="J258" s="799"/>
      <c r="K258" s="799"/>
      <c r="L258" s="799"/>
      <c r="M258" s="799"/>
      <c r="N258" s="799"/>
      <c r="O258" s="80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x14ac:dyDescent="0.2">
      <c r="A259" s="799"/>
      <c r="B259" s="799"/>
      <c r="C259" s="799"/>
      <c r="D259" s="799"/>
      <c r="E259" s="799"/>
      <c r="F259" s="799"/>
      <c r="G259" s="799"/>
      <c r="H259" s="799"/>
      <c r="I259" s="799"/>
      <c r="J259" s="799"/>
      <c r="K259" s="799"/>
      <c r="L259" s="799"/>
      <c r="M259" s="799"/>
      <c r="N259" s="799"/>
      <c r="O259" s="80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customHeight="1" x14ac:dyDescent="0.25">
      <c r="A260" s="826" t="s">
        <v>444</v>
      </c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799"/>
      <c r="P260" s="799"/>
      <c r="Q260" s="799"/>
      <c r="R260" s="799"/>
      <c r="S260" s="799"/>
      <c r="T260" s="799"/>
      <c r="U260" s="799"/>
      <c r="V260" s="799"/>
      <c r="W260" s="799"/>
      <c r="X260" s="799"/>
      <c r="Y260" s="799"/>
      <c r="Z260" s="799"/>
      <c r="AA260" s="786"/>
      <c r="AB260" s="786"/>
      <c r="AC260" s="786"/>
    </row>
    <row r="261" spans="1:68" ht="14.25" customHeight="1" x14ac:dyDescent="0.25">
      <c r="A261" s="798" t="s">
        <v>113</v>
      </c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799"/>
      <c r="P261" s="799"/>
      <c r="Q261" s="799"/>
      <c r="R261" s="799"/>
      <c r="S261" s="799"/>
      <c r="T261" s="799"/>
      <c r="U261" s="799"/>
      <c r="V261" s="799"/>
      <c r="W261" s="799"/>
      <c r="X261" s="799"/>
      <c r="Y261" s="799"/>
      <c r="Z261" s="799"/>
      <c r="AA261" s="787"/>
      <c r="AB261" s="787"/>
      <c r="AC261" s="787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800">
        <v>4680115884137</v>
      </c>
      <c r="E262" s="801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7"/>
      <c r="R262" s="807"/>
      <c r="S262" s="807"/>
      <c r="T262" s="808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800">
        <v>4680115884137</v>
      </c>
      <c r="E263" s="801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8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7"/>
      <c r="R263" s="807"/>
      <c r="S263" s="807"/>
      <c r="T263" s="808"/>
      <c r="U263" s="34"/>
      <c r="V263" s="34"/>
      <c r="W263" s="35" t="s">
        <v>69</v>
      </c>
      <c r="X263" s="791">
        <v>0</v>
      </c>
      <c r="Y263" s="792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800">
        <v>4680115884236</v>
      </c>
      <c r="E264" s="801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10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7"/>
      <c r="R264" s="807"/>
      <c r="S264" s="807"/>
      <c r="T264" s="808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800">
        <v>4680115884175</v>
      </c>
      <c r="E265" s="801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1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7"/>
      <c r="R265" s="807"/>
      <c r="S265" s="807"/>
      <c r="T265" s="808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800">
        <v>4680115884175</v>
      </c>
      <c r="E266" s="801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11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7"/>
      <c r="R266" s="807"/>
      <c r="S266" s="807"/>
      <c r="T266" s="808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800">
        <v>4680115884144</v>
      </c>
      <c r="E267" s="801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7"/>
      <c r="R267" s="807"/>
      <c r="S267" s="807"/>
      <c r="T267" s="808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800">
        <v>4680115885288</v>
      </c>
      <c r="E268" s="801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7"/>
      <c r="R268" s="807"/>
      <c r="S268" s="807"/>
      <c r="T268" s="808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800">
        <v>4680115884182</v>
      </c>
      <c r="E269" s="801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7"/>
      <c r="R269" s="807"/>
      <c r="S269" s="807"/>
      <c r="T269" s="808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800">
        <v>4680115884205</v>
      </c>
      <c r="E270" s="801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7"/>
      <c r="R270" s="807"/>
      <c r="S270" s="807"/>
      <c r="T270" s="808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799"/>
      <c r="C271" s="799"/>
      <c r="D271" s="799"/>
      <c r="E271" s="799"/>
      <c r="F271" s="799"/>
      <c r="G271" s="799"/>
      <c r="H271" s="799"/>
      <c r="I271" s="799"/>
      <c r="J271" s="799"/>
      <c r="K271" s="799"/>
      <c r="L271" s="799"/>
      <c r="M271" s="799"/>
      <c r="N271" s="799"/>
      <c r="O271" s="80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0</v>
      </c>
      <c r="Y271" s="793">
        <f>IFERROR(Y262/H262,"0")+IFERROR(Y263/H263,"0")+IFERROR(Y264/H264,"0")+IFERROR(Y265/H265,"0")+IFERROR(Y266/H266,"0")+IFERROR(Y267/H267,"0")+IFERROR(Y268/H268,"0")+IFERROR(Y269/H269,"0")+IFERROR(Y270/H270,"0")</f>
        <v>0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4"/>
      <c r="AB271" s="794"/>
      <c r="AC271" s="794"/>
    </row>
    <row r="272" spans="1:68" x14ac:dyDescent="0.2">
      <c r="A272" s="799"/>
      <c r="B272" s="799"/>
      <c r="C272" s="799"/>
      <c r="D272" s="799"/>
      <c r="E272" s="799"/>
      <c r="F272" s="799"/>
      <c r="G272" s="799"/>
      <c r="H272" s="799"/>
      <c r="I272" s="799"/>
      <c r="J272" s="799"/>
      <c r="K272" s="799"/>
      <c r="L272" s="799"/>
      <c r="M272" s="799"/>
      <c r="N272" s="799"/>
      <c r="O272" s="80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93">
        <f>IFERROR(SUM(X262:X270),"0")</f>
        <v>0</v>
      </c>
      <c r="Y272" s="793">
        <f>IFERROR(SUM(Y262:Y270),"0")</f>
        <v>0</v>
      </c>
      <c r="Z272" s="37"/>
      <c r="AA272" s="794"/>
      <c r="AB272" s="794"/>
      <c r="AC272" s="794"/>
    </row>
    <row r="273" spans="1:68" ht="14.25" customHeight="1" x14ac:dyDescent="0.25">
      <c r="A273" s="798" t="s">
        <v>165</v>
      </c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799"/>
      <c r="P273" s="799"/>
      <c r="Q273" s="799"/>
      <c r="R273" s="799"/>
      <c r="S273" s="799"/>
      <c r="T273" s="799"/>
      <c r="U273" s="799"/>
      <c r="V273" s="799"/>
      <c r="W273" s="799"/>
      <c r="X273" s="799"/>
      <c r="Y273" s="799"/>
      <c r="Z273" s="799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800">
        <v>4680115885721</v>
      </c>
      <c r="E274" s="801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7"/>
      <c r="R274" s="807"/>
      <c r="S274" s="807"/>
      <c r="T274" s="808"/>
      <c r="U274" s="34"/>
      <c r="V274" s="34"/>
      <c r="W274" s="35" t="s">
        <v>69</v>
      </c>
      <c r="X274" s="791">
        <v>3</v>
      </c>
      <c r="Y274" s="792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802"/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80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93">
        <f>IFERROR(X274/H274,"0")</f>
        <v>1.5151515151515151</v>
      </c>
      <c r="Y275" s="793">
        <f>IFERROR(Y274/H274,"0")</f>
        <v>2</v>
      </c>
      <c r="Z275" s="793">
        <f>IFERROR(IF(Z274="",0,Z274),"0")</f>
        <v>1.004E-2</v>
      </c>
      <c r="AA275" s="794"/>
      <c r="AB275" s="794"/>
      <c r="AC275" s="794"/>
    </row>
    <row r="276" spans="1:68" x14ac:dyDescent="0.2">
      <c r="A276" s="799"/>
      <c r="B276" s="799"/>
      <c r="C276" s="799"/>
      <c r="D276" s="799"/>
      <c r="E276" s="799"/>
      <c r="F276" s="799"/>
      <c r="G276" s="799"/>
      <c r="H276" s="799"/>
      <c r="I276" s="799"/>
      <c r="J276" s="799"/>
      <c r="K276" s="799"/>
      <c r="L276" s="799"/>
      <c r="M276" s="799"/>
      <c r="N276" s="799"/>
      <c r="O276" s="80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93">
        <f>IFERROR(SUM(X274:X274),"0")</f>
        <v>3</v>
      </c>
      <c r="Y276" s="793">
        <f>IFERROR(SUM(Y274:Y274),"0")</f>
        <v>3.96</v>
      </c>
      <c r="Z276" s="37"/>
      <c r="AA276" s="794"/>
      <c r="AB276" s="794"/>
      <c r="AC276" s="794"/>
    </row>
    <row r="277" spans="1:68" ht="16.5" customHeight="1" x14ac:dyDescent="0.25">
      <c r="A277" s="826" t="s">
        <v>468</v>
      </c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799"/>
      <c r="P277" s="799"/>
      <c r="Q277" s="799"/>
      <c r="R277" s="799"/>
      <c r="S277" s="799"/>
      <c r="T277" s="799"/>
      <c r="U277" s="799"/>
      <c r="V277" s="799"/>
      <c r="W277" s="799"/>
      <c r="X277" s="799"/>
      <c r="Y277" s="799"/>
      <c r="Z277" s="799"/>
      <c r="AA277" s="786"/>
      <c r="AB277" s="786"/>
      <c r="AC277" s="786"/>
    </row>
    <row r="278" spans="1:68" ht="14.25" customHeight="1" x14ac:dyDescent="0.25">
      <c r="A278" s="798" t="s">
        <v>113</v>
      </c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799"/>
      <c r="P278" s="799"/>
      <c r="Q278" s="799"/>
      <c r="R278" s="799"/>
      <c r="S278" s="799"/>
      <c r="T278" s="799"/>
      <c r="U278" s="799"/>
      <c r="V278" s="799"/>
      <c r="W278" s="799"/>
      <c r="X278" s="799"/>
      <c r="Y278" s="799"/>
      <c r="Z278" s="799"/>
      <c r="AA278" s="787"/>
      <c r="AB278" s="787"/>
      <c r="AC278" s="787"/>
    </row>
    <row r="279" spans="1:68" ht="27" customHeight="1" x14ac:dyDescent="0.25">
      <c r="A279" s="54" t="s">
        <v>469</v>
      </c>
      <c r="B279" s="54" t="s">
        <v>470</v>
      </c>
      <c r="C279" s="31">
        <v>4301011322</v>
      </c>
      <c r="D279" s="800">
        <v>4607091387452</v>
      </c>
      <c r="E279" s="801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7"/>
      <c r="R279" s="807"/>
      <c r="S279" s="807"/>
      <c r="T279" s="808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4301011855</v>
      </c>
      <c r="D280" s="800">
        <v>4680115885837</v>
      </c>
      <c r="E280" s="801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7"/>
      <c r="R280" s="807"/>
      <c r="S280" s="807"/>
      <c r="T280" s="808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4301011910</v>
      </c>
      <c r="D281" s="800">
        <v>4680115885806</v>
      </c>
      <c r="E281" s="801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7"/>
      <c r="R281" s="807"/>
      <c r="S281" s="807"/>
      <c r="T281" s="808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475</v>
      </c>
      <c r="B282" s="54" t="s">
        <v>478</v>
      </c>
      <c r="C282" s="31">
        <v>4301011850</v>
      </c>
      <c r="D282" s="800">
        <v>4680115885806</v>
      </c>
      <c r="E282" s="801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7"/>
      <c r="R282" s="807"/>
      <c r="S282" s="807"/>
      <c r="T282" s="808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800">
        <v>4607091385984</v>
      </c>
      <c r="E283" s="801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06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7"/>
      <c r="R283" s="807"/>
      <c r="S283" s="807"/>
      <c r="T283" s="808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483</v>
      </c>
      <c r="B284" s="54" t="s">
        <v>484</v>
      </c>
      <c r="C284" s="31">
        <v>4301011853</v>
      </c>
      <c r="D284" s="800">
        <v>4680115885851</v>
      </c>
      <c r="E284" s="801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11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7"/>
      <c r="R284" s="807"/>
      <c r="S284" s="807"/>
      <c r="T284" s="808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800">
        <v>4607091387469</v>
      </c>
      <c r="E285" s="801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6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7"/>
      <c r="R285" s="807"/>
      <c r="S285" s="807"/>
      <c r="T285" s="808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4301011852</v>
      </c>
      <c r="D286" s="800">
        <v>4680115885844</v>
      </c>
      <c r="E286" s="801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7"/>
      <c r="R286" s="807"/>
      <c r="S286" s="807"/>
      <c r="T286" s="808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491</v>
      </c>
      <c r="B287" s="54" t="s">
        <v>492</v>
      </c>
      <c r="C287" s="31">
        <v>4301011316</v>
      </c>
      <c r="D287" s="800">
        <v>4607091387438</v>
      </c>
      <c r="E287" s="801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7"/>
      <c r="R287" s="807"/>
      <c r="S287" s="807"/>
      <c r="T287" s="808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494</v>
      </c>
      <c r="B288" s="54" t="s">
        <v>495</v>
      </c>
      <c r="C288" s="31">
        <v>4301011851</v>
      </c>
      <c r="D288" s="800">
        <v>4680115885820</v>
      </c>
      <c r="E288" s="801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7"/>
      <c r="R288" s="807"/>
      <c r="S288" s="807"/>
      <c r="T288" s="808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799"/>
      <c r="C289" s="799"/>
      <c r="D289" s="799"/>
      <c r="E289" s="799"/>
      <c r="F289" s="799"/>
      <c r="G289" s="799"/>
      <c r="H289" s="799"/>
      <c r="I289" s="799"/>
      <c r="J289" s="799"/>
      <c r="K289" s="799"/>
      <c r="L289" s="799"/>
      <c r="M289" s="799"/>
      <c r="N289" s="799"/>
      <c r="O289" s="80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x14ac:dyDescent="0.2">
      <c r="A290" s="799"/>
      <c r="B290" s="799"/>
      <c r="C290" s="799"/>
      <c r="D290" s="799"/>
      <c r="E290" s="799"/>
      <c r="F290" s="799"/>
      <c r="G290" s="799"/>
      <c r="H290" s="799"/>
      <c r="I290" s="799"/>
      <c r="J290" s="799"/>
      <c r="K290" s="799"/>
      <c r="L290" s="799"/>
      <c r="M290" s="799"/>
      <c r="N290" s="799"/>
      <c r="O290" s="80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customHeight="1" x14ac:dyDescent="0.25">
      <c r="A291" s="826" t="s">
        <v>497</v>
      </c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799"/>
      <c r="P291" s="799"/>
      <c r="Q291" s="799"/>
      <c r="R291" s="799"/>
      <c r="S291" s="799"/>
      <c r="T291" s="799"/>
      <c r="U291" s="799"/>
      <c r="V291" s="799"/>
      <c r="W291" s="799"/>
      <c r="X291" s="799"/>
      <c r="Y291" s="799"/>
      <c r="Z291" s="799"/>
      <c r="AA291" s="786"/>
      <c r="AB291" s="786"/>
      <c r="AC291" s="786"/>
    </row>
    <row r="292" spans="1:68" ht="14.25" customHeight="1" x14ac:dyDescent="0.25">
      <c r="A292" s="798" t="s">
        <v>113</v>
      </c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799"/>
      <c r="P292" s="799"/>
      <c r="Q292" s="799"/>
      <c r="R292" s="799"/>
      <c r="S292" s="799"/>
      <c r="T292" s="799"/>
      <c r="U292" s="799"/>
      <c r="V292" s="799"/>
      <c r="W292" s="799"/>
      <c r="X292" s="799"/>
      <c r="Y292" s="799"/>
      <c r="Z292" s="799"/>
      <c r="AA292" s="787"/>
      <c r="AB292" s="787"/>
      <c r="AC292" s="787"/>
    </row>
    <row r="293" spans="1:68" ht="27" customHeight="1" x14ac:dyDescent="0.25">
      <c r="A293" s="54" t="s">
        <v>498</v>
      </c>
      <c r="B293" s="54" t="s">
        <v>499</v>
      </c>
      <c r="C293" s="31">
        <v>4301011876</v>
      </c>
      <c r="D293" s="800">
        <v>4680115885707</v>
      </c>
      <c r="E293" s="801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8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7"/>
      <c r="R293" s="807"/>
      <c r="S293" s="807"/>
      <c r="T293" s="808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80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x14ac:dyDescent="0.2">
      <c r="A295" s="799"/>
      <c r="B295" s="799"/>
      <c r="C295" s="799"/>
      <c r="D295" s="799"/>
      <c r="E295" s="799"/>
      <c r="F295" s="799"/>
      <c r="G295" s="799"/>
      <c r="H295" s="799"/>
      <c r="I295" s="799"/>
      <c r="J295" s="799"/>
      <c r="K295" s="799"/>
      <c r="L295" s="799"/>
      <c r="M295" s="799"/>
      <c r="N295" s="799"/>
      <c r="O295" s="80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customHeight="1" x14ac:dyDescent="0.25">
      <c r="A296" s="826" t="s">
        <v>500</v>
      </c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799"/>
      <c r="P296" s="799"/>
      <c r="Q296" s="799"/>
      <c r="R296" s="799"/>
      <c r="S296" s="799"/>
      <c r="T296" s="799"/>
      <c r="U296" s="799"/>
      <c r="V296" s="799"/>
      <c r="W296" s="799"/>
      <c r="X296" s="799"/>
      <c r="Y296" s="799"/>
      <c r="Z296" s="799"/>
      <c r="AA296" s="786"/>
      <c r="AB296" s="786"/>
      <c r="AC296" s="786"/>
    </row>
    <row r="297" spans="1:68" ht="14.25" customHeight="1" x14ac:dyDescent="0.25">
      <c r="A297" s="798" t="s">
        <v>113</v>
      </c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799"/>
      <c r="P297" s="799"/>
      <c r="Q297" s="799"/>
      <c r="R297" s="799"/>
      <c r="S297" s="799"/>
      <c r="T297" s="799"/>
      <c r="U297" s="799"/>
      <c r="V297" s="799"/>
      <c r="W297" s="799"/>
      <c r="X297" s="799"/>
      <c r="Y297" s="799"/>
      <c r="Z297" s="799"/>
      <c r="AA297" s="787"/>
      <c r="AB297" s="787"/>
      <c r="AC297" s="787"/>
    </row>
    <row r="298" spans="1:68" ht="27" customHeight="1" x14ac:dyDescent="0.25">
      <c r="A298" s="54" t="s">
        <v>501</v>
      </c>
      <c r="B298" s="54" t="s">
        <v>502</v>
      </c>
      <c r="C298" s="31">
        <v>4301011223</v>
      </c>
      <c r="D298" s="800">
        <v>4607091383423</v>
      </c>
      <c r="E298" s="801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7"/>
      <c r="R298" s="807"/>
      <c r="S298" s="807"/>
      <c r="T298" s="808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4301011879</v>
      </c>
      <c r="D299" s="800">
        <v>4680115885691</v>
      </c>
      <c r="E299" s="801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7"/>
      <c r="R299" s="807"/>
      <c r="S299" s="807"/>
      <c r="T299" s="808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506</v>
      </c>
      <c r="B300" s="54" t="s">
        <v>507</v>
      </c>
      <c r="C300" s="31">
        <v>4301011878</v>
      </c>
      <c r="D300" s="800">
        <v>4680115885660</v>
      </c>
      <c r="E300" s="801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7"/>
      <c r="R300" s="807"/>
      <c r="S300" s="807"/>
      <c r="T300" s="808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799"/>
      <c r="C301" s="799"/>
      <c r="D301" s="799"/>
      <c r="E301" s="799"/>
      <c r="F301" s="799"/>
      <c r="G301" s="799"/>
      <c r="H301" s="799"/>
      <c r="I301" s="799"/>
      <c r="J301" s="799"/>
      <c r="K301" s="799"/>
      <c r="L301" s="799"/>
      <c r="M301" s="799"/>
      <c r="N301" s="799"/>
      <c r="O301" s="80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x14ac:dyDescent="0.2">
      <c r="A302" s="799"/>
      <c r="B302" s="799"/>
      <c r="C302" s="799"/>
      <c r="D302" s="799"/>
      <c r="E302" s="799"/>
      <c r="F302" s="799"/>
      <c r="G302" s="799"/>
      <c r="H302" s="799"/>
      <c r="I302" s="799"/>
      <c r="J302" s="799"/>
      <c r="K302" s="799"/>
      <c r="L302" s="799"/>
      <c r="M302" s="799"/>
      <c r="N302" s="799"/>
      <c r="O302" s="80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customHeight="1" x14ac:dyDescent="0.25">
      <c r="A303" s="826" t="s">
        <v>509</v>
      </c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799"/>
      <c r="P303" s="799"/>
      <c r="Q303" s="799"/>
      <c r="R303" s="799"/>
      <c r="S303" s="799"/>
      <c r="T303" s="799"/>
      <c r="U303" s="799"/>
      <c r="V303" s="799"/>
      <c r="W303" s="799"/>
      <c r="X303" s="799"/>
      <c r="Y303" s="799"/>
      <c r="Z303" s="799"/>
      <c r="AA303" s="786"/>
      <c r="AB303" s="786"/>
      <c r="AC303" s="786"/>
    </row>
    <row r="304" spans="1:68" ht="14.25" customHeight="1" x14ac:dyDescent="0.25">
      <c r="A304" s="798" t="s">
        <v>73</v>
      </c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799"/>
      <c r="P304" s="799"/>
      <c r="Q304" s="799"/>
      <c r="R304" s="799"/>
      <c r="S304" s="799"/>
      <c r="T304" s="799"/>
      <c r="U304" s="799"/>
      <c r="V304" s="799"/>
      <c r="W304" s="799"/>
      <c r="X304" s="799"/>
      <c r="Y304" s="799"/>
      <c r="Z304" s="799"/>
      <c r="AA304" s="787"/>
      <c r="AB304" s="787"/>
      <c r="AC304" s="787"/>
    </row>
    <row r="305" spans="1:68" ht="37.5" customHeight="1" x14ac:dyDescent="0.25">
      <c r="A305" s="54" t="s">
        <v>510</v>
      </c>
      <c r="B305" s="54" t="s">
        <v>511</v>
      </c>
      <c r="C305" s="31">
        <v>4301051409</v>
      </c>
      <c r="D305" s="800">
        <v>4680115881556</v>
      </c>
      <c r="E305" s="801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9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7"/>
      <c r="R305" s="807"/>
      <c r="S305" s="807"/>
      <c r="T305" s="808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4301051506</v>
      </c>
      <c r="D306" s="800">
        <v>4680115881037</v>
      </c>
      <c r="E306" s="801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7"/>
      <c r="R306" s="807"/>
      <c r="S306" s="807"/>
      <c r="T306" s="808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516</v>
      </c>
      <c r="B307" s="54" t="s">
        <v>517</v>
      </c>
      <c r="C307" s="31">
        <v>4301051893</v>
      </c>
      <c r="D307" s="800">
        <v>4680115886186</v>
      </c>
      <c r="E307" s="801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7"/>
      <c r="R307" s="807"/>
      <c r="S307" s="807"/>
      <c r="T307" s="808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800">
        <v>4680115881228</v>
      </c>
      <c r="E308" s="801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7"/>
      <c r="R308" s="807"/>
      <c r="S308" s="807"/>
      <c r="T308" s="808"/>
      <c r="U308" s="34"/>
      <c r="V308" s="34"/>
      <c r="W308" s="35" t="s">
        <v>69</v>
      </c>
      <c r="X308" s="791">
        <v>155</v>
      </c>
      <c r="Y308" s="792">
        <f t="shared" si="72"/>
        <v>156</v>
      </c>
      <c r="Z308" s="36">
        <f>IFERROR(IF(Y308=0,"",ROUNDUP(Y308/H308,0)*0.00651),"")</f>
        <v>0.42315000000000003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171.27500000000001</v>
      </c>
      <c r="BN308" s="64">
        <f t="shared" si="74"/>
        <v>172.38000000000002</v>
      </c>
      <c r="BO308" s="64">
        <f t="shared" si="75"/>
        <v>0.35485347985347993</v>
      </c>
      <c r="BP308" s="64">
        <f t="shared" si="76"/>
        <v>0.35714285714285715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800">
        <v>4680115881211</v>
      </c>
      <c r="E309" s="801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2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7"/>
      <c r="R309" s="807"/>
      <c r="S309" s="807"/>
      <c r="T309" s="808"/>
      <c r="U309" s="34"/>
      <c r="V309" s="34"/>
      <c r="W309" s="35" t="s">
        <v>69</v>
      </c>
      <c r="X309" s="791">
        <v>0</v>
      </c>
      <c r="Y309" s="792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522</v>
      </c>
      <c r="B310" s="54" t="s">
        <v>523</v>
      </c>
      <c r="C310" s="31">
        <v>4301051378</v>
      </c>
      <c r="D310" s="800">
        <v>4680115881020</v>
      </c>
      <c r="E310" s="801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7"/>
      <c r="R310" s="807"/>
      <c r="S310" s="807"/>
      <c r="T310" s="808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799"/>
      <c r="C311" s="799"/>
      <c r="D311" s="799"/>
      <c r="E311" s="799"/>
      <c r="F311" s="799"/>
      <c r="G311" s="799"/>
      <c r="H311" s="799"/>
      <c r="I311" s="799"/>
      <c r="J311" s="799"/>
      <c r="K311" s="799"/>
      <c r="L311" s="799"/>
      <c r="M311" s="799"/>
      <c r="N311" s="799"/>
      <c r="O311" s="80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93">
        <f>IFERROR(X305/H305,"0")+IFERROR(X306/H306,"0")+IFERROR(X307/H307,"0")+IFERROR(X308/H308,"0")+IFERROR(X309/H309,"0")+IFERROR(X310/H310,"0")</f>
        <v>64.583333333333343</v>
      </c>
      <c r="Y311" s="793">
        <f>IFERROR(Y305/H305,"0")+IFERROR(Y306/H306,"0")+IFERROR(Y307/H307,"0")+IFERROR(Y308/H308,"0")+IFERROR(Y309/H309,"0")+IFERROR(Y310/H310,"0")</f>
        <v>65</v>
      </c>
      <c r="Z311" s="793">
        <f>IFERROR(IF(Z305="",0,Z305),"0")+IFERROR(IF(Z306="",0,Z306),"0")+IFERROR(IF(Z307="",0,Z307),"0")+IFERROR(IF(Z308="",0,Z308),"0")+IFERROR(IF(Z309="",0,Z309),"0")+IFERROR(IF(Z310="",0,Z310),"0")</f>
        <v>0.42315000000000003</v>
      </c>
      <c r="AA311" s="794"/>
      <c r="AB311" s="794"/>
      <c r="AC311" s="794"/>
    </row>
    <row r="312" spans="1:68" x14ac:dyDescent="0.2">
      <c r="A312" s="799"/>
      <c r="B312" s="799"/>
      <c r="C312" s="799"/>
      <c r="D312" s="799"/>
      <c r="E312" s="799"/>
      <c r="F312" s="799"/>
      <c r="G312" s="799"/>
      <c r="H312" s="799"/>
      <c r="I312" s="799"/>
      <c r="J312" s="799"/>
      <c r="K312" s="799"/>
      <c r="L312" s="799"/>
      <c r="M312" s="799"/>
      <c r="N312" s="799"/>
      <c r="O312" s="80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93">
        <f>IFERROR(SUM(X305:X310),"0")</f>
        <v>155</v>
      </c>
      <c r="Y312" s="793">
        <f>IFERROR(SUM(Y305:Y310),"0")</f>
        <v>156</v>
      </c>
      <c r="Z312" s="37"/>
      <c r="AA312" s="794"/>
      <c r="AB312" s="794"/>
      <c r="AC312" s="794"/>
    </row>
    <row r="313" spans="1:68" ht="16.5" customHeight="1" x14ac:dyDescent="0.25">
      <c r="A313" s="826" t="s">
        <v>525</v>
      </c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799"/>
      <c r="P313" s="799"/>
      <c r="Q313" s="799"/>
      <c r="R313" s="799"/>
      <c r="S313" s="799"/>
      <c r="T313" s="799"/>
      <c r="U313" s="799"/>
      <c r="V313" s="799"/>
      <c r="W313" s="799"/>
      <c r="X313" s="799"/>
      <c r="Y313" s="799"/>
      <c r="Z313" s="799"/>
      <c r="AA313" s="786"/>
      <c r="AB313" s="786"/>
      <c r="AC313" s="786"/>
    </row>
    <row r="314" spans="1:68" ht="14.25" customHeight="1" x14ac:dyDescent="0.25">
      <c r="A314" s="798" t="s">
        <v>113</v>
      </c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799"/>
      <c r="P314" s="799"/>
      <c r="Q314" s="799"/>
      <c r="R314" s="799"/>
      <c r="S314" s="799"/>
      <c r="T314" s="799"/>
      <c r="U314" s="799"/>
      <c r="V314" s="799"/>
      <c r="W314" s="799"/>
      <c r="X314" s="799"/>
      <c r="Y314" s="799"/>
      <c r="Z314" s="799"/>
      <c r="AA314" s="787"/>
      <c r="AB314" s="787"/>
      <c r="AC314" s="787"/>
    </row>
    <row r="315" spans="1:68" ht="27" customHeight="1" x14ac:dyDescent="0.25">
      <c r="A315" s="54" t="s">
        <v>526</v>
      </c>
      <c r="B315" s="54" t="s">
        <v>527</v>
      </c>
      <c r="C315" s="31">
        <v>4301011306</v>
      </c>
      <c r="D315" s="800">
        <v>4607091389296</v>
      </c>
      <c r="E315" s="801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7"/>
      <c r="R315" s="807"/>
      <c r="S315" s="807"/>
      <c r="T315" s="808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80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x14ac:dyDescent="0.2">
      <c r="A317" s="799"/>
      <c r="B317" s="799"/>
      <c r="C317" s="799"/>
      <c r="D317" s="799"/>
      <c r="E317" s="799"/>
      <c r="F317" s="799"/>
      <c r="G317" s="799"/>
      <c r="H317" s="799"/>
      <c r="I317" s="799"/>
      <c r="J317" s="799"/>
      <c r="K317" s="799"/>
      <c r="L317" s="799"/>
      <c r="M317" s="799"/>
      <c r="N317" s="799"/>
      <c r="O317" s="80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customHeight="1" x14ac:dyDescent="0.25">
      <c r="A318" s="798" t="s">
        <v>64</v>
      </c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799"/>
      <c r="P318" s="799"/>
      <c r="Q318" s="799"/>
      <c r="R318" s="799"/>
      <c r="S318" s="799"/>
      <c r="T318" s="799"/>
      <c r="U318" s="799"/>
      <c r="V318" s="799"/>
      <c r="W318" s="799"/>
      <c r="X318" s="799"/>
      <c r="Y318" s="799"/>
      <c r="Z318" s="799"/>
      <c r="AA318" s="787"/>
      <c r="AB318" s="787"/>
      <c r="AC318" s="787"/>
    </row>
    <row r="319" spans="1:68" ht="27" customHeight="1" x14ac:dyDescent="0.25">
      <c r="A319" s="54" t="s">
        <v>529</v>
      </c>
      <c r="B319" s="54" t="s">
        <v>530</v>
      </c>
      <c r="C319" s="31">
        <v>4301031163</v>
      </c>
      <c r="D319" s="800">
        <v>4680115880344</v>
      </c>
      <c r="E319" s="801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2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7"/>
      <c r="R319" s="807"/>
      <c r="S319" s="807"/>
      <c r="T319" s="808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80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x14ac:dyDescent="0.2">
      <c r="A321" s="799"/>
      <c r="B321" s="799"/>
      <c r="C321" s="799"/>
      <c r="D321" s="799"/>
      <c r="E321" s="799"/>
      <c r="F321" s="799"/>
      <c r="G321" s="799"/>
      <c r="H321" s="799"/>
      <c r="I321" s="799"/>
      <c r="J321" s="799"/>
      <c r="K321" s="799"/>
      <c r="L321" s="799"/>
      <c r="M321" s="799"/>
      <c r="N321" s="799"/>
      <c r="O321" s="80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customHeight="1" x14ac:dyDescent="0.25">
      <c r="A322" s="798" t="s">
        <v>73</v>
      </c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799"/>
      <c r="P322" s="799"/>
      <c r="Q322" s="799"/>
      <c r="R322" s="799"/>
      <c r="S322" s="799"/>
      <c r="T322" s="799"/>
      <c r="U322" s="799"/>
      <c r="V322" s="799"/>
      <c r="W322" s="799"/>
      <c r="X322" s="799"/>
      <c r="Y322" s="799"/>
      <c r="Z322" s="799"/>
      <c r="AA322" s="787"/>
      <c r="AB322" s="787"/>
      <c r="AC322" s="787"/>
    </row>
    <row r="323" spans="1:68" ht="37.5" customHeight="1" x14ac:dyDescent="0.25">
      <c r="A323" s="54" t="s">
        <v>532</v>
      </c>
      <c r="B323" s="54" t="s">
        <v>533</v>
      </c>
      <c r="C323" s="31">
        <v>4301051731</v>
      </c>
      <c r="D323" s="800">
        <v>4680115884618</v>
      </c>
      <c r="E323" s="801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7"/>
      <c r="R323" s="807"/>
      <c r="S323" s="807"/>
      <c r="T323" s="808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80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x14ac:dyDescent="0.2">
      <c r="A325" s="799"/>
      <c r="B325" s="799"/>
      <c r="C325" s="799"/>
      <c r="D325" s="799"/>
      <c r="E325" s="799"/>
      <c r="F325" s="799"/>
      <c r="G325" s="799"/>
      <c r="H325" s="799"/>
      <c r="I325" s="799"/>
      <c r="J325" s="799"/>
      <c r="K325" s="799"/>
      <c r="L325" s="799"/>
      <c r="M325" s="799"/>
      <c r="N325" s="799"/>
      <c r="O325" s="80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customHeight="1" x14ac:dyDescent="0.25">
      <c r="A326" s="826" t="s">
        <v>535</v>
      </c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799"/>
      <c r="P326" s="799"/>
      <c r="Q326" s="799"/>
      <c r="R326" s="799"/>
      <c r="S326" s="799"/>
      <c r="T326" s="799"/>
      <c r="U326" s="799"/>
      <c r="V326" s="799"/>
      <c r="W326" s="799"/>
      <c r="X326" s="799"/>
      <c r="Y326" s="799"/>
      <c r="Z326" s="799"/>
      <c r="AA326" s="786"/>
      <c r="AB326" s="786"/>
      <c r="AC326" s="786"/>
    </row>
    <row r="327" spans="1:68" ht="14.25" customHeight="1" x14ac:dyDescent="0.25">
      <c r="A327" s="798" t="s">
        <v>113</v>
      </c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799"/>
      <c r="P327" s="799"/>
      <c r="Q327" s="799"/>
      <c r="R327" s="799"/>
      <c r="S327" s="799"/>
      <c r="T327" s="799"/>
      <c r="U327" s="799"/>
      <c r="V327" s="799"/>
      <c r="W327" s="799"/>
      <c r="X327" s="799"/>
      <c r="Y327" s="799"/>
      <c r="Z327" s="799"/>
      <c r="AA327" s="787"/>
      <c r="AB327" s="787"/>
      <c r="AC327" s="787"/>
    </row>
    <row r="328" spans="1:68" ht="27" customHeight="1" x14ac:dyDescent="0.25">
      <c r="A328" s="54" t="s">
        <v>536</v>
      </c>
      <c r="B328" s="54" t="s">
        <v>537</v>
      </c>
      <c r="C328" s="31">
        <v>4301011353</v>
      </c>
      <c r="D328" s="800">
        <v>4607091389807</v>
      </c>
      <c r="E328" s="801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7"/>
      <c r="R328" s="807"/>
      <c r="S328" s="807"/>
      <c r="T328" s="808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80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x14ac:dyDescent="0.2">
      <c r="A330" s="799"/>
      <c r="B330" s="799"/>
      <c r="C330" s="799"/>
      <c r="D330" s="799"/>
      <c r="E330" s="799"/>
      <c r="F330" s="799"/>
      <c r="G330" s="799"/>
      <c r="H330" s="799"/>
      <c r="I330" s="799"/>
      <c r="J330" s="799"/>
      <c r="K330" s="799"/>
      <c r="L330" s="799"/>
      <c r="M330" s="799"/>
      <c r="N330" s="799"/>
      <c r="O330" s="80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customHeight="1" x14ac:dyDescent="0.25">
      <c r="A331" s="798" t="s">
        <v>64</v>
      </c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799"/>
      <c r="P331" s="799"/>
      <c r="Q331" s="799"/>
      <c r="R331" s="799"/>
      <c r="S331" s="799"/>
      <c r="T331" s="799"/>
      <c r="U331" s="799"/>
      <c r="V331" s="799"/>
      <c r="W331" s="799"/>
      <c r="X331" s="799"/>
      <c r="Y331" s="799"/>
      <c r="Z331" s="799"/>
      <c r="AA331" s="787"/>
      <c r="AB331" s="787"/>
      <c r="AC331" s="787"/>
    </row>
    <row r="332" spans="1:68" ht="27" customHeight="1" x14ac:dyDescent="0.25">
      <c r="A332" s="54" t="s">
        <v>539</v>
      </c>
      <c r="B332" s="54" t="s">
        <v>540</v>
      </c>
      <c r="C332" s="31">
        <v>4301031164</v>
      </c>
      <c r="D332" s="800">
        <v>4680115880481</v>
      </c>
      <c r="E332" s="801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9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7"/>
      <c r="R332" s="807"/>
      <c r="S332" s="807"/>
      <c r="T332" s="808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80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x14ac:dyDescent="0.2">
      <c r="A334" s="799"/>
      <c r="B334" s="799"/>
      <c r="C334" s="799"/>
      <c r="D334" s="799"/>
      <c r="E334" s="799"/>
      <c r="F334" s="799"/>
      <c r="G334" s="799"/>
      <c r="H334" s="799"/>
      <c r="I334" s="799"/>
      <c r="J334" s="799"/>
      <c r="K334" s="799"/>
      <c r="L334" s="799"/>
      <c r="M334" s="799"/>
      <c r="N334" s="799"/>
      <c r="O334" s="80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customHeight="1" x14ac:dyDescent="0.25">
      <c r="A335" s="798" t="s">
        <v>73</v>
      </c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799"/>
      <c r="P335" s="799"/>
      <c r="Q335" s="799"/>
      <c r="R335" s="799"/>
      <c r="S335" s="799"/>
      <c r="T335" s="799"/>
      <c r="U335" s="799"/>
      <c r="V335" s="799"/>
      <c r="W335" s="799"/>
      <c r="X335" s="799"/>
      <c r="Y335" s="799"/>
      <c r="Z335" s="799"/>
      <c r="AA335" s="787"/>
      <c r="AB335" s="787"/>
      <c r="AC335" s="787"/>
    </row>
    <row r="336" spans="1:68" ht="27" customHeight="1" x14ac:dyDescent="0.25">
      <c r="A336" s="54" t="s">
        <v>542</v>
      </c>
      <c r="B336" s="54" t="s">
        <v>543</v>
      </c>
      <c r="C336" s="31">
        <v>4301051344</v>
      </c>
      <c r="D336" s="800">
        <v>4680115880412</v>
      </c>
      <c r="E336" s="801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7"/>
      <c r="R336" s="807"/>
      <c r="S336" s="807"/>
      <c r="T336" s="808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545</v>
      </c>
      <c r="B337" s="54" t="s">
        <v>546</v>
      </c>
      <c r="C337" s="31">
        <v>4301051277</v>
      </c>
      <c r="D337" s="800">
        <v>4680115880511</v>
      </c>
      <c r="E337" s="801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7"/>
      <c r="R337" s="807"/>
      <c r="S337" s="807"/>
      <c r="T337" s="808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799"/>
      <c r="C338" s="799"/>
      <c r="D338" s="799"/>
      <c r="E338" s="799"/>
      <c r="F338" s="799"/>
      <c r="G338" s="799"/>
      <c r="H338" s="799"/>
      <c r="I338" s="799"/>
      <c r="J338" s="799"/>
      <c r="K338" s="799"/>
      <c r="L338" s="799"/>
      <c r="M338" s="799"/>
      <c r="N338" s="799"/>
      <c r="O338" s="80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x14ac:dyDescent="0.2">
      <c r="A339" s="799"/>
      <c r="B339" s="799"/>
      <c r="C339" s="799"/>
      <c r="D339" s="799"/>
      <c r="E339" s="799"/>
      <c r="F339" s="799"/>
      <c r="G339" s="799"/>
      <c r="H339" s="799"/>
      <c r="I339" s="799"/>
      <c r="J339" s="799"/>
      <c r="K339" s="799"/>
      <c r="L339" s="799"/>
      <c r="M339" s="799"/>
      <c r="N339" s="799"/>
      <c r="O339" s="80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customHeight="1" x14ac:dyDescent="0.25">
      <c r="A340" s="826" t="s">
        <v>548</v>
      </c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799"/>
      <c r="P340" s="799"/>
      <c r="Q340" s="799"/>
      <c r="R340" s="799"/>
      <c r="S340" s="799"/>
      <c r="T340" s="799"/>
      <c r="U340" s="799"/>
      <c r="V340" s="799"/>
      <c r="W340" s="799"/>
      <c r="X340" s="799"/>
      <c r="Y340" s="799"/>
      <c r="Z340" s="799"/>
      <c r="AA340" s="786"/>
      <c r="AB340" s="786"/>
      <c r="AC340" s="786"/>
    </row>
    <row r="341" spans="1:68" ht="14.25" customHeight="1" x14ac:dyDescent="0.25">
      <c r="A341" s="798" t="s">
        <v>113</v>
      </c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799"/>
      <c r="P341" s="799"/>
      <c r="Q341" s="799"/>
      <c r="R341" s="799"/>
      <c r="S341" s="799"/>
      <c r="T341" s="799"/>
      <c r="U341" s="799"/>
      <c r="V341" s="799"/>
      <c r="W341" s="799"/>
      <c r="X341" s="799"/>
      <c r="Y341" s="799"/>
      <c r="Z341" s="799"/>
      <c r="AA341" s="787"/>
      <c r="AB341" s="787"/>
      <c r="AC341" s="787"/>
    </row>
    <row r="342" spans="1:68" ht="27" customHeight="1" x14ac:dyDescent="0.25">
      <c r="A342" s="54" t="s">
        <v>549</v>
      </c>
      <c r="B342" s="54" t="s">
        <v>550</v>
      </c>
      <c r="C342" s="31">
        <v>4301011593</v>
      </c>
      <c r="D342" s="800">
        <v>4680115882973</v>
      </c>
      <c r="E342" s="801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5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7"/>
      <c r="R342" s="807"/>
      <c r="S342" s="807"/>
      <c r="T342" s="808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80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x14ac:dyDescent="0.2">
      <c r="A344" s="799"/>
      <c r="B344" s="799"/>
      <c r="C344" s="799"/>
      <c r="D344" s="799"/>
      <c r="E344" s="799"/>
      <c r="F344" s="799"/>
      <c r="G344" s="799"/>
      <c r="H344" s="799"/>
      <c r="I344" s="799"/>
      <c r="J344" s="799"/>
      <c r="K344" s="799"/>
      <c r="L344" s="799"/>
      <c r="M344" s="799"/>
      <c r="N344" s="799"/>
      <c r="O344" s="80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customHeight="1" x14ac:dyDescent="0.25">
      <c r="A345" s="798" t="s">
        <v>64</v>
      </c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799"/>
      <c r="P345" s="799"/>
      <c r="Q345" s="799"/>
      <c r="R345" s="799"/>
      <c r="S345" s="799"/>
      <c r="T345" s="799"/>
      <c r="U345" s="799"/>
      <c r="V345" s="799"/>
      <c r="W345" s="799"/>
      <c r="X345" s="799"/>
      <c r="Y345" s="799"/>
      <c r="Z345" s="799"/>
      <c r="AA345" s="787"/>
      <c r="AB345" s="787"/>
      <c r="AC345" s="787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800">
        <v>4607091389845</v>
      </c>
      <c r="E346" s="801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7"/>
      <c r="R346" s="807"/>
      <c r="S346" s="807"/>
      <c r="T346" s="808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800">
        <v>4680115882881</v>
      </c>
      <c r="E347" s="801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7"/>
      <c r="R347" s="807"/>
      <c r="S347" s="807"/>
      <c r="T347" s="808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799"/>
      <c r="C348" s="799"/>
      <c r="D348" s="799"/>
      <c r="E348" s="799"/>
      <c r="F348" s="799"/>
      <c r="G348" s="799"/>
      <c r="H348" s="799"/>
      <c r="I348" s="799"/>
      <c r="J348" s="799"/>
      <c r="K348" s="799"/>
      <c r="L348" s="799"/>
      <c r="M348" s="799"/>
      <c r="N348" s="799"/>
      <c r="O348" s="80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x14ac:dyDescent="0.2">
      <c r="A349" s="799"/>
      <c r="B349" s="799"/>
      <c r="C349" s="799"/>
      <c r="D349" s="799"/>
      <c r="E349" s="799"/>
      <c r="F349" s="799"/>
      <c r="G349" s="799"/>
      <c r="H349" s="799"/>
      <c r="I349" s="799"/>
      <c r="J349" s="799"/>
      <c r="K349" s="799"/>
      <c r="L349" s="799"/>
      <c r="M349" s="799"/>
      <c r="N349" s="799"/>
      <c r="O349" s="80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customHeight="1" x14ac:dyDescent="0.25">
      <c r="A350" s="798" t="s">
        <v>73</v>
      </c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799"/>
      <c r="P350" s="799"/>
      <c r="Q350" s="799"/>
      <c r="R350" s="799"/>
      <c r="S350" s="799"/>
      <c r="T350" s="799"/>
      <c r="U350" s="799"/>
      <c r="V350" s="799"/>
      <c r="W350" s="799"/>
      <c r="X350" s="799"/>
      <c r="Y350" s="799"/>
      <c r="Z350" s="799"/>
      <c r="AA350" s="787"/>
      <c r="AB350" s="787"/>
      <c r="AC350" s="787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800">
        <v>4680115883390</v>
      </c>
      <c r="E351" s="801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8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7"/>
      <c r="R351" s="807"/>
      <c r="S351" s="807"/>
      <c r="T351" s="808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80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x14ac:dyDescent="0.2">
      <c r="A353" s="799"/>
      <c r="B353" s="799"/>
      <c r="C353" s="799"/>
      <c r="D353" s="799"/>
      <c r="E353" s="799"/>
      <c r="F353" s="799"/>
      <c r="G353" s="799"/>
      <c r="H353" s="799"/>
      <c r="I353" s="799"/>
      <c r="J353" s="799"/>
      <c r="K353" s="799"/>
      <c r="L353" s="799"/>
      <c r="M353" s="799"/>
      <c r="N353" s="799"/>
      <c r="O353" s="80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customHeight="1" x14ac:dyDescent="0.25">
      <c r="A354" s="826" t="s">
        <v>559</v>
      </c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799"/>
      <c r="P354" s="799"/>
      <c r="Q354" s="799"/>
      <c r="R354" s="799"/>
      <c r="S354" s="799"/>
      <c r="T354" s="799"/>
      <c r="U354" s="799"/>
      <c r="V354" s="799"/>
      <c r="W354" s="799"/>
      <c r="X354" s="799"/>
      <c r="Y354" s="799"/>
      <c r="Z354" s="799"/>
      <c r="AA354" s="786"/>
      <c r="AB354" s="786"/>
      <c r="AC354" s="786"/>
    </row>
    <row r="355" spans="1:68" ht="14.25" customHeight="1" x14ac:dyDescent="0.25">
      <c r="A355" s="798" t="s">
        <v>113</v>
      </c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799"/>
      <c r="P355" s="799"/>
      <c r="Q355" s="799"/>
      <c r="R355" s="799"/>
      <c r="S355" s="799"/>
      <c r="T355" s="799"/>
      <c r="U355" s="799"/>
      <c r="V355" s="799"/>
      <c r="W355" s="799"/>
      <c r="X355" s="799"/>
      <c r="Y355" s="799"/>
      <c r="Z355" s="799"/>
      <c r="AA355" s="787"/>
      <c r="AB355" s="787"/>
      <c r="AC355" s="787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800">
        <v>4680115885141</v>
      </c>
      <c r="E356" s="801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5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07"/>
      <c r="R356" s="807"/>
      <c r="S356" s="807"/>
      <c r="T356" s="808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802"/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803"/>
      <c r="P357" s="795" t="s">
        <v>71</v>
      </c>
      <c r="Q357" s="796"/>
      <c r="R357" s="796"/>
      <c r="S357" s="796"/>
      <c r="T357" s="796"/>
      <c r="U357" s="796"/>
      <c r="V357" s="797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x14ac:dyDescent="0.2">
      <c r="A358" s="799"/>
      <c r="B358" s="799"/>
      <c r="C358" s="799"/>
      <c r="D358" s="799"/>
      <c r="E358" s="799"/>
      <c r="F358" s="799"/>
      <c r="G358" s="799"/>
      <c r="H358" s="799"/>
      <c r="I358" s="799"/>
      <c r="J358" s="799"/>
      <c r="K358" s="799"/>
      <c r="L358" s="799"/>
      <c r="M358" s="799"/>
      <c r="N358" s="799"/>
      <c r="O358" s="803"/>
      <c r="P358" s="795" t="s">
        <v>71</v>
      </c>
      <c r="Q358" s="796"/>
      <c r="R358" s="796"/>
      <c r="S358" s="796"/>
      <c r="T358" s="796"/>
      <c r="U358" s="796"/>
      <c r="V358" s="797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customHeight="1" x14ac:dyDescent="0.25">
      <c r="A359" s="826" t="s">
        <v>564</v>
      </c>
      <c r="B359" s="799"/>
      <c r="C359" s="799"/>
      <c r="D359" s="799"/>
      <c r="E359" s="799"/>
      <c r="F359" s="799"/>
      <c r="G359" s="799"/>
      <c r="H359" s="799"/>
      <c r="I359" s="799"/>
      <c r="J359" s="799"/>
      <c r="K359" s="799"/>
      <c r="L359" s="799"/>
      <c r="M359" s="799"/>
      <c r="N359" s="799"/>
      <c r="O359" s="799"/>
      <c r="P359" s="799"/>
      <c r="Q359" s="799"/>
      <c r="R359" s="799"/>
      <c r="S359" s="799"/>
      <c r="T359" s="799"/>
      <c r="U359" s="799"/>
      <c r="V359" s="799"/>
      <c r="W359" s="799"/>
      <c r="X359" s="799"/>
      <c r="Y359" s="799"/>
      <c r="Z359" s="799"/>
      <c r="AA359" s="786"/>
      <c r="AB359" s="786"/>
      <c r="AC359" s="786"/>
    </row>
    <row r="360" spans="1:68" ht="14.25" customHeight="1" x14ac:dyDescent="0.25">
      <c r="A360" s="798" t="s">
        <v>113</v>
      </c>
      <c r="B360" s="799"/>
      <c r="C360" s="799"/>
      <c r="D360" s="799"/>
      <c r="E360" s="799"/>
      <c r="F360" s="799"/>
      <c r="G360" s="799"/>
      <c r="H360" s="799"/>
      <c r="I360" s="799"/>
      <c r="J360" s="799"/>
      <c r="K360" s="799"/>
      <c r="L360" s="799"/>
      <c r="M360" s="799"/>
      <c r="N360" s="799"/>
      <c r="O360" s="799"/>
      <c r="P360" s="799"/>
      <c r="Q360" s="799"/>
      <c r="R360" s="799"/>
      <c r="S360" s="799"/>
      <c r="T360" s="799"/>
      <c r="U360" s="799"/>
      <c r="V360" s="799"/>
      <c r="W360" s="799"/>
      <c r="X360" s="799"/>
      <c r="Y360" s="799"/>
      <c r="Z360" s="799"/>
      <c r="AA360" s="787"/>
      <c r="AB360" s="787"/>
      <c r="AC360" s="787"/>
    </row>
    <row r="361" spans="1:68" ht="27" customHeight="1" x14ac:dyDescent="0.25">
      <c r="A361" s="54" t="s">
        <v>565</v>
      </c>
      <c r="B361" s="54" t="s">
        <v>566</v>
      </c>
      <c r="C361" s="31">
        <v>4301012024</v>
      </c>
      <c r="D361" s="800">
        <v>4680115885615</v>
      </c>
      <c r="E361" s="801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07"/>
      <c r="R361" s="807"/>
      <c r="S361" s="807"/>
      <c r="T361" s="808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568</v>
      </c>
      <c r="B362" s="54" t="s">
        <v>569</v>
      </c>
      <c r="C362" s="31">
        <v>4301011911</v>
      </c>
      <c r="D362" s="800">
        <v>4680115885554</v>
      </c>
      <c r="E362" s="801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07"/>
      <c r="R362" s="807"/>
      <c r="S362" s="807"/>
      <c r="T362" s="808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800">
        <v>4680115885554</v>
      </c>
      <c r="E363" s="801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8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07"/>
      <c r="R363" s="807"/>
      <c r="S363" s="807"/>
      <c r="T363" s="808"/>
      <c r="U363" s="34"/>
      <c r="V363" s="34"/>
      <c r="W363" s="35" t="s">
        <v>69</v>
      </c>
      <c r="X363" s="791">
        <v>10</v>
      </c>
      <c r="Y363" s="792">
        <f t="shared" si="77"/>
        <v>10.8</v>
      </c>
      <c r="Z363" s="36">
        <f>IFERROR(IF(Y363=0,"",ROUNDUP(Y363/H363,0)*0.02175),"")</f>
        <v>2.1749999999999999E-2</v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10.444444444444443</v>
      </c>
      <c r="BN363" s="64">
        <f t="shared" si="79"/>
        <v>11.28</v>
      </c>
      <c r="BO363" s="64">
        <f t="shared" si="80"/>
        <v>1.653439153439153E-2</v>
      </c>
      <c r="BP363" s="64">
        <f t="shared" si="81"/>
        <v>1.7857142857142856E-2</v>
      </c>
    </row>
    <row r="364" spans="1:68" ht="37.5" customHeight="1" x14ac:dyDescent="0.25">
      <c r="A364" s="54" t="s">
        <v>573</v>
      </c>
      <c r="B364" s="54" t="s">
        <v>574</v>
      </c>
      <c r="C364" s="31">
        <v>4301011858</v>
      </c>
      <c r="D364" s="800">
        <v>4680115885646</v>
      </c>
      <c r="E364" s="801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07"/>
      <c r="R364" s="807"/>
      <c r="S364" s="807"/>
      <c r="T364" s="808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4301011857</v>
      </c>
      <c r="D365" s="800">
        <v>4680115885622</v>
      </c>
      <c r="E365" s="801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07"/>
      <c r="R365" s="807"/>
      <c r="S365" s="807"/>
      <c r="T365" s="808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4301011573</v>
      </c>
      <c r="D366" s="800">
        <v>4680115881938</v>
      </c>
      <c r="E366" s="801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12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07"/>
      <c r="R366" s="807"/>
      <c r="S366" s="807"/>
      <c r="T366" s="808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4301011323</v>
      </c>
      <c r="D367" s="800">
        <v>4607091386011</v>
      </c>
      <c r="E367" s="801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8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07"/>
      <c r="R367" s="807"/>
      <c r="S367" s="807"/>
      <c r="T367" s="808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585</v>
      </c>
      <c r="B368" s="54" t="s">
        <v>586</v>
      </c>
      <c r="C368" s="31">
        <v>4301011859</v>
      </c>
      <c r="D368" s="800">
        <v>4680115885608</v>
      </c>
      <c r="E368" s="801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8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07"/>
      <c r="R368" s="807"/>
      <c r="S368" s="807"/>
      <c r="T368" s="808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802"/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803"/>
      <c r="P369" s="795" t="s">
        <v>71</v>
      </c>
      <c r="Q369" s="796"/>
      <c r="R369" s="796"/>
      <c r="S369" s="796"/>
      <c r="T369" s="796"/>
      <c r="U369" s="796"/>
      <c r="V369" s="797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0.92592592592592582</v>
      </c>
      <c r="Y369" s="793">
        <f>IFERROR(Y361/H361,"0")+IFERROR(Y362/H362,"0")+IFERROR(Y363/H363,"0")+IFERROR(Y364/H364,"0")+IFERROR(Y365/H365,"0")+IFERROR(Y366/H366,"0")+IFERROR(Y367/H367,"0")+IFERROR(Y368/H368,"0")</f>
        <v>1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2.1749999999999999E-2</v>
      </c>
      <c r="AA369" s="794"/>
      <c r="AB369" s="794"/>
      <c r="AC369" s="794"/>
    </row>
    <row r="370" spans="1:68" x14ac:dyDescent="0.2">
      <c r="A370" s="799"/>
      <c r="B370" s="799"/>
      <c r="C370" s="799"/>
      <c r="D370" s="799"/>
      <c r="E370" s="799"/>
      <c r="F370" s="799"/>
      <c r="G370" s="799"/>
      <c r="H370" s="799"/>
      <c r="I370" s="799"/>
      <c r="J370" s="799"/>
      <c r="K370" s="799"/>
      <c r="L370" s="799"/>
      <c r="M370" s="799"/>
      <c r="N370" s="799"/>
      <c r="O370" s="803"/>
      <c r="P370" s="795" t="s">
        <v>71</v>
      </c>
      <c r="Q370" s="796"/>
      <c r="R370" s="796"/>
      <c r="S370" s="796"/>
      <c r="T370" s="796"/>
      <c r="U370" s="796"/>
      <c r="V370" s="797"/>
      <c r="W370" s="37" t="s">
        <v>69</v>
      </c>
      <c r="X370" s="793">
        <f>IFERROR(SUM(X361:X368),"0")</f>
        <v>10</v>
      </c>
      <c r="Y370" s="793">
        <f>IFERROR(SUM(Y361:Y368),"0")</f>
        <v>10.8</v>
      </c>
      <c r="Z370" s="37"/>
      <c r="AA370" s="794"/>
      <c r="AB370" s="794"/>
      <c r="AC370" s="794"/>
    </row>
    <row r="371" spans="1:68" ht="14.25" customHeight="1" x14ac:dyDescent="0.25">
      <c r="A371" s="798" t="s">
        <v>64</v>
      </c>
      <c r="B371" s="799"/>
      <c r="C371" s="799"/>
      <c r="D371" s="799"/>
      <c r="E371" s="799"/>
      <c r="F371" s="799"/>
      <c r="G371" s="799"/>
      <c r="H371" s="799"/>
      <c r="I371" s="799"/>
      <c r="J371" s="799"/>
      <c r="K371" s="799"/>
      <c r="L371" s="799"/>
      <c r="M371" s="799"/>
      <c r="N371" s="799"/>
      <c r="O371" s="799"/>
      <c r="P371" s="799"/>
      <c r="Q371" s="799"/>
      <c r="R371" s="799"/>
      <c r="S371" s="799"/>
      <c r="T371" s="799"/>
      <c r="U371" s="799"/>
      <c r="V371" s="799"/>
      <c r="W371" s="799"/>
      <c r="X371" s="799"/>
      <c r="Y371" s="799"/>
      <c r="Z371" s="799"/>
      <c r="AA371" s="787"/>
      <c r="AB371" s="787"/>
      <c r="AC371" s="787"/>
    </row>
    <row r="372" spans="1:68" ht="27" customHeight="1" x14ac:dyDescent="0.25">
      <c r="A372" s="54" t="s">
        <v>587</v>
      </c>
      <c r="B372" s="54" t="s">
        <v>588</v>
      </c>
      <c r="C372" s="31">
        <v>4301030878</v>
      </c>
      <c r="D372" s="800">
        <v>4607091387193</v>
      </c>
      <c r="E372" s="801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7"/>
      <c r="R372" s="807"/>
      <c r="S372" s="807"/>
      <c r="T372" s="808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4301031153</v>
      </c>
      <c r="D373" s="800">
        <v>4607091387230</v>
      </c>
      <c r="E373" s="801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7"/>
      <c r="R373" s="807"/>
      <c r="S373" s="807"/>
      <c r="T373" s="808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4301031154</v>
      </c>
      <c r="D374" s="800">
        <v>4607091387292</v>
      </c>
      <c r="E374" s="801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7"/>
      <c r="R374" s="807"/>
      <c r="S374" s="807"/>
      <c r="T374" s="808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4301031152</v>
      </c>
      <c r="D375" s="800">
        <v>4607091387285</v>
      </c>
      <c r="E375" s="801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7"/>
      <c r="R375" s="807"/>
      <c r="S375" s="807"/>
      <c r="T375" s="808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2"/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803"/>
      <c r="P376" s="795" t="s">
        <v>71</v>
      </c>
      <c r="Q376" s="796"/>
      <c r="R376" s="796"/>
      <c r="S376" s="796"/>
      <c r="T376" s="796"/>
      <c r="U376" s="796"/>
      <c r="V376" s="797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x14ac:dyDescent="0.2">
      <c r="A377" s="799"/>
      <c r="B377" s="799"/>
      <c r="C377" s="799"/>
      <c r="D377" s="799"/>
      <c r="E377" s="799"/>
      <c r="F377" s="799"/>
      <c r="G377" s="799"/>
      <c r="H377" s="799"/>
      <c r="I377" s="799"/>
      <c r="J377" s="799"/>
      <c r="K377" s="799"/>
      <c r="L377" s="799"/>
      <c r="M377" s="799"/>
      <c r="N377" s="799"/>
      <c r="O377" s="803"/>
      <c r="P377" s="795" t="s">
        <v>71</v>
      </c>
      <c r="Q377" s="796"/>
      <c r="R377" s="796"/>
      <c r="S377" s="796"/>
      <c r="T377" s="796"/>
      <c r="U377" s="796"/>
      <c r="V377" s="797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customHeight="1" x14ac:dyDescent="0.25">
      <c r="A378" s="798" t="s">
        <v>73</v>
      </c>
      <c r="B378" s="799"/>
      <c r="C378" s="799"/>
      <c r="D378" s="799"/>
      <c r="E378" s="799"/>
      <c r="F378" s="799"/>
      <c r="G378" s="799"/>
      <c r="H378" s="799"/>
      <c r="I378" s="799"/>
      <c r="J378" s="799"/>
      <c r="K378" s="799"/>
      <c r="L378" s="799"/>
      <c r="M378" s="799"/>
      <c r="N378" s="799"/>
      <c r="O378" s="799"/>
      <c r="P378" s="799"/>
      <c r="Q378" s="799"/>
      <c r="R378" s="799"/>
      <c r="S378" s="799"/>
      <c r="T378" s="799"/>
      <c r="U378" s="799"/>
      <c r="V378" s="799"/>
      <c r="W378" s="799"/>
      <c r="X378" s="799"/>
      <c r="Y378" s="799"/>
      <c r="Z378" s="799"/>
      <c r="AA378" s="787"/>
      <c r="AB378" s="787"/>
      <c r="AC378" s="787"/>
    </row>
    <row r="379" spans="1:68" ht="48" customHeight="1" x14ac:dyDescent="0.25">
      <c r="A379" s="54" t="s">
        <v>598</v>
      </c>
      <c r="B379" s="54" t="s">
        <v>599</v>
      </c>
      <c r="C379" s="31">
        <v>4301051100</v>
      </c>
      <c r="D379" s="800">
        <v>4607091387766</v>
      </c>
      <c r="E379" s="801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12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7"/>
      <c r="R379" s="807"/>
      <c r="S379" s="807"/>
      <c r="T379" s="808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4301051116</v>
      </c>
      <c r="D380" s="800">
        <v>4607091387957</v>
      </c>
      <c r="E380" s="801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07"/>
      <c r="R380" s="807"/>
      <c r="S380" s="807"/>
      <c r="T380" s="808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4301051115</v>
      </c>
      <c r="D381" s="800">
        <v>4607091387964</v>
      </c>
      <c r="E381" s="801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7"/>
      <c r="R381" s="807"/>
      <c r="S381" s="807"/>
      <c r="T381" s="808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4301051705</v>
      </c>
      <c r="D382" s="800">
        <v>4680115884588</v>
      </c>
      <c r="E382" s="801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7"/>
      <c r="R382" s="807"/>
      <c r="S382" s="807"/>
      <c r="T382" s="808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4301051130</v>
      </c>
      <c r="D383" s="800">
        <v>4607091387537</v>
      </c>
      <c r="E383" s="801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8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7"/>
      <c r="R383" s="807"/>
      <c r="S383" s="807"/>
      <c r="T383" s="808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613</v>
      </c>
      <c r="B384" s="54" t="s">
        <v>614</v>
      </c>
      <c r="C384" s="31">
        <v>4301051132</v>
      </c>
      <c r="D384" s="800">
        <v>4607091387513</v>
      </c>
      <c r="E384" s="801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12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7"/>
      <c r="R384" s="807"/>
      <c r="S384" s="807"/>
      <c r="T384" s="808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802"/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803"/>
      <c r="P385" s="795" t="s">
        <v>71</v>
      </c>
      <c r="Q385" s="796"/>
      <c r="R385" s="796"/>
      <c r="S385" s="796"/>
      <c r="T385" s="796"/>
      <c r="U385" s="796"/>
      <c r="V385" s="797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x14ac:dyDescent="0.2">
      <c r="A386" s="799"/>
      <c r="B386" s="799"/>
      <c r="C386" s="799"/>
      <c r="D386" s="799"/>
      <c r="E386" s="799"/>
      <c r="F386" s="799"/>
      <c r="G386" s="799"/>
      <c r="H386" s="799"/>
      <c r="I386" s="799"/>
      <c r="J386" s="799"/>
      <c r="K386" s="799"/>
      <c r="L386" s="799"/>
      <c r="M386" s="799"/>
      <c r="N386" s="799"/>
      <c r="O386" s="803"/>
      <c r="P386" s="795" t="s">
        <v>71</v>
      </c>
      <c r="Q386" s="796"/>
      <c r="R386" s="796"/>
      <c r="S386" s="796"/>
      <c r="T386" s="796"/>
      <c r="U386" s="796"/>
      <c r="V386" s="797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customHeight="1" x14ac:dyDescent="0.25">
      <c r="A387" s="798" t="s">
        <v>207</v>
      </c>
      <c r="B387" s="799"/>
      <c r="C387" s="799"/>
      <c r="D387" s="799"/>
      <c r="E387" s="799"/>
      <c r="F387" s="799"/>
      <c r="G387" s="799"/>
      <c r="H387" s="799"/>
      <c r="I387" s="799"/>
      <c r="J387" s="799"/>
      <c r="K387" s="799"/>
      <c r="L387" s="799"/>
      <c r="M387" s="799"/>
      <c r="N387" s="799"/>
      <c r="O387" s="799"/>
      <c r="P387" s="799"/>
      <c r="Q387" s="799"/>
      <c r="R387" s="799"/>
      <c r="S387" s="799"/>
      <c r="T387" s="799"/>
      <c r="U387" s="799"/>
      <c r="V387" s="799"/>
      <c r="W387" s="799"/>
      <c r="X387" s="799"/>
      <c r="Y387" s="799"/>
      <c r="Z387" s="799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800">
        <v>4607091380880</v>
      </c>
      <c r="E388" s="801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9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7"/>
      <c r="R388" s="807"/>
      <c r="S388" s="807"/>
      <c r="T388" s="808"/>
      <c r="U388" s="34"/>
      <c r="V388" s="34"/>
      <c r="W388" s="35" t="s">
        <v>69</v>
      </c>
      <c r="X388" s="791">
        <v>0</v>
      </c>
      <c r="Y388" s="792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800">
        <v>4607091384482</v>
      </c>
      <c r="E389" s="801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12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7"/>
      <c r="R389" s="807"/>
      <c r="S389" s="807"/>
      <c r="T389" s="808"/>
      <c r="U389" s="34"/>
      <c r="V389" s="34"/>
      <c r="W389" s="35" t="s">
        <v>69</v>
      </c>
      <c r="X389" s="791">
        <v>220</v>
      </c>
      <c r="Y389" s="792">
        <f>IFERROR(IF(X389="",0,CEILING((X389/$H389),1)*$H389),"")</f>
        <v>226.2</v>
      </c>
      <c r="Z389" s="36">
        <f>IFERROR(IF(Y389=0,"",ROUNDUP(Y389/H389,0)*0.02175),"")</f>
        <v>0.63074999999999992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235.90769230769234</v>
      </c>
      <c r="BN389" s="64">
        <f>IFERROR(Y389*I389/H389,"0")</f>
        <v>242.55600000000004</v>
      </c>
      <c r="BO389" s="64">
        <f>IFERROR(1/J389*(X389/H389),"0")</f>
        <v>0.50366300366300365</v>
      </c>
      <c r="BP389" s="64">
        <f>IFERROR(1/J389*(Y389/H389),"0")</f>
        <v>0.51785714285714279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800">
        <v>4607091380897</v>
      </c>
      <c r="E390" s="801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07"/>
      <c r="R390" s="807"/>
      <c r="S390" s="807"/>
      <c r="T390" s="808"/>
      <c r="U390" s="34"/>
      <c r="V390" s="34"/>
      <c r="W390" s="35" t="s">
        <v>69</v>
      </c>
      <c r="X390" s="791">
        <v>0</v>
      </c>
      <c r="Y390" s="792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622</v>
      </c>
      <c r="B391" s="54" t="s">
        <v>625</v>
      </c>
      <c r="C391" s="31">
        <v>4301060484</v>
      </c>
      <c r="D391" s="800">
        <v>4607091380897</v>
      </c>
      <c r="E391" s="801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1225" t="s">
        <v>626</v>
      </c>
      <c r="Q391" s="807"/>
      <c r="R391" s="807"/>
      <c r="S391" s="807"/>
      <c r="T391" s="808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2"/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803"/>
      <c r="P392" s="795" t="s">
        <v>71</v>
      </c>
      <c r="Q392" s="796"/>
      <c r="R392" s="796"/>
      <c r="S392" s="796"/>
      <c r="T392" s="796"/>
      <c r="U392" s="796"/>
      <c r="V392" s="797"/>
      <c r="W392" s="37" t="s">
        <v>72</v>
      </c>
      <c r="X392" s="793">
        <f>IFERROR(X388/H388,"0")+IFERROR(X389/H389,"0")+IFERROR(X390/H390,"0")+IFERROR(X391/H391,"0")</f>
        <v>28.205128205128204</v>
      </c>
      <c r="Y392" s="793">
        <f>IFERROR(Y388/H388,"0")+IFERROR(Y389/H389,"0")+IFERROR(Y390/H390,"0")+IFERROR(Y391/H391,"0")</f>
        <v>29</v>
      </c>
      <c r="Z392" s="793">
        <f>IFERROR(IF(Z388="",0,Z388),"0")+IFERROR(IF(Z389="",0,Z389),"0")+IFERROR(IF(Z390="",0,Z390),"0")+IFERROR(IF(Z391="",0,Z391),"0")</f>
        <v>0.63074999999999992</v>
      </c>
      <c r="AA392" s="794"/>
      <c r="AB392" s="794"/>
      <c r="AC392" s="794"/>
    </row>
    <row r="393" spans="1:68" x14ac:dyDescent="0.2">
      <c r="A393" s="799"/>
      <c r="B393" s="799"/>
      <c r="C393" s="799"/>
      <c r="D393" s="799"/>
      <c r="E393" s="799"/>
      <c r="F393" s="799"/>
      <c r="G393" s="799"/>
      <c r="H393" s="799"/>
      <c r="I393" s="799"/>
      <c r="J393" s="799"/>
      <c r="K393" s="799"/>
      <c r="L393" s="799"/>
      <c r="M393" s="799"/>
      <c r="N393" s="799"/>
      <c r="O393" s="803"/>
      <c r="P393" s="795" t="s">
        <v>71</v>
      </c>
      <c r="Q393" s="796"/>
      <c r="R393" s="796"/>
      <c r="S393" s="796"/>
      <c r="T393" s="796"/>
      <c r="U393" s="796"/>
      <c r="V393" s="797"/>
      <c r="W393" s="37" t="s">
        <v>69</v>
      </c>
      <c r="X393" s="793">
        <f>IFERROR(SUM(X388:X391),"0")</f>
        <v>220</v>
      </c>
      <c r="Y393" s="793">
        <f>IFERROR(SUM(Y388:Y391),"0")</f>
        <v>226.2</v>
      </c>
      <c r="Z393" s="37"/>
      <c r="AA393" s="794"/>
      <c r="AB393" s="794"/>
      <c r="AC393" s="794"/>
    </row>
    <row r="394" spans="1:68" ht="14.25" customHeight="1" x14ac:dyDescent="0.25">
      <c r="A394" s="798" t="s">
        <v>102</v>
      </c>
      <c r="B394" s="799"/>
      <c r="C394" s="799"/>
      <c r="D394" s="799"/>
      <c r="E394" s="799"/>
      <c r="F394" s="799"/>
      <c r="G394" s="799"/>
      <c r="H394" s="799"/>
      <c r="I394" s="799"/>
      <c r="J394" s="799"/>
      <c r="K394" s="799"/>
      <c r="L394" s="799"/>
      <c r="M394" s="799"/>
      <c r="N394" s="799"/>
      <c r="O394" s="799"/>
      <c r="P394" s="799"/>
      <c r="Q394" s="799"/>
      <c r="R394" s="799"/>
      <c r="S394" s="799"/>
      <c r="T394" s="799"/>
      <c r="U394" s="799"/>
      <c r="V394" s="799"/>
      <c r="W394" s="799"/>
      <c r="X394" s="799"/>
      <c r="Y394" s="799"/>
      <c r="Z394" s="799"/>
      <c r="AA394" s="787"/>
      <c r="AB394" s="787"/>
      <c r="AC394" s="787"/>
    </row>
    <row r="395" spans="1:68" ht="16.5" customHeight="1" x14ac:dyDescent="0.25">
      <c r="A395" s="54" t="s">
        <v>628</v>
      </c>
      <c r="B395" s="54" t="s">
        <v>629</v>
      </c>
      <c r="C395" s="31">
        <v>4301030232</v>
      </c>
      <c r="D395" s="800">
        <v>4607091388374</v>
      </c>
      <c r="E395" s="801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33" t="s">
        <v>630</v>
      </c>
      <c r="Q395" s="807"/>
      <c r="R395" s="807"/>
      <c r="S395" s="807"/>
      <c r="T395" s="808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4301030235</v>
      </c>
      <c r="D396" s="800">
        <v>4607091388381</v>
      </c>
      <c r="E396" s="801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960" t="s">
        <v>634</v>
      </c>
      <c r="Q396" s="807"/>
      <c r="R396" s="807"/>
      <c r="S396" s="807"/>
      <c r="T396" s="808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800">
        <v>4607091383102</v>
      </c>
      <c r="E397" s="801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07"/>
      <c r="R397" s="807"/>
      <c r="S397" s="807"/>
      <c r="T397" s="808"/>
      <c r="U397" s="34"/>
      <c r="V397" s="34"/>
      <c r="W397" s="35" t="s">
        <v>69</v>
      </c>
      <c r="X397" s="791">
        <v>3</v>
      </c>
      <c r="Y397" s="792">
        <f>IFERROR(IF(X397="",0,CEILING((X397/$H397),1)*$H397),"")</f>
        <v>5.0999999999999996</v>
      </c>
      <c r="Z397" s="36">
        <f>IFERROR(IF(Y397=0,"",ROUNDUP(Y397/H397,0)*0.00651),"")</f>
        <v>1.302E-2</v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3.4764705882352946</v>
      </c>
      <c r="BN397" s="64">
        <f>IFERROR(Y397*I397/H397,"0")</f>
        <v>5.91</v>
      </c>
      <c r="BO397" s="64">
        <f>IFERROR(1/J397*(X397/H397),"0")</f>
        <v>6.4641241111829352E-3</v>
      </c>
      <c r="BP397" s="64">
        <f>IFERROR(1/J397*(Y397/H397),"0")</f>
        <v>1.098901098901099E-2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800">
        <v>4607091388404</v>
      </c>
      <c r="E398" s="801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07"/>
      <c r="R398" s="807"/>
      <c r="S398" s="807"/>
      <c r="T398" s="808"/>
      <c r="U398" s="34"/>
      <c r="V398" s="34"/>
      <c r="W398" s="35" t="s">
        <v>69</v>
      </c>
      <c r="X398" s="791">
        <v>3</v>
      </c>
      <c r="Y398" s="792">
        <f>IFERROR(IF(X398="",0,CEILING((X398/$H398),1)*$H398),"")</f>
        <v>5.0999999999999996</v>
      </c>
      <c r="Z398" s="36">
        <f>IFERROR(IF(Y398=0,"",ROUNDUP(Y398/H398,0)*0.00651),"")</f>
        <v>1.302E-2</v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3.3882352941176475</v>
      </c>
      <c r="BN398" s="64">
        <f>IFERROR(Y398*I398/H398,"0")</f>
        <v>5.76</v>
      </c>
      <c r="BO398" s="64">
        <f>IFERROR(1/J398*(X398/H398),"0")</f>
        <v>6.4641241111829352E-3</v>
      </c>
      <c r="BP398" s="64">
        <f>IFERROR(1/J398*(Y398/H398),"0")</f>
        <v>1.098901098901099E-2</v>
      </c>
    </row>
    <row r="399" spans="1:68" x14ac:dyDescent="0.2">
      <c r="A399" s="802"/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803"/>
      <c r="P399" s="795" t="s">
        <v>71</v>
      </c>
      <c r="Q399" s="796"/>
      <c r="R399" s="796"/>
      <c r="S399" s="796"/>
      <c r="T399" s="796"/>
      <c r="U399" s="796"/>
      <c r="V399" s="797"/>
      <c r="W399" s="37" t="s">
        <v>72</v>
      </c>
      <c r="X399" s="793">
        <f>IFERROR(X395/H395,"0")+IFERROR(X396/H396,"0")+IFERROR(X397/H397,"0")+IFERROR(X398/H398,"0")</f>
        <v>2.3529411764705883</v>
      </c>
      <c r="Y399" s="793">
        <f>IFERROR(Y395/H395,"0")+IFERROR(Y396/H396,"0")+IFERROR(Y397/H397,"0")+IFERROR(Y398/H398,"0")</f>
        <v>4</v>
      </c>
      <c r="Z399" s="793">
        <f>IFERROR(IF(Z395="",0,Z395),"0")+IFERROR(IF(Z396="",0,Z396),"0")+IFERROR(IF(Z397="",0,Z397),"0")+IFERROR(IF(Z398="",0,Z398),"0")</f>
        <v>2.6040000000000001E-2</v>
      </c>
      <c r="AA399" s="794"/>
      <c r="AB399" s="794"/>
      <c r="AC399" s="794"/>
    </row>
    <row r="400" spans="1:68" x14ac:dyDescent="0.2">
      <c r="A400" s="799"/>
      <c r="B400" s="799"/>
      <c r="C400" s="799"/>
      <c r="D400" s="799"/>
      <c r="E400" s="799"/>
      <c r="F400" s="799"/>
      <c r="G400" s="799"/>
      <c r="H400" s="799"/>
      <c r="I400" s="799"/>
      <c r="J400" s="799"/>
      <c r="K400" s="799"/>
      <c r="L400" s="799"/>
      <c r="M400" s="799"/>
      <c r="N400" s="799"/>
      <c r="O400" s="803"/>
      <c r="P400" s="795" t="s">
        <v>71</v>
      </c>
      <c r="Q400" s="796"/>
      <c r="R400" s="796"/>
      <c r="S400" s="796"/>
      <c r="T400" s="796"/>
      <c r="U400" s="796"/>
      <c r="V400" s="797"/>
      <c r="W400" s="37" t="s">
        <v>69</v>
      </c>
      <c r="X400" s="793">
        <f>IFERROR(SUM(X395:X398),"0")</f>
        <v>6</v>
      </c>
      <c r="Y400" s="793">
        <f>IFERROR(SUM(Y395:Y398),"0")</f>
        <v>10.199999999999999</v>
      </c>
      <c r="Z400" s="37"/>
      <c r="AA400" s="794"/>
      <c r="AB400" s="794"/>
      <c r="AC400" s="794"/>
    </row>
    <row r="401" spans="1:68" ht="14.25" customHeight="1" x14ac:dyDescent="0.25">
      <c r="A401" s="798" t="s">
        <v>640</v>
      </c>
      <c r="B401" s="799"/>
      <c r="C401" s="799"/>
      <c r="D401" s="799"/>
      <c r="E401" s="799"/>
      <c r="F401" s="799"/>
      <c r="G401" s="799"/>
      <c r="H401" s="799"/>
      <c r="I401" s="799"/>
      <c r="J401" s="799"/>
      <c r="K401" s="799"/>
      <c r="L401" s="799"/>
      <c r="M401" s="799"/>
      <c r="N401" s="799"/>
      <c r="O401" s="799"/>
      <c r="P401" s="799"/>
      <c r="Q401" s="799"/>
      <c r="R401" s="799"/>
      <c r="S401" s="799"/>
      <c r="T401" s="799"/>
      <c r="U401" s="799"/>
      <c r="V401" s="799"/>
      <c r="W401" s="799"/>
      <c r="X401" s="799"/>
      <c r="Y401" s="799"/>
      <c r="Z401" s="799"/>
      <c r="AA401" s="787"/>
      <c r="AB401" s="787"/>
      <c r="AC401" s="787"/>
    </row>
    <row r="402" spans="1:68" ht="16.5" customHeight="1" x14ac:dyDescent="0.25">
      <c r="A402" s="54" t="s">
        <v>641</v>
      </c>
      <c r="B402" s="54" t="s">
        <v>642</v>
      </c>
      <c r="C402" s="31">
        <v>4301180007</v>
      </c>
      <c r="D402" s="800">
        <v>4680115881808</v>
      </c>
      <c r="E402" s="801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11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07"/>
      <c r="R402" s="807"/>
      <c r="S402" s="807"/>
      <c r="T402" s="808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645</v>
      </c>
      <c r="B403" s="54" t="s">
        <v>646</v>
      </c>
      <c r="C403" s="31">
        <v>4301180006</v>
      </c>
      <c r="D403" s="800">
        <v>4680115881822</v>
      </c>
      <c r="E403" s="801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11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07"/>
      <c r="R403" s="807"/>
      <c r="S403" s="807"/>
      <c r="T403" s="808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647</v>
      </c>
      <c r="B404" s="54" t="s">
        <v>648</v>
      </c>
      <c r="C404" s="31">
        <v>4301180001</v>
      </c>
      <c r="D404" s="800">
        <v>4680115880016</v>
      </c>
      <c r="E404" s="801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12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07"/>
      <c r="R404" s="807"/>
      <c r="S404" s="807"/>
      <c r="T404" s="808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803"/>
      <c r="P405" s="795" t="s">
        <v>71</v>
      </c>
      <c r="Q405" s="796"/>
      <c r="R405" s="796"/>
      <c r="S405" s="796"/>
      <c r="T405" s="796"/>
      <c r="U405" s="796"/>
      <c r="V405" s="797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x14ac:dyDescent="0.2">
      <c r="A406" s="799"/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803"/>
      <c r="P406" s="795" t="s">
        <v>71</v>
      </c>
      <c r="Q406" s="796"/>
      <c r="R406" s="796"/>
      <c r="S406" s="796"/>
      <c r="T406" s="796"/>
      <c r="U406" s="796"/>
      <c r="V406" s="797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customHeight="1" x14ac:dyDescent="0.25">
      <c r="A407" s="826" t="s">
        <v>649</v>
      </c>
      <c r="B407" s="799"/>
      <c r="C407" s="799"/>
      <c r="D407" s="799"/>
      <c r="E407" s="799"/>
      <c r="F407" s="799"/>
      <c r="G407" s="799"/>
      <c r="H407" s="799"/>
      <c r="I407" s="799"/>
      <c r="J407" s="799"/>
      <c r="K407" s="799"/>
      <c r="L407" s="799"/>
      <c r="M407" s="799"/>
      <c r="N407" s="799"/>
      <c r="O407" s="799"/>
      <c r="P407" s="799"/>
      <c r="Q407" s="799"/>
      <c r="R407" s="799"/>
      <c r="S407" s="799"/>
      <c r="T407" s="799"/>
      <c r="U407" s="799"/>
      <c r="V407" s="799"/>
      <c r="W407" s="799"/>
      <c r="X407" s="799"/>
      <c r="Y407" s="799"/>
      <c r="Z407" s="799"/>
      <c r="AA407" s="786"/>
      <c r="AB407" s="786"/>
      <c r="AC407" s="786"/>
    </row>
    <row r="408" spans="1:68" ht="14.25" customHeight="1" x14ac:dyDescent="0.25">
      <c r="A408" s="798" t="s">
        <v>64</v>
      </c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799"/>
      <c r="P408" s="799"/>
      <c r="Q408" s="799"/>
      <c r="R408" s="799"/>
      <c r="S408" s="799"/>
      <c r="T408" s="799"/>
      <c r="U408" s="799"/>
      <c r="V408" s="799"/>
      <c r="W408" s="799"/>
      <c r="X408" s="799"/>
      <c r="Y408" s="799"/>
      <c r="Z408" s="799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800">
        <v>4607091383836</v>
      </c>
      <c r="E409" s="801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9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07"/>
      <c r="R409" s="807"/>
      <c r="S409" s="807"/>
      <c r="T409" s="808"/>
      <c r="U409" s="34"/>
      <c r="V409" s="34"/>
      <c r="W409" s="35" t="s">
        <v>69</v>
      </c>
      <c r="X409" s="791">
        <v>2</v>
      </c>
      <c r="Y409" s="792">
        <f>IFERROR(IF(X409="",0,CEILING((X409/$H409),1)*$H409),"")</f>
        <v>3.6</v>
      </c>
      <c r="Z409" s="36">
        <f>IFERROR(IF(Y409=0,"",ROUNDUP(Y409/H409,0)*0.00651),"")</f>
        <v>1.302E-2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2.2533333333333334</v>
      </c>
      <c r="BN409" s="64">
        <f>IFERROR(Y409*I409/H409,"0")</f>
        <v>4.056</v>
      </c>
      <c r="BO409" s="64">
        <f>IFERROR(1/J409*(X409/H409),"0")</f>
        <v>6.1050061050061059E-3</v>
      </c>
      <c r="BP409" s="64">
        <f>IFERROR(1/J409*(Y409/H409),"0")</f>
        <v>1.098901098901099E-2</v>
      </c>
    </row>
    <row r="410" spans="1:68" x14ac:dyDescent="0.2">
      <c r="A410" s="802"/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803"/>
      <c r="P410" s="795" t="s">
        <v>71</v>
      </c>
      <c r="Q410" s="796"/>
      <c r="R410" s="796"/>
      <c r="S410" s="796"/>
      <c r="T410" s="796"/>
      <c r="U410" s="796"/>
      <c r="V410" s="797"/>
      <c r="W410" s="37" t="s">
        <v>72</v>
      </c>
      <c r="X410" s="793">
        <f>IFERROR(X409/H409,"0")</f>
        <v>1.1111111111111112</v>
      </c>
      <c r="Y410" s="793">
        <f>IFERROR(Y409/H409,"0")</f>
        <v>2</v>
      </c>
      <c r="Z410" s="793">
        <f>IFERROR(IF(Z409="",0,Z409),"0")</f>
        <v>1.302E-2</v>
      </c>
      <c r="AA410" s="794"/>
      <c r="AB410" s="794"/>
      <c r="AC410" s="794"/>
    </row>
    <row r="411" spans="1:68" x14ac:dyDescent="0.2">
      <c r="A411" s="799"/>
      <c r="B411" s="799"/>
      <c r="C411" s="799"/>
      <c r="D411" s="799"/>
      <c r="E411" s="799"/>
      <c r="F411" s="799"/>
      <c r="G411" s="799"/>
      <c r="H411" s="799"/>
      <c r="I411" s="799"/>
      <c r="J411" s="799"/>
      <c r="K411" s="799"/>
      <c r="L411" s="799"/>
      <c r="M411" s="799"/>
      <c r="N411" s="799"/>
      <c r="O411" s="803"/>
      <c r="P411" s="795" t="s">
        <v>71</v>
      </c>
      <c r="Q411" s="796"/>
      <c r="R411" s="796"/>
      <c r="S411" s="796"/>
      <c r="T411" s="796"/>
      <c r="U411" s="796"/>
      <c r="V411" s="797"/>
      <c r="W411" s="37" t="s">
        <v>69</v>
      </c>
      <c r="X411" s="793">
        <f>IFERROR(SUM(X409:X409),"0")</f>
        <v>2</v>
      </c>
      <c r="Y411" s="793">
        <f>IFERROR(SUM(Y409:Y409),"0")</f>
        <v>3.6</v>
      </c>
      <c r="Z411" s="37"/>
      <c r="AA411" s="794"/>
      <c r="AB411" s="794"/>
      <c r="AC411" s="794"/>
    </row>
    <row r="412" spans="1:68" ht="14.25" customHeight="1" x14ac:dyDescent="0.25">
      <c r="A412" s="798" t="s">
        <v>73</v>
      </c>
      <c r="B412" s="799"/>
      <c r="C412" s="799"/>
      <c r="D412" s="799"/>
      <c r="E412" s="799"/>
      <c r="F412" s="799"/>
      <c r="G412" s="799"/>
      <c r="H412" s="799"/>
      <c r="I412" s="799"/>
      <c r="J412" s="799"/>
      <c r="K412" s="799"/>
      <c r="L412" s="799"/>
      <c r="M412" s="799"/>
      <c r="N412" s="799"/>
      <c r="O412" s="799"/>
      <c r="P412" s="799"/>
      <c r="Q412" s="799"/>
      <c r="R412" s="799"/>
      <c r="S412" s="799"/>
      <c r="T412" s="799"/>
      <c r="U412" s="799"/>
      <c r="V412" s="799"/>
      <c r="W412" s="799"/>
      <c r="X412" s="799"/>
      <c r="Y412" s="799"/>
      <c r="Z412" s="799"/>
      <c r="AA412" s="787"/>
      <c r="AB412" s="787"/>
      <c r="AC412" s="787"/>
    </row>
    <row r="413" spans="1:68" ht="37.5" customHeight="1" x14ac:dyDescent="0.25">
      <c r="A413" s="54" t="s">
        <v>653</v>
      </c>
      <c r="B413" s="54" t="s">
        <v>654</v>
      </c>
      <c r="C413" s="31">
        <v>4301051142</v>
      </c>
      <c r="D413" s="800">
        <v>4607091387919</v>
      </c>
      <c r="E413" s="801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11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07"/>
      <c r="R413" s="807"/>
      <c r="S413" s="807"/>
      <c r="T413" s="808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656</v>
      </c>
      <c r="B414" s="54" t="s">
        <v>657</v>
      </c>
      <c r="C414" s="31">
        <v>4301051461</v>
      </c>
      <c r="D414" s="800">
        <v>4680115883604</v>
      </c>
      <c r="E414" s="801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07"/>
      <c r="R414" s="807"/>
      <c r="S414" s="807"/>
      <c r="T414" s="808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659</v>
      </c>
      <c r="B415" s="54" t="s">
        <v>660</v>
      </c>
      <c r="C415" s="31">
        <v>4301051485</v>
      </c>
      <c r="D415" s="800">
        <v>4680115883567</v>
      </c>
      <c r="E415" s="801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07"/>
      <c r="R415" s="807"/>
      <c r="S415" s="807"/>
      <c r="T415" s="808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802"/>
      <c r="B416" s="799"/>
      <c r="C416" s="799"/>
      <c r="D416" s="799"/>
      <c r="E416" s="799"/>
      <c r="F416" s="799"/>
      <c r="G416" s="799"/>
      <c r="H416" s="799"/>
      <c r="I416" s="799"/>
      <c r="J416" s="799"/>
      <c r="K416" s="799"/>
      <c r="L416" s="799"/>
      <c r="M416" s="799"/>
      <c r="N416" s="799"/>
      <c r="O416" s="803"/>
      <c r="P416" s="795" t="s">
        <v>71</v>
      </c>
      <c r="Q416" s="796"/>
      <c r="R416" s="796"/>
      <c r="S416" s="796"/>
      <c r="T416" s="796"/>
      <c r="U416" s="796"/>
      <c r="V416" s="797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x14ac:dyDescent="0.2">
      <c r="A417" s="799"/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803"/>
      <c r="P417" s="795" t="s">
        <v>71</v>
      </c>
      <c r="Q417" s="796"/>
      <c r="R417" s="796"/>
      <c r="S417" s="796"/>
      <c r="T417" s="796"/>
      <c r="U417" s="796"/>
      <c r="V417" s="797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customHeight="1" x14ac:dyDescent="0.2">
      <c r="A418" s="888" t="s">
        <v>662</v>
      </c>
      <c r="B418" s="889"/>
      <c r="C418" s="889"/>
      <c r="D418" s="889"/>
      <c r="E418" s="889"/>
      <c r="F418" s="889"/>
      <c r="G418" s="889"/>
      <c r="H418" s="889"/>
      <c r="I418" s="889"/>
      <c r="J418" s="889"/>
      <c r="K418" s="889"/>
      <c r="L418" s="889"/>
      <c r="M418" s="889"/>
      <c r="N418" s="889"/>
      <c r="O418" s="889"/>
      <c r="P418" s="889"/>
      <c r="Q418" s="889"/>
      <c r="R418" s="889"/>
      <c r="S418" s="889"/>
      <c r="T418" s="889"/>
      <c r="U418" s="889"/>
      <c r="V418" s="889"/>
      <c r="W418" s="889"/>
      <c r="X418" s="889"/>
      <c r="Y418" s="889"/>
      <c r="Z418" s="889"/>
      <c r="AA418" s="48"/>
      <c r="AB418" s="48"/>
      <c r="AC418" s="48"/>
    </row>
    <row r="419" spans="1:68" ht="16.5" customHeight="1" x14ac:dyDescent="0.25">
      <c r="A419" s="826" t="s">
        <v>663</v>
      </c>
      <c r="B419" s="799"/>
      <c r="C419" s="799"/>
      <c r="D419" s="799"/>
      <c r="E419" s="799"/>
      <c r="F419" s="799"/>
      <c r="G419" s="799"/>
      <c r="H419" s="799"/>
      <c r="I419" s="799"/>
      <c r="J419" s="799"/>
      <c r="K419" s="799"/>
      <c r="L419" s="799"/>
      <c r="M419" s="799"/>
      <c r="N419" s="799"/>
      <c r="O419" s="799"/>
      <c r="P419" s="799"/>
      <c r="Q419" s="799"/>
      <c r="R419" s="799"/>
      <c r="S419" s="799"/>
      <c r="T419" s="799"/>
      <c r="U419" s="799"/>
      <c r="V419" s="799"/>
      <c r="W419" s="799"/>
      <c r="X419" s="799"/>
      <c r="Y419" s="799"/>
      <c r="Z419" s="799"/>
      <c r="AA419" s="786"/>
      <c r="AB419" s="786"/>
      <c r="AC419" s="786"/>
    </row>
    <row r="420" spans="1:68" ht="14.25" customHeight="1" x14ac:dyDescent="0.25">
      <c r="A420" s="798" t="s">
        <v>113</v>
      </c>
      <c r="B420" s="799"/>
      <c r="C420" s="799"/>
      <c r="D420" s="799"/>
      <c r="E420" s="799"/>
      <c r="F420" s="799"/>
      <c r="G420" s="799"/>
      <c r="H420" s="799"/>
      <c r="I420" s="799"/>
      <c r="J420" s="799"/>
      <c r="K420" s="799"/>
      <c r="L420" s="799"/>
      <c r="M420" s="799"/>
      <c r="N420" s="799"/>
      <c r="O420" s="799"/>
      <c r="P420" s="799"/>
      <c r="Q420" s="799"/>
      <c r="R420" s="799"/>
      <c r="S420" s="799"/>
      <c r="T420" s="799"/>
      <c r="U420" s="799"/>
      <c r="V420" s="799"/>
      <c r="W420" s="799"/>
      <c r="X420" s="799"/>
      <c r="Y420" s="799"/>
      <c r="Z420" s="799"/>
      <c r="AA420" s="787"/>
      <c r="AB420" s="787"/>
      <c r="AC420" s="787"/>
    </row>
    <row r="421" spans="1:68" ht="27" customHeight="1" x14ac:dyDescent="0.25">
      <c r="A421" s="54" t="s">
        <v>664</v>
      </c>
      <c r="B421" s="54" t="s">
        <v>665</v>
      </c>
      <c r="C421" s="31">
        <v>4301011946</v>
      </c>
      <c r="D421" s="800">
        <v>4680115884847</v>
      </c>
      <c r="E421" s="801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8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07"/>
      <c r="R421" s="807"/>
      <c r="S421" s="807"/>
      <c r="T421" s="808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800">
        <v>4680115884847</v>
      </c>
      <c r="E422" s="801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10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07"/>
      <c r="R422" s="807"/>
      <c r="S422" s="807"/>
      <c r="T422" s="808"/>
      <c r="U422" s="34"/>
      <c r="V422" s="34"/>
      <c r="W422" s="35" t="s">
        <v>69</v>
      </c>
      <c r="X422" s="791">
        <v>56</v>
      </c>
      <c r="Y422" s="792">
        <f t="shared" si="87"/>
        <v>60</v>
      </c>
      <c r="Z422" s="36">
        <f>IFERROR(IF(Y422=0,"",ROUNDUP(Y422/H422,0)*0.02175),"")</f>
        <v>8.6999999999999994E-2</v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57.792000000000002</v>
      </c>
      <c r="BN422" s="64">
        <f t="shared" si="89"/>
        <v>61.92</v>
      </c>
      <c r="BO422" s="64">
        <f t="shared" si="90"/>
        <v>7.7777777777777779E-2</v>
      </c>
      <c r="BP422" s="64">
        <f t="shared" si="91"/>
        <v>8.3333333333333329E-2</v>
      </c>
    </row>
    <row r="423" spans="1:68" ht="27" customHeight="1" x14ac:dyDescent="0.25">
      <c r="A423" s="54" t="s">
        <v>669</v>
      </c>
      <c r="B423" s="54" t="s">
        <v>670</v>
      </c>
      <c r="C423" s="31">
        <v>4301011947</v>
      </c>
      <c r="D423" s="800">
        <v>4680115884854</v>
      </c>
      <c r="E423" s="801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11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7"/>
      <c r="R423" s="807"/>
      <c r="S423" s="807"/>
      <c r="T423" s="808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800">
        <v>4680115884854</v>
      </c>
      <c r="E424" s="801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07"/>
      <c r="R424" s="807"/>
      <c r="S424" s="807"/>
      <c r="T424" s="808"/>
      <c r="U424" s="34"/>
      <c r="V424" s="34"/>
      <c r="W424" s="35" t="s">
        <v>69</v>
      </c>
      <c r="X424" s="791">
        <v>27</v>
      </c>
      <c r="Y424" s="792">
        <f t="shared" si="87"/>
        <v>30</v>
      </c>
      <c r="Z424" s="36">
        <f>IFERROR(IF(Y424=0,"",ROUNDUP(Y424/H424,0)*0.02175),"")</f>
        <v>4.3499999999999997E-2</v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27.864000000000001</v>
      </c>
      <c r="BN424" s="64">
        <f t="shared" si="89"/>
        <v>30.96</v>
      </c>
      <c r="BO424" s="64">
        <f t="shared" si="90"/>
        <v>3.7499999999999999E-2</v>
      </c>
      <c r="BP424" s="64">
        <f t="shared" si="91"/>
        <v>4.1666666666666664E-2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800">
        <v>4607091383997</v>
      </c>
      <c r="E425" s="801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07"/>
      <c r="R425" s="807"/>
      <c r="S425" s="807"/>
      <c r="T425" s="808"/>
      <c r="U425" s="34"/>
      <c r="V425" s="34"/>
      <c r="W425" s="35" t="s">
        <v>69</v>
      </c>
      <c r="X425" s="791">
        <v>252</v>
      </c>
      <c r="Y425" s="792">
        <f t="shared" si="87"/>
        <v>255</v>
      </c>
      <c r="Z425" s="36">
        <f>IFERROR(IF(Y425=0,"",ROUNDUP(Y425/H425,0)*0.02175),"")</f>
        <v>0.36974999999999997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260.06400000000002</v>
      </c>
      <c r="BN425" s="64">
        <f t="shared" si="89"/>
        <v>263.16000000000003</v>
      </c>
      <c r="BO425" s="64">
        <f t="shared" si="90"/>
        <v>0.35</v>
      </c>
      <c r="BP425" s="64">
        <f t="shared" si="91"/>
        <v>0.35416666666666663</v>
      </c>
    </row>
    <row r="426" spans="1:68" ht="27" customHeight="1" x14ac:dyDescent="0.25">
      <c r="A426" s="54" t="s">
        <v>676</v>
      </c>
      <c r="B426" s="54" t="s">
        <v>677</v>
      </c>
      <c r="C426" s="31">
        <v>4301011943</v>
      </c>
      <c r="D426" s="800">
        <v>4680115884830</v>
      </c>
      <c r="E426" s="801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11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7"/>
      <c r="R426" s="807"/>
      <c r="S426" s="807"/>
      <c r="T426" s="808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800">
        <v>4680115884830</v>
      </c>
      <c r="E427" s="801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07"/>
      <c r="R427" s="807"/>
      <c r="S427" s="807"/>
      <c r="T427" s="808"/>
      <c r="U427" s="34"/>
      <c r="V427" s="34"/>
      <c r="W427" s="35" t="s">
        <v>69</v>
      </c>
      <c r="X427" s="791">
        <v>651</v>
      </c>
      <c r="Y427" s="792">
        <f t="shared" si="87"/>
        <v>660</v>
      </c>
      <c r="Z427" s="36">
        <f>IFERROR(IF(Y427=0,"",ROUNDUP(Y427/H427,0)*0.02175),"")</f>
        <v>0.95699999999999996</v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671.83199999999999</v>
      </c>
      <c r="BN427" s="64">
        <f t="shared" si="89"/>
        <v>681.12000000000012</v>
      </c>
      <c r="BO427" s="64">
        <f t="shared" si="90"/>
        <v>0.90416666666666656</v>
      </c>
      <c r="BP427" s="64">
        <f t="shared" si="91"/>
        <v>0.91666666666666663</v>
      </c>
    </row>
    <row r="428" spans="1:68" ht="27" customHeight="1" x14ac:dyDescent="0.25">
      <c r="A428" s="54" t="s">
        <v>680</v>
      </c>
      <c r="B428" s="54" t="s">
        <v>681</v>
      </c>
      <c r="C428" s="31">
        <v>4301011433</v>
      </c>
      <c r="D428" s="800">
        <v>4680115882638</v>
      </c>
      <c r="E428" s="801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11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07"/>
      <c r="R428" s="807"/>
      <c r="S428" s="807"/>
      <c r="T428" s="808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683</v>
      </c>
      <c r="B429" s="54" t="s">
        <v>684</v>
      </c>
      <c r="C429" s="31">
        <v>4301011952</v>
      </c>
      <c r="D429" s="800">
        <v>4680115884922</v>
      </c>
      <c r="E429" s="801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11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07"/>
      <c r="R429" s="807"/>
      <c r="S429" s="807"/>
      <c r="T429" s="808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customHeight="1" x14ac:dyDescent="0.25">
      <c r="A430" s="54" t="s">
        <v>685</v>
      </c>
      <c r="B430" s="54" t="s">
        <v>686</v>
      </c>
      <c r="C430" s="31">
        <v>4301011866</v>
      </c>
      <c r="D430" s="800">
        <v>4680115884878</v>
      </c>
      <c r="E430" s="801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07"/>
      <c r="R430" s="807"/>
      <c r="S430" s="807"/>
      <c r="T430" s="808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customHeight="1" x14ac:dyDescent="0.25">
      <c r="A431" s="54" t="s">
        <v>688</v>
      </c>
      <c r="B431" s="54" t="s">
        <v>689</v>
      </c>
      <c r="C431" s="31">
        <v>4301011868</v>
      </c>
      <c r="D431" s="800">
        <v>4680115884861</v>
      </c>
      <c r="E431" s="801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11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07"/>
      <c r="R431" s="807"/>
      <c r="S431" s="807"/>
      <c r="T431" s="808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802"/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803"/>
      <c r="P432" s="795" t="s">
        <v>71</v>
      </c>
      <c r="Q432" s="796"/>
      <c r="R432" s="796"/>
      <c r="S432" s="796"/>
      <c r="T432" s="796"/>
      <c r="U432" s="796"/>
      <c r="V432" s="797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65.733333333333334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67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1.4572499999999999</v>
      </c>
      <c r="AA432" s="794"/>
      <c r="AB432" s="794"/>
      <c r="AC432" s="794"/>
    </row>
    <row r="433" spans="1:68" x14ac:dyDescent="0.2">
      <c r="A433" s="799"/>
      <c r="B433" s="799"/>
      <c r="C433" s="799"/>
      <c r="D433" s="799"/>
      <c r="E433" s="799"/>
      <c r="F433" s="799"/>
      <c r="G433" s="799"/>
      <c r="H433" s="799"/>
      <c r="I433" s="799"/>
      <c r="J433" s="799"/>
      <c r="K433" s="799"/>
      <c r="L433" s="799"/>
      <c r="M433" s="799"/>
      <c r="N433" s="799"/>
      <c r="O433" s="803"/>
      <c r="P433" s="795" t="s">
        <v>71</v>
      </c>
      <c r="Q433" s="796"/>
      <c r="R433" s="796"/>
      <c r="S433" s="796"/>
      <c r="T433" s="796"/>
      <c r="U433" s="796"/>
      <c r="V433" s="797"/>
      <c r="W433" s="37" t="s">
        <v>69</v>
      </c>
      <c r="X433" s="793">
        <f>IFERROR(SUM(X421:X431),"0")</f>
        <v>986</v>
      </c>
      <c r="Y433" s="793">
        <f>IFERROR(SUM(Y421:Y431),"0")</f>
        <v>1005</v>
      </c>
      <c r="Z433" s="37"/>
      <c r="AA433" s="794"/>
      <c r="AB433" s="794"/>
      <c r="AC433" s="794"/>
    </row>
    <row r="434" spans="1:68" ht="14.25" customHeight="1" x14ac:dyDescent="0.25">
      <c r="A434" s="798" t="s">
        <v>165</v>
      </c>
      <c r="B434" s="799"/>
      <c r="C434" s="799"/>
      <c r="D434" s="799"/>
      <c r="E434" s="799"/>
      <c r="F434" s="799"/>
      <c r="G434" s="799"/>
      <c r="H434" s="799"/>
      <c r="I434" s="799"/>
      <c r="J434" s="799"/>
      <c r="K434" s="799"/>
      <c r="L434" s="799"/>
      <c r="M434" s="799"/>
      <c r="N434" s="799"/>
      <c r="O434" s="799"/>
      <c r="P434" s="799"/>
      <c r="Q434" s="799"/>
      <c r="R434" s="799"/>
      <c r="S434" s="799"/>
      <c r="T434" s="799"/>
      <c r="U434" s="799"/>
      <c r="V434" s="799"/>
      <c r="W434" s="799"/>
      <c r="X434" s="799"/>
      <c r="Y434" s="799"/>
      <c r="Z434" s="799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800">
        <v>4607091383980</v>
      </c>
      <c r="E435" s="801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07"/>
      <c r="R435" s="807"/>
      <c r="S435" s="807"/>
      <c r="T435" s="808"/>
      <c r="U435" s="34"/>
      <c r="V435" s="34"/>
      <c r="W435" s="35" t="s">
        <v>69</v>
      </c>
      <c r="X435" s="791">
        <v>1581</v>
      </c>
      <c r="Y435" s="792">
        <f>IFERROR(IF(X435="",0,CEILING((X435/$H435),1)*$H435),"")</f>
        <v>1590</v>
      </c>
      <c r="Z435" s="36">
        <f>IFERROR(IF(Y435=0,"",ROUNDUP(Y435/H435,0)*0.02175),"")</f>
        <v>2.3054999999999999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1631.5920000000001</v>
      </c>
      <c r="BN435" s="64">
        <f>IFERROR(Y435*I435/H435,"0")</f>
        <v>1640.88</v>
      </c>
      <c r="BO435" s="64">
        <f>IFERROR(1/J435*(X435/H435),"0")</f>
        <v>2.1958333333333333</v>
      </c>
      <c r="BP435" s="64">
        <f>IFERROR(1/J435*(Y435/H435),"0")</f>
        <v>2.208333333333333</v>
      </c>
    </row>
    <row r="436" spans="1:68" ht="27" customHeight="1" x14ac:dyDescent="0.25">
      <c r="A436" s="54" t="s">
        <v>693</v>
      </c>
      <c r="B436" s="54" t="s">
        <v>694</v>
      </c>
      <c r="C436" s="31">
        <v>4301020179</v>
      </c>
      <c r="D436" s="800">
        <v>4607091384178</v>
      </c>
      <c r="E436" s="801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07"/>
      <c r="R436" s="807"/>
      <c r="S436" s="807"/>
      <c r="T436" s="808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803"/>
      <c r="P437" s="795" t="s">
        <v>71</v>
      </c>
      <c r="Q437" s="796"/>
      <c r="R437" s="796"/>
      <c r="S437" s="796"/>
      <c r="T437" s="796"/>
      <c r="U437" s="796"/>
      <c r="V437" s="797"/>
      <c r="W437" s="37" t="s">
        <v>72</v>
      </c>
      <c r="X437" s="793">
        <f>IFERROR(X435/H435,"0")+IFERROR(X436/H436,"0")</f>
        <v>105.4</v>
      </c>
      <c r="Y437" s="793">
        <f>IFERROR(Y435/H435,"0")+IFERROR(Y436/H436,"0")</f>
        <v>106</v>
      </c>
      <c r="Z437" s="793">
        <f>IFERROR(IF(Z435="",0,Z435),"0")+IFERROR(IF(Z436="",0,Z436),"0")</f>
        <v>2.3054999999999999</v>
      </c>
      <c r="AA437" s="794"/>
      <c r="AB437" s="794"/>
      <c r="AC437" s="794"/>
    </row>
    <row r="438" spans="1:68" x14ac:dyDescent="0.2">
      <c r="A438" s="799"/>
      <c r="B438" s="799"/>
      <c r="C438" s="799"/>
      <c r="D438" s="799"/>
      <c r="E438" s="799"/>
      <c r="F438" s="799"/>
      <c r="G438" s="799"/>
      <c r="H438" s="799"/>
      <c r="I438" s="799"/>
      <c r="J438" s="799"/>
      <c r="K438" s="799"/>
      <c r="L438" s="799"/>
      <c r="M438" s="799"/>
      <c r="N438" s="799"/>
      <c r="O438" s="803"/>
      <c r="P438" s="795" t="s">
        <v>71</v>
      </c>
      <c r="Q438" s="796"/>
      <c r="R438" s="796"/>
      <c r="S438" s="796"/>
      <c r="T438" s="796"/>
      <c r="U438" s="796"/>
      <c r="V438" s="797"/>
      <c r="W438" s="37" t="s">
        <v>69</v>
      </c>
      <c r="X438" s="793">
        <f>IFERROR(SUM(X435:X436),"0")</f>
        <v>1581</v>
      </c>
      <c r="Y438" s="793">
        <f>IFERROR(SUM(Y435:Y436),"0")</f>
        <v>1590</v>
      </c>
      <c r="Z438" s="37"/>
      <c r="AA438" s="794"/>
      <c r="AB438" s="794"/>
      <c r="AC438" s="794"/>
    </row>
    <row r="439" spans="1:68" ht="14.25" customHeight="1" x14ac:dyDescent="0.25">
      <c r="A439" s="798" t="s">
        <v>73</v>
      </c>
      <c r="B439" s="799"/>
      <c r="C439" s="799"/>
      <c r="D439" s="799"/>
      <c r="E439" s="799"/>
      <c r="F439" s="799"/>
      <c r="G439" s="799"/>
      <c r="H439" s="799"/>
      <c r="I439" s="799"/>
      <c r="J439" s="799"/>
      <c r="K439" s="799"/>
      <c r="L439" s="799"/>
      <c r="M439" s="799"/>
      <c r="N439" s="799"/>
      <c r="O439" s="799"/>
      <c r="P439" s="799"/>
      <c r="Q439" s="799"/>
      <c r="R439" s="799"/>
      <c r="S439" s="799"/>
      <c r="T439" s="799"/>
      <c r="U439" s="799"/>
      <c r="V439" s="799"/>
      <c r="W439" s="799"/>
      <c r="X439" s="799"/>
      <c r="Y439" s="799"/>
      <c r="Z439" s="799"/>
      <c r="AA439" s="787"/>
      <c r="AB439" s="787"/>
      <c r="AC439" s="787"/>
    </row>
    <row r="440" spans="1:68" ht="27" customHeight="1" x14ac:dyDescent="0.25">
      <c r="A440" s="54" t="s">
        <v>695</v>
      </c>
      <c r="B440" s="54" t="s">
        <v>696</v>
      </c>
      <c r="C440" s="31">
        <v>4301051903</v>
      </c>
      <c r="D440" s="800">
        <v>4607091383928</v>
      </c>
      <c r="E440" s="801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08" t="s">
        <v>697</v>
      </c>
      <c r="Q440" s="807"/>
      <c r="R440" s="807"/>
      <c r="S440" s="807"/>
      <c r="T440" s="808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800">
        <v>4607091384260</v>
      </c>
      <c r="E441" s="801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15" t="s">
        <v>701</v>
      </c>
      <c r="Q441" s="807"/>
      <c r="R441" s="807"/>
      <c r="S441" s="807"/>
      <c r="T441" s="808"/>
      <c r="U441" s="34"/>
      <c r="V441" s="34"/>
      <c r="W441" s="35" t="s">
        <v>69</v>
      </c>
      <c r="X441" s="791">
        <v>0</v>
      </c>
      <c r="Y441" s="792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2"/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80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3">
        <f>IFERROR(X440/H440,"0")+IFERROR(X441/H441,"0")</f>
        <v>0</v>
      </c>
      <c r="Y442" s="793">
        <f>IFERROR(Y440/H440,"0")+IFERROR(Y441/H441,"0")</f>
        <v>0</v>
      </c>
      <c r="Z442" s="793">
        <f>IFERROR(IF(Z440="",0,Z440),"0")+IFERROR(IF(Z441="",0,Z441),"0")</f>
        <v>0</v>
      </c>
      <c r="AA442" s="794"/>
      <c r="AB442" s="794"/>
      <c r="AC442" s="794"/>
    </row>
    <row r="443" spans="1:68" x14ac:dyDescent="0.2">
      <c r="A443" s="799"/>
      <c r="B443" s="799"/>
      <c r="C443" s="799"/>
      <c r="D443" s="799"/>
      <c r="E443" s="799"/>
      <c r="F443" s="799"/>
      <c r="G443" s="799"/>
      <c r="H443" s="799"/>
      <c r="I443" s="799"/>
      <c r="J443" s="799"/>
      <c r="K443" s="799"/>
      <c r="L443" s="799"/>
      <c r="M443" s="799"/>
      <c r="N443" s="799"/>
      <c r="O443" s="80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3">
        <f>IFERROR(SUM(X440:X441),"0")</f>
        <v>0</v>
      </c>
      <c r="Y443" s="793">
        <f>IFERROR(SUM(Y440:Y441),"0")</f>
        <v>0</v>
      </c>
      <c r="Z443" s="37"/>
      <c r="AA443" s="794"/>
      <c r="AB443" s="794"/>
      <c r="AC443" s="794"/>
    </row>
    <row r="444" spans="1:68" ht="14.25" customHeight="1" x14ac:dyDescent="0.25">
      <c r="A444" s="798" t="s">
        <v>207</v>
      </c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799"/>
      <c r="P444" s="799"/>
      <c r="Q444" s="799"/>
      <c r="R444" s="799"/>
      <c r="S444" s="799"/>
      <c r="T444" s="799"/>
      <c r="U444" s="799"/>
      <c r="V444" s="799"/>
      <c r="W444" s="799"/>
      <c r="X444" s="799"/>
      <c r="Y444" s="799"/>
      <c r="Z444" s="799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800">
        <v>4607091384673</v>
      </c>
      <c r="E445" s="801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1199" t="s">
        <v>705</v>
      </c>
      <c r="Q445" s="807"/>
      <c r="R445" s="807"/>
      <c r="S445" s="807"/>
      <c r="T445" s="808"/>
      <c r="U445" s="34"/>
      <c r="V445" s="34"/>
      <c r="W445" s="35" t="s">
        <v>69</v>
      </c>
      <c r="X445" s="791">
        <v>0</v>
      </c>
      <c r="Y445" s="792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802"/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803"/>
      <c r="P446" s="795" t="s">
        <v>71</v>
      </c>
      <c r="Q446" s="796"/>
      <c r="R446" s="796"/>
      <c r="S446" s="796"/>
      <c r="T446" s="796"/>
      <c r="U446" s="796"/>
      <c r="V446" s="797"/>
      <c r="W446" s="37" t="s">
        <v>72</v>
      </c>
      <c r="X446" s="793">
        <f>IFERROR(X445/H445,"0")</f>
        <v>0</v>
      </c>
      <c r="Y446" s="793">
        <f>IFERROR(Y445/H445,"0")</f>
        <v>0</v>
      </c>
      <c r="Z446" s="793">
        <f>IFERROR(IF(Z445="",0,Z445),"0")</f>
        <v>0</v>
      </c>
      <c r="AA446" s="794"/>
      <c r="AB446" s="794"/>
      <c r="AC446" s="794"/>
    </row>
    <row r="447" spans="1:68" x14ac:dyDescent="0.2">
      <c r="A447" s="799"/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803"/>
      <c r="P447" s="795" t="s">
        <v>71</v>
      </c>
      <c r="Q447" s="796"/>
      <c r="R447" s="796"/>
      <c r="S447" s="796"/>
      <c r="T447" s="796"/>
      <c r="U447" s="796"/>
      <c r="V447" s="797"/>
      <c r="W447" s="37" t="s">
        <v>69</v>
      </c>
      <c r="X447" s="793">
        <f>IFERROR(SUM(X445:X445),"0")</f>
        <v>0</v>
      </c>
      <c r="Y447" s="793">
        <f>IFERROR(SUM(Y445:Y445),"0")</f>
        <v>0</v>
      </c>
      <c r="Z447" s="37"/>
      <c r="AA447" s="794"/>
      <c r="AB447" s="794"/>
      <c r="AC447" s="794"/>
    </row>
    <row r="448" spans="1:68" ht="16.5" customHeight="1" x14ac:dyDescent="0.25">
      <c r="A448" s="826" t="s">
        <v>707</v>
      </c>
      <c r="B448" s="799"/>
      <c r="C448" s="799"/>
      <c r="D448" s="799"/>
      <c r="E448" s="799"/>
      <c r="F448" s="799"/>
      <c r="G448" s="799"/>
      <c r="H448" s="799"/>
      <c r="I448" s="799"/>
      <c r="J448" s="799"/>
      <c r="K448" s="799"/>
      <c r="L448" s="799"/>
      <c r="M448" s="799"/>
      <c r="N448" s="799"/>
      <c r="O448" s="799"/>
      <c r="P448" s="799"/>
      <c r="Q448" s="799"/>
      <c r="R448" s="799"/>
      <c r="S448" s="799"/>
      <c r="T448" s="799"/>
      <c r="U448" s="799"/>
      <c r="V448" s="799"/>
      <c r="W448" s="799"/>
      <c r="X448" s="799"/>
      <c r="Y448" s="799"/>
      <c r="Z448" s="799"/>
      <c r="AA448" s="786"/>
      <c r="AB448" s="786"/>
      <c r="AC448" s="786"/>
    </row>
    <row r="449" spans="1:68" ht="14.25" customHeight="1" x14ac:dyDescent="0.25">
      <c r="A449" s="798" t="s">
        <v>113</v>
      </c>
      <c r="B449" s="799"/>
      <c r="C449" s="799"/>
      <c r="D449" s="799"/>
      <c r="E449" s="799"/>
      <c r="F449" s="799"/>
      <c r="G449" s="799"/>
      <c r="H449" s="799"/>
      <c r="I449" s="799"/>
      <c r="J449" s="799"/>
      <c r="K449" s="799"/>
      <c r="L449" s="799"/>
      <c r="M449" s="799"/>
      <c r="N449" s="799"/>
      <c r="O449" s="799"/>
      <c r="P449" s="799"/>
      <c r="Q449" s="799"/>
      <c r="R449" s="799"/>
      <c r="S449" s="799"/>
      <c r="T449" s="799"/>
      <c r="U449" s="799"/>
      <c r="V449" s="799"/>
      <c r="W449" s="799"/>
      <c r="X449" s="799"/>
      <c r="Y449" s="799"/>
      <c r="Z449" s="799"/>
      <c r="AA449" s="787"/>
      <c r="AB449" s="787"/>
      <c r="AC449" s="787"/>
    </row>
    <row r="450" spans="1:68" ht="27" customHeight="1" x14ac:dyDescent="0.25">
      <c r="A450" s="54" t="s">
        <v>708</v>
      </c>
      <c r="B450" s="54" t="s">
        <v>709</v>
      </c>
      <c r="C450" s="31">
        <v>4301011873</v>
      </c>
      <c r="D450" s="800">
        <v>4680115881907</v>
      </c>
      <c r="E450" s="801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07"/>
      <c r="R450" s="807"/>
      <c r="S450" s="807"/>
      <c r="T450" s="808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customHeight="1" x14ac:dyDescent="0.25">
      <c r="A451" s="54" t="s">
        <v>708</v>
      </c>
      <c r="B451" s="54" t="s">
        <v>711</v>
      </c>
      <c r="C451" s="31">
        <v>4301011483</v>
      </c>
      <c r="D451" s="800">
        <v>4680115881907</v>
      </c>
      <c r="E451" s="801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07"/>
      <c r="R451" s="807"/>
      <c r="S451" s="807"/>
      <c r="T451" s="808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713</v>
      </c>
      <c r="B452" s="54" t="s">
        <v>714</v>
      </c>
      <c r="C452" s="31">
        <v>4301011872</v>
      </c>
      <c r="D452" s="800">
        <v>4680115883925</v>
      </c>
      <c r="E452" s="801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07"/>
      <c r="R452" s="807"/>
      <c r="S452" s="807"/>
      <c r="T452" s="808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customHeight="1" x14ac:dyDescent="0.25">
      <c r="A453" s="54" t="s">
        <v>713</v>
      </c>
      <c r="B453" s="54" t="s">
        <v>715</v>
      </c>
      <c r="C453" s="31">
        <v>4301011655</v>
      </c>
      <c r="D453" s="800">
        <v>4680115883925</v>
      </c>
      <c r="E453" s="801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11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07"/>
      <c r="R453" s="807"/>
      <c r="S453" s="807"/>
      <c r="T453" s="808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4301011312</v>
      </c>
      <c r="D454" s="800">
        <v>4607091384192</v>
      </c>
      <c r="E454" s="801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12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07"/>
      <c r="R454" s="807"/>
      <c r="S454" s="807"/>
      <c r="T454" s="808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719</v>
      </c>
      <c r="B455" s="54" t="s">
        <v>720</v>
      </c>
      <c r="C455" s="31">
        <v>4301011874</v>
      </c>
      <c r="D455" s="800">
        <v>4680115884892</v>
      </c>
      <c r="E455" s="801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807"/>
      <c r="R455" s="807"/>
      <c r="S455" s="807"/>
      <c r="T455" s="808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customHeight="1" x14ac:dyDescent="0.25">
      <c r="A456" s="54" t="s">
        <v>722</v>
      </c>
      <c r="B456" s="54" t="s">
        <v>723</v>
      </c>
      <c r="C456" s="31">
        <v>4301011875</v>
      </c>
      <c r="D456" s="800">
        <v>4680115884885</v>
      </c>
      <c r="E456" s="801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11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07"/>
      <c r="R456" s="807"/>
      <c r="S456" s="807"/>
      <c r="T456" s="808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customHeight="1" x14ac:dyDescent="0.25">
      <c r="A457" s="54" t="s">
        <v>724</v>
      </c>
      <c r="B457" s="54" t="s">
        <v>725</v>
      </c>
      <c r="C457" s="31">
        <v>4301011871</v>
      </c>
      <c r="D457" s="800">
        <v>4680115884908</v>
      </c>
      <c r="E457" s="801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12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07"/>
      <c r="R457" s="807"/>
      <c r="S457" s="807"/>
      <c r="T457" s="808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x14ac:dyDescent="0.2">
      <c r="A458" s="802"/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803"/>
      <c r="P458" s="795" t="s">
        <v>71</v>
      </c>
      <c r="Q458" s="796"/>
      <c r="R458" s="796"/>
      <c r="S458" s="796"/>
      <c r="T458" s="796"/>
      <c r="U458" s="796"/>
      <c r="V458" s="797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x14ac:dyDescent="0.2">
      <c r="A459" s="799"/>
      <c r="B459" s="799"/>
      <c r="C459" s="799"/>
      <c r="D459" s="799"/>
      <c r="E459" s="799"/>
      <c r="F459" s="799"/>
      <c r="G459" s="799"/>
      <c r="H459" s="799"/>
      <c r="I459" s="799"/>
      <c r="J459" s="799"/>
      <c r="K459" s="799"/>
      <c r="L459" s="799"/>
      <c r="M459" s="799"/>
      <c r="N459" s="799"/>
      <c r="O459" s="803"/>
      <c r="P459" s="795" t="s">
        <v>71</v>
      </c>
      <c r="Q459" s="796"/>
      <c r="R459" s="796"/>
      <c r="S459" s="796"/>
      <c r="T459" s="796"/>
      <c r="U459" s="796"/>
      <c r="V459" s="797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customHeight="1" x14ac:dyDescent="0.25">
      <c r="A460" s="798" t="s">
        <v>64</v>
      </c>
      <c r="B460" s="799"/>
      <c r="C460" s="799"/>
      <c r="D460" s="799"/>
      <c r="E460" s="799"/>
      <c r="F460" s="799"/>
      <c r="G460" s="799"/>
      <c r="H460" s="799"/>
      <c r="I460" s="799"/>
      <c r="J460" s="799"/>
      <c r="K460" s="799"/>
      <c r="L460" s="799"/>
      <c r="M460" s="799"/>
      <c r="N460" s="799"/>
      <c r="O460" s="799"/>
      <c r="P460" s="799"/>
      <c r="Q460" s="799"/>
      <c r="R460" s="799"/>
      <c r="S460" s="799"/>
      <c r="T460" s="799"/>
      <c r="U460" s="799"/>
      <c r="V460" s="799"/>
      <c r="W460" s="799"/>
      <c r="X460" s="799"/>
      <c r="Y460" s="799"/>
      <c r="Z460" s="799"/>
      <c r="AA460" s="787"/>
      <c r="AB460" s="787"/>
      <c r="AC460" s="787"/>
    </row>
    <row r="461" spans="1:68" ht="27" customHeight="1" x14ac:dyDescent="0.25">
      <c r="A461" s="54" t="s">
        <v>726</v>
      </c>
      <c r="B461" s="54" t="s">
        <v>727</v>
      </c>
      <c r="C461" s="31">
        <v>4301031303</v>
      </c>
      <c r="D461" s="800">
        <v>4607091384802</v>
      </c>
      <c r="E461" s="801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9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07"/>
      <c r="R461" s="807"/>
      <c r="S461" s="807"/>
      <c r="T461" s="808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729</v>
      </c>
      <c r="B462" s="54" t="s">
        <v>730</v>
      </c>
      <c r="C462" s="31">
        <v>4301031304</v>
      </c>
      <c r="D462" s="800">
        <v>4607091384826</v>
      </c>
      <c r="E462" s="801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9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07"/>
      <c r="R462" s="807"/>
      <c r="S462" s="807"/>
      <c r="T462" s="808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802"/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803"/>
      <c r="P463" s="795" t="s">
        <v>71</v>
      </c>
      <c r="Q463" s="796"/>
      <c r="R463" s="796"/>
      <c r="S463" s="796"/>
      <c r="T463" s="796"/>
      <c r="U463" s="796"/>
      <c r="V463" s="797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x14ac:dyDescent="0.2">
      <c r="A464" s="799"/>
      <c r="B464" s="799"/>
      <c r="C464" s="799"/>
      <c r="D464" s="799"/>
      <c r="E464" s="799"/>
      <c r="F464" s="799"/>
      <c r="G464" s="799"/>
      <c r="H464" s="799"/>
      <c r="I464" s="799"/>
      <c r="J464" s="799"/>
      <c r="K464" s="799"/>
      <c r="L464" s="799"/>
      <c r="M464" s="799"/>
      <c r="N464" s="799"/>
      <c r="O464" s="803"/>
      <c r="P464" s="795" t="s">
        <v>71</v>
      </c>
      <c r="Q464" s="796"/>
      <c r="R464" s="796"/>
      <c r="S464" s="796"/>
      <c r="T464" s="796"/>
      <c r="U464" s="796"/>
      <c r="V464" s="797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customHeight="1" x14ac:dyDescent="0.25">
      <c r="A465" s="798" t="s">
        <v>73</v>
      </c>
      <c r="B465" s="799"/>
      <c r="C465" s="799"/>
      <c r="D465" s="799"/>
      <c r="E465" s="799"/>
      <c r="F465" s="799"/>
      <c r="G465" s="799"/>
      <c r="H465" s="799"/>
      <c r="I465" s="799"/>
      <c r="J465" s="799"/>
      <c r="K465" s="799"/>
      <c r="L465" s="799"/>
      <c r="M465" s="799"/>
      <c r="N465" s="799"/>
      <c r="O465" s="799"/>
      <c r="P465" s="799"/>
      <c r="Q465" s="799"/>
      <c r="R465" s="799"/>
      <c r="S465" s="799"/>
      <c r="T465" s="799"/>
      <c r="U465" s="799"/>
      <c r="V465" s="799"/>
      <c r="W465" s="799"/>
      <c r="X465" s="799"/>
      <c r="Y465" s="799"/>
      <c r="Z465" s="799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800">
        <v>4607091384246</v>
      </c>
      <c r="E466" s="801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1146" t="s">
        <v>733</v>
      </c>
      <c r="Q466" s="807"/>
      <c r="R466" s="807"/>
      <c r="S466" s="807"/>
      <c r="T466" s="808"/>
      <c r="U466" s="34"/>
      <c r="V466" s="34"/>
      <c r="W466" s="35" t="s">
        <v>69</v>
      </c>
      <c r="X466" s="791">
        <v>1129</v>
      </c>
      <c r="Y466" s="792">
        <f>IFERROR(IF(X466="",0,CEILING((X466/$H466),1)*$H466),"")</f>
        <v>1134</v>
      </c>
      <c r="Z466" s="36">
        <f>IFERROR(IF(Y466=0,"",ROUNDUP(Y466/H466,0)*0.02175),"")</f>
        <v>2.7404999999999999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1199.7506666666666</v>
      </c>
      <c r="BN466" s="64">
        <f>IFERROR(Y466*I466/H466,"0")</f>
        <v>1205.0640000000001</v>
      </c>
      <c r="BO466" s="64">
        <f>IFERROR(1/J466*(X466/H466),"0")</f>
        <v>2.2400793650793651</v>
      </c>
      <c r="BP466" s="64">
        <f>IFERROR(1/J466*(Y466/H466),"0")</f>
        <v>2.25</v>
      </c>
    </row>
    <row r="467" spans="1:68" ht="37.5" customHeight="1" x14ac:dyDescent="0.25">
      <c r="A467" s="54" t="s">
        <v>735</v>
      </c>
      <c r="B467" s="54" t="s">
        <v>736</v>
      </c>
      <c r="C467" s="31">
        <v>4301051901</v>
      </c>
      <c r="D467" s="800">
        <v>4680115881976</v>
      </c>
      <c r="E467" s="801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1126" t="s">
        <v>737</v>
      </c>
      <c r="Q467" s="807"/>
      <c r="R467" s="807"/>
      <c r="S467" s="807"/>
      <c r="T467" s="808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739</v>
      </c>
      <c r="B468" s="54" t="s">
        <v>740</v>
      </c>
      <c r="C468" s="31">
        <v>4301051297</v>
      </c>
      <c r="D468" s="800">
        <v>4607091384253</v>
      </c>
      <c r="E468" s="801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2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07"/>
      <c r="R468" s="807"/>
      <c r="S468" s="807"/>
      <c r="T468" s="808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customHeight="1" x14ac:dyDescent="0.25">
      <c r="A469" s="54" t="s">
        <v>739</v>
      </c>
      <c r="B469" s="54" t="s">
        <v>742</v>
      </c>
      <c r="C469" s="31">
        <v>4301051634</v>
      </c>
      <c r="D469" s="800">
        <v>4607091384253</v>
      </c>
      <c r="E469" s="801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11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07"/>
      <c r="R469" s="807"/>
      <c r="S469" s="807"/>
      <c r="T469" s="808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744</v>
      </c>
      <c r="B470" s="54" t="s">
        <v>745</v>
      </c>
      <c r="C470" s="31">
        <v>4301051444</v>
      </c>
      <c r="D470" s="800">
        <v>4680115881969</v>
      </c>
      <c r="E470" s="801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07"/>
      <c r="R470" s="807"/>
      <c r="S470" s="807"/>
      <c r="T470" s="808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2"/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80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3">
        <f>IFERROR(X466/H466,"0")+IFERROR(X467/H467,"0")+IFERROR(X468/H468,"0")+IFERROR(X469/H469,"0")+IFERROR(X470/H470,"0")</f>
        <v>125.44444444444444</v>
      </c>
      <c r="Y471" s="793">
        <f>IFERROR(Y466/H466,"0")+IFERROR(Y467/H467,"0")+IFERROR(Y468/H468,"0")+IFERROR(Y469/H469,"0")+IFERROR(Y470/H470,"0")</f>
        <v>126</v>
      </c>
      <c r="Z471" s="793">
        <f>IFERROR(IF(Z466="",0,Z466),"0")+IFERROR(IF(Z467="",0,Z467),"0")+IFERROR(IF(Z468="",0,Z468),"0")+IFERROR(IF(Z469="",0,Z469),"0")+IFERROR(IF(Z470="",0,Z470),"0")</f>
        <v>2.7404999999999999</v>
      </c>
      <c r="AA471" s="794"/>
      <c r="AB471" s="794"/>
      <c r="AC471" s="794"/>
    </row>
    <row r="472" spans="1:68" x14ac:dyDescent="0.2">
      <c r="A472" s="799"/>
      <c r="B472" s="799"/>
      <c r="C472" s="799"/>
      <c r="D472" s="799"/>
      <c r="E472" s="799"/>
      <c r="F472" s="799"/>
      <c r="G472" s="799"/>
      <c r="H472" s="799"/>
      <c r="I472" s="799"/>
      <c r="J472" s="799"/>
      <c r="K472" s="799"/>
      <c r="L472" s="799"/>
      <c r="M472" s="799"/>
      <c r="N472" s="799"/>
      <c r="O472" s="80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3">
        <f>IFERROR(SUM(X466:X470),"0")</f>
        <v>1129</v>
      </c>
      <c r="Y472" s="793">
        <f>IFERROR(SUM(Y466:Y470),"0")</f>
        <v>1134</v>
      </c>
      <c r="Z472" s="37"/>
      <c r="AA472" s="794"/>
      <c r="AB472" s="794"/>
      <c r="AC472" s="794"/>
    </row>
    <row r="473" spans="1:68" ht="14.25" customHeight="1" x14ac:dyDescent="0.25">
      <c r="A473" s="798" t="s">
        <v>207</v>
      </c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799"/>
      <c r="P473" s="799"/>
      <c r="Q473" s="799"/>
      <c r="R473" s="799"/>
      <c r="S473" s="799"/>
      <c r="T473" s="799"/>
      <c r="U473" s="799"/>
      <c r="V473" s="799"/>
      <c r="W473" s="799"/>
      <c r="X473" s="799"/>
      <c r="Y473" s="799"/>
      <c r="Z473" s="799"/>
      <c r="AA473" s="787"/>
      <c r="AB473" s="787"/>
      <c r="AC473" s="787"/>
    </row>
    <row r="474" spans="1:68" ht="27" customHeight="1" x14ac:dyDescent="0.25">
      <c r="A474" s="54" t="s">
        <v>747</v>
      </c>
      <c r="B474" s="54" t="s">
        <v>748</v>
      </c>
      <c r="C474" s="31">
        <v>4301060441</v>
      </c>
      <c r="D474" s="800">
        <v>4607091389357</v>
      </c>
      <c r="E474" s="801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1141" t="s">
        <v>749</v>
      </c>
      <c r="Q474" s="807"/>
      <c r="R474" s="807"/>
      <c r="S474" s="807"/>
      <c r="T474" s="808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802"/>
      <c r="B475" s="799"/>
      <c r="C475" s="799"/>
      <c r="D475" s="799"/>
      <c r="E475" s="799"/>
      <c r="F475" s="799"/>
      <c r="G475" s="799"/>
      <c r="H475" s="799"/>
      <c r="I475" s="799"/>
      <c r="J475" s="799"/>
      <c r="K475" s="799"/>
      <c r="L475" s="799"/>
      <c r="M475" s="799"/>
      <c r="N475" s="799"/>
      <c r="O475" s="803"/>
      <c r="P475" s="795" t="s">
        <v>71</v>
      </c>
      <c r="Q475" s="796"/>
      <c r="R475" s="796"/>
      <c r="S475" s="796"/>
      <c r="T475" s="796"/>
      <c r="U475" s="796"/>
      <c r="V475" s="797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x14ac:dyDescent="0.2">
      <c r="A476" s="799"/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803"/>
      <c r="P476" s="795" t="s">
        <v>71</v>
      </c>
      <c r="Q476" s="796"/>
      <c r="R476" s="796"/>
      <c r="S476" s="796"/>
      <c r="T476" s="796"/>
      <c r="U476" s="796"/>
      <c r="V476" s="797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customHeight="1" x14ac:dyDescent="0.2">
      <c r="A477" s="888" t="s">
        <v>751</v>
      </c>
      <c r="B477" s="889"/>
      <c r="C477" s="889"/>
      <c r="D477" s="889"/>
      <c r="E477" s="889"/>
      <c r="F477" s="889"/>
      <c r="G477" s="889"/>
      <c r="H477" s="889"/>
      <c r="I477" s="889"/>
      <c r="J477" s="889"/>
      <c r="K477" s="889"/>
      <c r="L477" s="889"/>
      <c r="M477" s="889"/>
      <c r="N477" s="889"/>
      <c r="O477" s="889"/>
      <c r="P477" s="889"/>
      <c r="Q477" s="889"/>
      <c r="R477" s="889"/>
      <c r="S477" s="889"/>
      <c r="T477" s="889"/>
      <c r="U477" s="889"/>
      <c r="V477" s="889"/>
      <c r="W477" s="889"/>
      <c r="X477" s="889"/>
      <c r="Y477" s="889"/>
      <c r="Z477" s="889"/>
      <c r="AA477" s="48"/>
      <c r="AB477" s="48"/>
      <c r="AC477" s="48"/>
    </row>
    <row r="478" spans="1:68" ht="16.5" customHeight="1" x14ac:dyDescent="0.25">
      <c r="A478" s="826" t="s">
        <v>752</v>
      </c>
      <c r="B478" s="799"/>
      <c r="C478" s="799"/>
      <c r="D478" s="799"/>
      <c r="E478" s="799"/>
      <c r="F478" s="799"/>
      <c r="G478" s="799"/>
      <c r="H478" s="799"/>
      <c r="I478" s="799"/>
      <c r="J478" s="799"/>
      <c r="K478" s="799"/>
      <c r="L478" s="799"/>
      <c r="M478" s="799"/>
      <c r="N478" s="799"/>
      <c r="O478" s="799"/>
      <c r="P478" s="799"/>
      <c r="Q478" s="799"/>
      <c r="R478" s="799"/>
      <c r="S478" s="799"/>
      <c r="T478" s="799"/>
      <c r="U478" s="799"/>
      <c r="V478" s="799"/>
      <c r="W478" s="799"/>
      <c r="X478" s="799"/>
      <c r="Y478" s="799"/>
      <c r="Z478" s="799"/>
      <c r="AA478" s="786"/>
      <c r="AB478" s="786"/>
      <c r="AC478" s="786"/>
    </row>
    <row r="479" spans="1:68" ht="14.25" customHeight="1" x14ac:dyDescent="0.25">
      <c r="A479" s="798" t="s">
        <v>113</v>
      </c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799"/>
      <c r="P479" s="799"/>
      <c r="Q479" s="799"/>
      <c r="R479" s="799"/>
      <c r="S479" s="799"/>
      <c r="T479" s="799"/>
      <c r="U479" s="799"/>
      <c r="V479" s="799"/>
      <c r="W479" s="799"/>
      <c r="X479" s="799"/>
      <c r="Y479" s="799"/>
      <c r="Z479" s="799"/>
      <c r="AA479" s="787"/>
      <c r="AB479" s="787"/>
      <c r="AC479" s="787"/>
    </row>
    <row r="480" spans="1:68" ht="27" customHeight="1" x14ac:dyDescent="0.25">
      <c r="A480" s="54" t="s">
        <v>753</v>
      </c>
      <c r="B480" s="54" t="s">
        <v>754</v>
      </c>
      <c r="C480" s="31">
        <v>4301011428</v>
      </c>
      <c r="D480" s="800">
        <v>4607091389708</v>
      </c>
      <c r="E480" s="801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11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07"/>
      <c r="R480" s="807"/>
      <c r="S480" s="807"/>
      <c r="T480" s="808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802"/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803"/>
      <c r="P481" s="795" t="s">
        <v>71</v>
      </c>
      <c r="Q481" s="796"/>
      <c r="R481" s="796"/>
      <c r="S481" s="796"/>
      <c r="T481" s="796"/>
      <c r="U481" s="796"/>
      <c r="V481" s="797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x14ac:dyDescent="0.2">
      <c r="A482" s="799"/>
      <c r="B482" s="799"/>
      <c r="C482" s="799"/>
      <c r="D482" s="799"/>
      <c r="E482" s="799"/>
      <c r="F482" s="799"/>
      <c r="G482" s="799"/>
      <c r="H482" s="799"/>
      <c r="I482" s="799"/>
      <c r="J482" s="799"/>
      <c r="K482" s="799"/>
      <c r="L482" s="799"/>
      <c r="M482" s="799"/>
      <c r="N482" s="799"/>
      <c r="O482" s="803"/>
      <c r="P482" s="795" t="s">
        <v>71</v>
      </c>
      <c r="Q482" s="796"/>
      <c r="R482" s="796"/>
      <c r="S482" s="796"/>
      <c r="T482" s="796"/>
      <c r="U482" s="796"/>
      <c r="V482" s="797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customHeight="1" x14ac:dyDescent="0.25">
      <c r="A483" s="798" t="s">
        <v>64</v>
      </c>
      <c r="B483" s="799"/>
      <c r="C483" s="799"/>
      <c r="D483" s="799"/>
      <c r="E483" s="799"/>
      <c r="F483" s="799"/>
      <c r="G483" s="799"/>
      <c r="H483" s="799"/>
      <c r="I483" s="799"/>
      <c r="J483" s="799"/>
      <c r="K483" s="799"/>
      <c r="L483" s="799"/>
      <c r="M483" s="799"/>
      <c r="N483" s="799"/>
      <c r="O483" s="799"/>
      <c r="P483" s="799"/>
      <c r="Q483" s="799"/>
      <c r="R483" s="799"/>
      <c r="S483" s="799"/>
      <c r="T483" s="799"/>
      <c r="U483" s="799"/>
      <c r="V483" s="799"/>
      <c r="W483" s="799"/>
      <c r="X483" s="799"/>
      <c r="Y483" s="799"/>
      <c r="Z483" s="799"/>
      <c r="AA483" s="787"/>
      <c r="AB483" s="787"/>
      <c r="AC483" s="787"/>
    </row>
    <row r="484" spans="1:68" ht="27" customHeight="1" x14ac:dyDescent="0.25">
      <c r="A484" s="54" t="s">
        <v>756</v>
      </c>
      <c r="B484" s="54" t="s">
        <v>757</v>
      </c>
      <c r="C484" s="31">
        <v>4301031405</v>
      </c>
      <c r="D484" s="800">
        <v>4680115886100</v>
      </c>
      <c r="E484" s="801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840" t="s">
        <v>758</v>
      </c>
      <c r="Q484" s="807"/>
      <c r="R484" s="807"/>
      <c r="S484" s="807"/>
      <c r="T484" s="808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customHeight="1" x14ac:dyDescent="0.25">
      <c r="A485" s="54" t="s">
        <v>760</v>
      </c>
      <c r="B485" s="54" t="s">
        <v>761</v>
      </c>
      <c r="C485" s="31">
        <v>4301031382</v>
      </c>
      <c r="D485" s="800">
        <v>4680115886117</v>
      </c>
      <c r="E485" s="801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988" t="s">
        <v>762</v>
      </c>
      <c r="Q485" s="807"/>
      <c r="R485" s="807"/>
      <c r="S485" s="807"/>
      <c r="T485" s="808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764</v>
      </c>
      <c r="C486" s="31">
        <v>4301031406</v>
      </c>
      <c r="D486" s="800">
        <v>4680115886117</v>
      </c>
      <c r="E486" s="801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857" t="s">
        <v>762</v>
      </c>
      <c r="Q486" s="807"/>
      <c r="R486" s="807"/>
      <c r="S486" s="807"/>
      <c r="T486" s="808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765</v>
      </c>
      <c r="B487" s="54" t="s">
        <v>766</v>
      </c>
      <c r="C487" s="31">
        <v>4301031325</v>
      </c>
      <c r="D487" s="800">
        <v>4607091389746</v>
      </c>
      <c r="E487" s="801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9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07"/>
      <c r="R487" s="807"/>
      <c r="S487" s="807"/>
      <c r="T487" s="808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768</v>
      </c>
      <c r="C488" s="31">
        <v>4301031356</v>
      </c>
      <c r="D488" s="800">
        <v>4607091389746</v>
      </c>
      <c r="E488" s="801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93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07"/>
      <c r="R488" s="807"/>
      <c r="S488" s="807"/>
      <c r="T488" s="808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769</v>
      </c>
      <c r="B489" s="54" t="s">
        <v>770</v>
      </c>
      <c r="C489" s="31">
        <v>4301031335</v>
      </c>
      <c r="D489" s="800">
        <v>4680115883147</v>
      </c>
      <c r="E489" s="801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07"/>
      <c r="R489" s="807"/>
      <c r="S489" s="807"/>
      <c r="T489" s="808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771</v>
      </c>
      <c r="C490" s="31">
        <v>4301031366</v>
      </c>
      <c r="D490" s="800">
        <v>4680115883147</v>
      </c>
      <c r="E490" s="801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50" t="s">
        <v>772</v>
      </c>
      <c r="Q490" s="807"/>
      <c r="R490" s="807"/>
      <c r="S490" s="807"/>
      <c r="T490" s="808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773</v>
      </c>
      <c r="B491" s="54" t="s">
        <v>774</v>
      </c>
      <c r="C491" s="31">
        <v>4301031330</v>
      </c>
      <c r="D491" s="800">
        <v>4607091384338</v>
      </c>
      <c r="E491" s="801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07"/>
      <c r="R491" s="807"/>
      <c r="S491" s="807"/>
      <c r="T491" s="808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customHeight="1" x14ac:dyDescent="0.25">
      <c r="A492" s="54" t="s">
        <v>773</v>
      </c>
      <c r="B492" s="54" t="s">
        <v>775</v>
      </c>
      <c r="C492" s="31">
        <v>4301031362</v>
      </c>
      <c r="D492" s="800">
        <v>4607091384338</v>
      </c>
      <c r="E492" s="801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07"/>
      <c r="R492" s="807"/>
      <c r="S492" s="807"/>
      <c r="T492" s="808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776</v>
      </c>
      <c r="B493" s="54" t="s">
        <v>777</v>
      </c>
      <c r="C493" s="31">
        <v>4301031336</v>
      </c>
      <c r="D493" s="800">
        <v>4680115883154</v>
      </c>
      <c r="E493" s="801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07"/>
      <c r="R493" s="807"/>
      <c r="S493" s="807"/>
      <c r="T493" s="808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776</v>
      </c>
      <c r="B494" s="54" t="s">
        <v>779</v>
      </c>
      <c r="C494" s="31">
        <v>4301031374</v>
      </c>
      <c r="D494" s="800">
        <v>4680115883154</v>
      </c>
      <c r="E494" s="801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15" t="s">
        <v>780</v>
      </c>
      <c r="Q494" s="807"/>
      <c r="R494" s="807"/>
      <c r="S494" s="807"/>
      <c r="T494" s="808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781</v>
      </c>
      <c r="B495" s="54" t="s">
        <v>782</v>
      </c>
      <c r="C495" s="31">
        <v>4301031331</v>
      </c>
      <c r="D495" s="800">
        <v>4607091389524</v>
      </c>
      <c r="E495" s="801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07"/>
      <c r="R495" s="807"/>
      <c r="S495" s="807"/>
      <c r="T495" s="808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customHeight="1" x14ac:dyDescent="0.25">
      <c r="A496" s="54" t="s">
        <v>781</v>
      </c>
      <c r="B496" s="54" t="s">
        <v>783</v>
      </c>
      <c r="C496" s="31">
        <v>4301031361</v>
      </c>
      <c r="D496" s="800">
        <v>4607091389524</v>
      </c>
      <c r="E496" s="801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07"/>
      <c r="R496" s="807"/>
      <c r="S496" s="807"/>
      <c r="T496" s="808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784</v>
      </c>
      <c r="B497" s="54" t="s">
        <v>785</v>
      </c>
      <c r="C497" s="31">
        <v>4301031337</v>
      </c>
      <c r="D497" s="800">
        <v>4680115883161</v>
      </c>
      <c r="E497" s="801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07"/>
      <c r="R497" s="807"/>
      <c r="S497" s="807"/>
      <c r="T497" s="808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784</v>
      </c>
      <c r="B498" s="54" t="s">
        <v>787</v>
      </c>
      <c r="C498" s="31">
        <v>4301031364</v>
      </c>
      <c r="D498" s="800">
        <v>4680115883161</v>
      </c>
      <c r="E498" s="801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5" t="s">
        <v>788</v>
      </c>
      <c r="Q498" s="807"/>
      <c r="R498" s="807"/>
      <c r="S498" s="807"/>
      <c r="T498" s="808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4301031333</v>
      </c>
      <c r="D499" s="800">
        <v>4607091389531</v>
      </c>
      <c r="E499" s="801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07"/>
      <c r="R499" s="807"/>
      <c r="S499" s="807"/>
      <c r="T499" s="808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800">
        <v>4607091389531</v>
      </c>
      <c r="E500" s="801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07"/>
      <c r="R500" s="807"/>
      <c r="S500" s="807"/>
      <c r="T500" s="808"/>
      <c r="U500" s="34"/>
      <c r="V500" s="34"/>
      <c r="W500" s="35" t="s">
        <v>69</v>
      </c>
      <c r="X500" s="791">
        <v>0</v>
      </c>
      <c r="Y500" s="792">
        <f t="shared" si="97"/>
        <v>0</v>
      </c>
      <c r="Z500" s="36" t="str">
        <f t="shared" si="102"/>
        <v/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37.5" customHeight="1" x14ac:dyDescent="0.25">
      <c r="A501" s="54" t="s">
        <v>793</v>
      </c>
      <c r="B501" s="54" t="s">
        <v>794</v>
      </c>
      <c r="C501" s="31">
        <v>4301031360</v>
      </c>
      <c r="D501" s="800">
        <v>4607091384345</v>
      </c>
      <c r="E501" s="801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07"/>
      <c r="R501" s="807"/>
      <c r="S501" s="807"/>
      <c r="T501" s="808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795</v>
      </c>
      <c r="B502" s="54" t="s">
        <v>796</v>
      </c>
      <c r="C502" s="31">
        <v>4301031338</v>
      </c>
      <c r="D502" s="800">
        <v>4680115883185</v>
      </c>
      <c r="E502" s="801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07"/>
      <c r="R502" s="807"/>
      <c r="S502" s="807"/>
      <c r="T502" s="808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795</v>
      </c>
      <c r="B503" s="54" t="s">
        <v>797</v>
      </c>
      <c r="C503" s="31">
        <v>4301031368</v>
      </c>
      <c r="D503" s="800">
        <v>4680115883185</v>
      </c>
      <c r="E503" s="801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94" t="s">
        <v>798</v>
      </c>
      <c r="Q503" s="807"/>
      <c r="R503" s="807"/>
      <c r="S503" s="807"/>
      <c r="T503" s="808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customHeight="1" x14ac:dyDescent="0.25">
      <c r="A504" s="54" t="s">
        <v>795</v>
      </c>
      <c r="B504" s="54" t="s">
        <v>799</v>
      </c>
      <c r="C504" s="31">
        <v>4301031255</v>
      </c>
      <c r="D504" s="800">
        <v>4680115883185</v>
      </c>
      <c r="E504" s="801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07"/>
      <c r="R504" s="807"/>
      <c r="S504" s="807"/>
      <c r="T504" s="808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802"/>
      <c r="B505" s="799"/>
      <c r="C505" s="799"/>
      <c r="D505" s="799"/>
      <c r="E505" s="799"/>
      <c r="F505" s="799"/>
      <c r="G505" s="799"/>
      <c r="H505" s="799"/>
      <c r="I505" s="799"/>
      <c r="J505" s="799"/>
      <c r="K505" s="799"/>
      <c r="L505" s="799"/>
      <c r="M505" s="799"/>
      <c r="N505" s="799"/>
      <c r="O505" s="80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94"/>
      <c r="AB505" s="794"/>
      <c r="AC505" s="794"/>
    </row>
    <row r="506" spans="1:68" x14ac:dyDescent="0.2">
      <c r="A506" s="799"/>
      <c r="B506" s="799"/>
      <c r="C506" s="799"/>
      <c r="D506" s="799"/>
      <c r="E506" s="799"/>
      <c r="F506" s="799"/>
      <c r="G506" s="799"/>
      <c r="H506" s="799"/>
      <c r="I506" s="799"/>
      <c r="J506" s="799"/>
      <c r="K506" s="799"/>
      <c r="L506" s="799"/>
      <c r="M506" s="799"/>
      <c r="N506" s="799"/>
      <c r="O506" s="80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93">
        <f>IFERROR(SUM(X484:X504),"0")</f>
        <v>0</v>
      </c>
      <c r="Y506" s="793">
        <f>IFERROR(SUM(Y484:Y504),"0")</f>
        <v>0</v>
      </c>
      <c r="Z506" s="37"/>
      <c r="AA506" s="794"/>
      <c r="AB506" s="794"/>
      <c r="AC506" s="794"/>
    </row>
    <row r="507" spans="1:68" ht="14.25" customHeight="1" x14ac:dyDescent="0.25">
      <c r="A507" s="798" t="s">
        <v>73</v>
      </c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799"/>
      <c r="P507" s="799"/>
      <c r="Q507" s="799"/>
      <c r="R507" s="799"/>
      <c r="S507" s="799"/>
      <c r="T507" s="799"/>
      <c r="U507" s="799"/>
      <c r="V507" s="799"/>
      <c r="W507" s="799"/>
      <c r="X507" s="799"/>
      <c r="Y507" s="799"/>
      <c r="Z507" s="799"/>
      <c r="AA507" s="787"/>
      <c r="AB507" s="787"/>
      <c r="AC507" s="787"/>
    </row>
    <row r="508" spans="1:68" ht="27" customHeight="1" x14ac:dyDescent="0.25">
      <c r="A508" s="54" t="s">
        <v>801</v>
      </c>
      <c r="B508" s="54" t="s">
        <v>802</v>
      </c>
      <c r="C508" s="31">
        <v>4301051284</v>
      </c>
      <c r="D508" s="800">
        <v>4607091384352</v>
      </c>
      <c r="E508" s="801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11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07"/>
      <c r="R508" s="807"/>
      <c r="S508" s="807"/>
      <c r="T508" s="808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4301051431</v>
      </c>
      <c r="D509" s="800">
        <v>4607091389654</v>
      </c>
      <c r="E509" s="801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8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07"/>
      <c r="R509" s="807"/>
      <c r="S509" s="807"/>
      <c r="T509" s="808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799"/>
      <c r="C510" s="799"/>
      <c r="D510" s="799"/>
      <c r="E510" s="799"/>
      <c r="F510" s="799"/>
      <c r="G510" s="799"/>
      <c r="H510" s="799"/>
      <c r="I510" s="799"/>
      <c r="J510" s="799"/>
      <c r="K510" s="799"/>
      <c r="L510" s="799"/>
      <c r="M510" s="799"/>
      <c r="N510" s="799"/>
      <c r="O510" s="80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x14ac:dyDescent="0.2">
      <c r="A511" s="799"/>
      <c r="B511" s="799"/>
      <c r="C511" s="799"/>
      <c r="D511" s="799"/>
      <c r="E511" s="799"/>
      <c r="F511" s="799"/>
      <c r="G511" s="799"/>
      <c r="H511" s="799"/>
      <c r="I511" s="799"/>
      <c r="J511" s="799"/>
      <c r="K511" s="799"/>
      <c r="L511" s="799"/>
      <c r="M511" s="799"/>
      <c r="N511" s="799"/>
      <c r="O511" s="80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customHeight="1" x14ac:dyDescent="0.25">
      <c r="A512" s="826" t="s">
        <v>807</v>
      </c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799"/>
      <c r="P512" s="799"/>
      <c r="Q512" s="799"/>
      <c r="R512" s="799"/>
      <c r="S512" s="799"/>
      <c r="T512" s="799"/>
      <c r="U512" s="799"/>
      <c r="V512" s="799"/>
      <c r="W512" s="799"/>
      <c r="X512" s="799"/>
      <c r="Y512" s="799"/>
      <c r="Z512" s="799"/>
      <c r="AA512" s="786"/>
      <c r="AB512" s="786"/>
      <c r="AC512" s="786"/>
    </row>
    <row r="513" spans="1:68" ht="14.25" customHeight="1" x14ac:dyDescent="0.25">
      <c r="A513" s="798" t="s">
        <v>165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787"/>
      <c r="AB513" s="787"/>
      <c r="AC513" s="787"/>
    </row>
    <row r="514" spans="1:68" ht="27" customHeight="1" x14ac:dyDescent="0.25">
      <c r="A514" s="54" t="s">
        <v>808</v>
      </c>
      <c r="B514" s="54" t="s">
        <v>809</v>
      </c>
      <c r="C514" s="31">
        <v>4301020315</v>
      </c>
      <c r="D514" s="800">
        <v>4607091389364</v>
      </c>
      <c r="E514" s="801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7"/>
      <c r="R514" s="807"/>
      <c r="S514" s="807"/>
      <c r="T514" s="808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799"/>
      <c r="C515" s="799"/>
      <c r="D515" s="799"/>
      <c r="E515" s="799"/>
      <c r="F515" s="799"/>
      <c r="G515" s="799"/>
      <c r="H515" s="799"/>
      <c r="I515" s="799"/>
      <c r="J515" s="799"/>
      <c r="K515" s="799"/>
      <c r="L515" s="799"/>
      <c r="M515" s="799"/>
      <c r="N515" s="799"/>
      <c r="O515" s="80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x14ac:dyDescent="0.2">
      <c r="A516" s="799"/>
      <c r="B516" s="799"/>
      <c r="C516" s="799"/>
      <c r="D516" s="799"/>
      <c r="E516" s="799"/>
      <c r="F516" s="799"/>
      <c r="G516" s="799"/>
      <c r="H516" s="799"/>
      <c r="I516" s="799"/>
      <c r="J516" s="799"/>
      <c r="K516" s="799"/>
      <c r="L516" s="799"/>
      <c r="M516" s="799"/>
      <c r="N516" s="799"/>
      <c r="O516" s="80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customHeight="1" x14ac:dyDescent="0.25">
      <c r="A517" s="798" t="s">
        <v>64</v>
      </c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799"/>
      <c r="P517" s="799"/>
      <c r="Q517" s="799"/>
      <c r="R517" s="799"/>
      <c r="S517" s="799"/>
      <c r="T517" s="799"/>
      <c r="U517" s="799"/>
      <c r="V517" s="799"/>
      <c r="W517" s="799"/>
      <c r="X517" s="799"/>
      <c r="Y517" s="799"/>
      <c r="Z517" s="799"/>
      <c r="AA517" s="787"/>
      <c r="AB517" s="787"/>
      <c r="AC517" s="787"/>
    </row>
    <row r="518" spans="1:68" ht="27" customHeight="1" x14ac:dyDescent="0.25">
      <c r="A518" s="54" t="s">
        <v>811</v>
      </c>
      <c r="B518" s="54" t="s">
        <v>812</v>
      </c>
      <c r="C518" s="31">
        <v>4301031403</v>
      </c>
      <c r="D518" s="800">
        <v>4680115886094</v>
      </c>
      <c r="E518" s="801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6" t="s">
        <v>813</v>
      </c>
      <c r="Q518" s="807"/>
      <c r="R518" s="807"/>
      <c r="S518" s="807"/>
      <c r="T518" s="808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815</v>
      </c>
      <c r="B519" s="54" t="s">
        <v>816</v>
      </c>
      <c r="C519" s="31">
        <v>4301031363</v>
      </c>
      <c r="D519" s="800">
        <v>4607091389425</v>
      </c>
      <c r="E519" s="801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7"/>
      <c r="R519" s="807"/>
      <c r="S519" s="807"/>
      <c r="T519" s="808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4301031373</v>
      </c>
      <c r="D520" s="800">
        <v>4680115880771</v>
      </c>
      <c r="E520" s="801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0" t="s">
        <v>820</v>
      </c>
      <c r="Q520" s="807"/>
      <c r="R520" s="807"/>
      <c r="S520" s="807"/>
      <c r="T520" s="808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822</v>
      </c>
      <c r="B521" s="54" t="s">
        <v>823</v>
      </c>
      <c r="C521" s="31">
        <v>4301031327</v>
      </c>
      <c r="D521" s="800">
        <v>4607091389500</v>
      </c>
      <c r="E521" s="801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7"/>
      <c r="R521" s="807"/>
      <c r="S521" s="807"/>
      <c r="T521" s="808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822</v>
      </c>
      <c r="B522" s="54" t="s">
        <v>824</v>
      </c>
      <c r="C522" s="31">
        <v>4301031359</v>
      </c>
      <c r="D522" s="800">
        <v>4607091389500</v>
      </c>
      <c r="E522" s="801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7"/>
      <c r="R522" s="807"/>
      <c r="S522" s="807"/>
      <c r="T522" s="808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3"/>
      <c r="P523" s="795" t="s">
        <v>71</v>
      </c>
      <c r="Q523" s="796"/>
      <c r="R523" s="796"/>
      <c r="S523" s="796"/>
      <c r="T523" s="796"/>
      <c r="U523" s="796"/>
      <c r="V523" s="797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x14ac:dyDescent="0.2">
      <c r="A524" s="799"/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803"/>
      <c r="P524" s="795" t="s">
        <v>71</v>
      </c>
      <c r="Q524" s="796"/>
      <c r="R524" s="796"/>
      <c r="S524" s="796"/>
      <c r="T524" s="796"/>
      <c r="U524" s="796"/>
      <c r="V524" s="797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customHeight="1" x14ac:dyDescent="0.25">
      <c r="A525" s="826" t="s">
        <v>825</v>
      </c>
      <c r="B525" s="799"/>
      <c r="C525" s="799"/>
      <c r="D525" s="799"/>
      <c r="E525" s="799"/>
      <c r="F525" s="799"/>
      <c r="G525" s="799"/>
      <c r="H525" s="799"/>
      <c r="I525" s="799"/>
      <c r="J525" s="799"/>
      <c r="K525" s="799"/>
      <c r="L525" s="799"/>
      <c r="M525" s="799"/>
      <c r="N525" s="799"/>
      <c r="O525" s="799"/>
      <c r="P525" s="799"/>
      <c r="Q525" s="799"/>
      <c r="R525" s="799"/>
      <c r="S525" s="799"/>
      <c r="T525" s="799"/>
      <c r="U525" s="799"/>
      <c r="V525" s="799"/>
      <c r="W525" s="799"/>
      <c r="X525" s="799"/>
      <c r="Y525" s="799"/>
      <c r="Z525" s="799"/>
      <c r="AA525" s="786"/>
      <c r="AB525" s="786"/>
      <c r="AC525" s="786"/>
    </row>
    <row r="526" spans="1:68" ht="14.25" customHeight="1" x14ac:dyDescent="0.25">
      <c r="A526" s="798" t="s">
        <v>64</v>
      </c>
      <c r="B526" s="799"/>
      <c r="C526" s="799"/>
      <c r="D526" s="799"/>
      <c r="E526" s="799"/>
      <c r="F526" s="799"/>
      <c r="G526" s="799"/>
      <c r="H526" s="799"/>
      <c r="I526" s="799"/>
      <c r="J526" s="799"/>
      <c r="K526" s="799"/>
      <c r="L526" s="799"/>
      <c r="M526" s="799"/>
      <c r="N526" s="799"/>
      <c r="O526" s="799"/>
      <c r="P526" s="799"/>
      <c r="Q526" s="799"/>
      <c r="R526" s="799"/>
      <c r="S526" s="799"/>
      <c r="T526" s="799"/>
      <c r="U526" s="799"/>
      <c r="V526" s="799"/>
      <c r="W526" s="799"/>
      <c r="X526" s="799"/>
      <c r="Y526" s="799"/>
      <c r="Z526" s="799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800">
        <v>4680115885189</v>
      </c>
      <c r="E527" s="801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1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07"/>
      <c r="R527" s="807"/>
      <c r="S527" s="807"/>
      <c r="T527" s="808"/>
      <c r="U527" s="34"/>
      <c r="V527" s="34"/>
      <c r="W527" s="35" t="s">
        <v>69</v>
      </c>
      <c r="X527" s="791">
        <v>0</v>
      </c>
      <c r="Y527" s="792">
        <f t="shared" ref="Y527:Y532" si="103"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0</v>
      </c>
      <c r="BN527" s="64">
        <f t="shared" ref="BN527:BN532" si="105">IFERROR(Y527*I527/H527,"0")</f>
        <v>0</v>
      </c>
      <c r="BO527" s="64">
        <f t="shared" ref="BO527:BO532" si="106">IFERROR(1/J527*(X527/H527),"0")</f>
        <v>0</v>
      </c>
      <c r="BP527" s="64">
        <f t="shared" ref="BP527:BP532" si="107">IFERROR(1/J527*(Y527/H527),"0")</f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4301031293</v>
      </c>
      <c r="D528" s="800">
        <v>4680115885172</v>
      </c>
      <c r="E528" s="801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8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07"/>
      <c r="R528" s="807"/>
      <c r="S528" s="807"/>
      <c r="T528" s="808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customHeight="1" x14ac:dyDescent="0.25">
      <c r="A529" s="54" t="s">
        <v>831</v>
      </c>
      <c r="B529" s="54" t="s">
        <v>832</v>
      </c>
      <c r="C529" s="31">
        <v>4301031347</v>
      </c>
      <c r="D529" s="800">
        <v>4680115885110</v>
      </c>
      <c r="E529" s="801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1101" t="s">
        <v>833</v>
      </c>
      <c r="Q529" s="807"/>
      <c r="R529" s="807"/>
      <c r="S529" s="807"/>
      <c r="T529" s="808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customHeight="1" x14ac:dyDescent="0.25">
      <c r="A530" s="54" t="s">
        <v>831</v>
      </c>
      <c r="B530" s="54" t="s">
        <v>835</v>
      </c>
      <c r="C530" s="31">
        <v>4301031291</v>
      </c>
      <c r="D530" s="800">
        <v>4680115885110</v>
      </c>
      <c r="E530" s="801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9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807"/>
      <c r="R530" s="807"/>
      <c r="S530" s="807"/>
      <c r="T530" s="808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4301031329</v>
      </c>
      <c r="D531" s="800">
        <v>4680115885219</v>
      </c>
      <c r="E531" s="801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12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807"/>
      <c r="R531" s="807"/>
      <c r="S531" s="807"/>
      <c r="T531" s="808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customHeight="1" x14ac:dyDescent="0.25">
      <c r="A532" s="54" t="s">
        <v>836</v>
      </c>
      <c r="B532" s="54" t="s">
        <v>839</v>
      </c>
      <c r="C532" s="31">
        <v>4301031416</v>
      </c>
      <c r="D532" s="800">
        <v>4680115885219</v>
      </c>
      <c r="E532" s="801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93" t="s">
        <v>840</v>
      </c>
      <c r="Q532" s="807"/>
      <c r="R532" s="807"/>
      <c r="S532" s="807"/>
      <c r="T532" s="808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802"/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80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93">
        <f>IFERROR(X527/H527,"0")+IFERROR(X528/H528,"0")+IFERROR(X529/H529,"0")+IFERROR(X530/H530,"0")+IFERROR(X531/H531,"0")+IFERROR(X532/H532,"0")</f>
        <v>0</v>
      </c>
      <c r="Y533" s="793">
        <f>IFERROR(Y527/H527,"0")+IFERROR(Y528/H528,"0")+IFERROR(Y529/H529,"0")+IFERROR(Y530/H530,"0")+IFERROR(Y531/H531,"0")+IFERROR(Y532/H532,"0")</f>
        <v>0</v>
      </c>
      <c r="Z533" s="793">
        <f>IFERROR(IF(Z527="",0,Z527),"0")+IFERROR(IF(Z528="",0,Z528),"0")+IFERROR(IF(Z529="",0,Z529),"0")+IFERROR(IF(Z530="",0,Z530),"0")+IFERROR(IF(Z531="",0,Z531),"0")+IFERROR(IF(Z532="",0,Z532),"0")</f>
        <v>0</v>
      </c>
      <c r="AA533" s="794"/>
      <c r="AB533" s="794"/>
      <c r="AC533" s="794"/>
    </row>
    <row r="534" spans="1:68" x14ac:dyDescent="0.2">
      <c r="A534" s="799"/>
      <c r="B534" s="799"/>
      <c r="C534" s="799"/>
      <c r="D534" s="799"/>
      <c r="E534" s="799"/>
      <c r="F534" s="799"/>
      <c r="G534" s="799"/>
      <c r="H534" s="799"/>
      <c r="I534" s="799"/>
      <c r="J534" s="799"/>
      <c r="K534" s="799"/>
      <c r="L534" s="799"/>
      <c r="M534" s="799"/>
      <c r="N534" s="799"/>
      <c r="O534" s="80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93">
        <f>IFERROR(SUM(X527:X532),"0")</f>
        <v>0</v>
      </c>
      <c r="Y534" s="793">
        <f>IFERROR(SUM(Y527:Y532),"0")</f>
        <v>0</v>
      </c>
      <c r="Z534" s="37"/>
      <c r="AA534" s="794"/>
      <c r="AB534" s="794"/>
      <c r="AC534" s="794"/>
    </row>
    <row r="535" spans="1:68" ht="16.5" customHeight="1" x14ac:dyDescent="0.25">
      <c r="A535" s="826" t="s">
        <v>841</v>
      </c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799"/>
      <c r="P535" s="799"/>
      <c r="Q535" s="799"/>
      <c r="R535" s="799"/>
      <c r="S535" s="799"/>
      <c r="T535" s="799"/>
      <c r="U535" s="799"/>
      <c r="V535" s="799"/>
      <c r="W535" s="799"/>
      <c r="X535" s="799"/>
      <c r="Y535" s="799"/>
      <c r="Z535" s="799"/>
      <c r="AA535" s="786"/>
      <c r="AB535" s="786"/>
      <c r="AC535" s="786"/>
    </row>
    <row r="536" spans="1:68" ht="14.25" customHeight="1" x14ac:dyDescent="0.25">
      <c r="A536" s="798" t="s">
        <v>64</v>
      </c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799"/>
      <c r="P536" s="799"/>
      <c r="Q536" s="799"/>
      <c r="R536" s="799"/>
      <c r="S536" s="799"/>
      <c r="T536" s="799"/>
      <c r="U536" s="799"/>
      <c r="V536" s="799"/>
      <c r="W536" s="799"/>
      <c r="X536" s="799"/>
      <c r="Y536" s="799"/>
      <c r="Z536" s="799"/>
      <c r="AA536" s="787"/>
      <c r="AB536" s="787"/>
      <c r="AC536" s="787"/>
    </row>
    <row r="537" spans="1:68" ht="27" customHeight="1" x14ac:dyDescent="0.25">
      <c r="A537" s="54" t="s">
        <v>842</v>
      </c>
      <c r="B537" s="54" t="s">
        <v>843</v>
      </c>
      <c r="C537" s="31">
        <v>4301031261</v>
      </c>
      <c r="D537" s="800">
        <v>4680115885103</v>
      </c>
      <c r="E537" s="801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11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07"/>
      <c r="R537" s="807"/>
      <c r="S537" s="807"/>
      <c r="T537" s="808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2"/>
      <c r="B538" s="799"/>
      <c r="C538" s="799"/>
      <c r="D538" s="799"/>
      <c r="E538" s="799"/>
      <c r="F538" s="799"/>
      <c r="G538" s="799"/>
      <c r="H538" s="799"/>
      <c r="I538" s="799"/>
      <c r="J538" s="799"/>
      <c r="K538" s="799"/>
      <c r="L538" s="799"/>
      <c r="M538" s="799"/>
      <c r="N538" s="799"/>
      <c r="O538" s="803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x14ac:dyDescent="0.2">
      <c r="A539" s="799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3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customHeight="1" x14ac:dyDescent="0.2">
      <c r="A540" s="888" t="s">
        <v>845</v>
      </c>
      <c r="B540" s="889"/>
      <c r="C540" s="889"/>
      <c r="D540" s="889"/>
      <c r="E540" s="889"/>
      <c r="F540" s="889"/>
      <c r="G540" s="889"/>
      <c r="H540" s="889"/>
      <c r="I540" s="889"/>
      <c r="J540" s="889"/>
      <c r="K540" s="889"/>
      <c r="L540" s="889"/>
      <c r="M540" s="889"/>
      <c r="N540" s="889"/>
      <c r="O540" s="889"/>
      <c r="P540" s="889"/>
      <c r="Q540" s="889"/>
      <c r="R540" s="889"/>
      <c r="S540" s="889"/>
      <c r="T540" s="889"/>
      <c r="U540" s="889"/>
      <c r="V540" s="889"/>
      <c r="W540" s="889"/>
      <c r="X540" s="889"/>
      <c r="Y540" s="889"/>
      <c r="Z540" s="889"/>
      <c r="AA540" s="48"/>
      <c r="AB540" s="48"/>
      <c r="AC540" s="48"/>
    </row>
    <row r="541" spans="1:68" ht="16.5" customHeight="1" x14ac:dyDescent="0.25">
      <c r="A541" s="826" t="s">
        <v>845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6"/>
      <c r="AB541" s="786"/>
      <c r="AC541" s="786"/>
    </row>
    <row r="542" spans="1:68" ht="14.25" customHeight="1" x14ac:dyDescent="0.25">
      <c r="A542" s="798" t="s">
        <v>113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800">
        <v>4607091389067</v>
      </c>
      <c r="E543" s="801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07"/>
      <c r="R543" s="807"/>
      <c r="S543" s="807"/>
      <c r="T543" s="808"/>
      <c r="U543" s="34"/>
      <c r="V543" s="34"/>
      <c r="W543" s="35" t="s">
        <v>69</v>
      </c>
      <c r="X543" s="791">
        <v>0</v>
      </c>
      <c r="Y543" s="792">
        <f t="shared" ref="Y543:Y557" si="108">IFERROR(IF(X543="",0,CEILING((X543/$H543),1)*$H543),"")</f>
        <v>0</v>
      </c>
      <c r="Z543" s="36" t="str">
        <f t="shared" ref="Z543:Z548" si="109">IFERROR(IF(Y543=0,"",ROUNDUP(Y543/H543,0)*0.01196),"")</f>
        <v/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0</v>
      </c>
      <c r="BN543" s="64">
        <f t="shared" ref="BN543:BN557" si="111">IFERROR(Y543*I543/H543,"0")</f>
        <v>0</v>
      </c>
      <c r="BO543" s="64">
        <f t="shared" ref="BO543:BO557" si="112">IFERROR(1/J543*(X543/H543),"0")</f>
        <v>0</v>
      </c>
      <c r="BP543" s="64">
        <f t="shared" ref="BP543:BP557" si="113">IFERROR(1/J543*(Y543/H543),"0")</f>
        <v>0</v>
      </c>
    </row>
    <row r="544" spans="1:68" ht="27" customHeight="1" x14ac:dyDescent="0.25">
      <c r="A544" s="54" t="s">
        <v>848</v>
      </c>
      <c r="B544" s="54" t="s">
        <v>849</v>
      </c>
      <c r="C544" s="31">
        <v>4301011961</v>
      </c>
      <c r="D544" s="800">
        <v>4680115885271</v>
      </c>
      <c r="E544" s="801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10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07"/>
      <c r="R544" s="807"/>
      <c r="S544" s="807"/>
      <c r="T544" s="808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customHeight="1" x14ac:dyDescent="0.25">
      <c r="A545" s="54" t="s">
        <v>851</v>
      </c>
      <c r="B545" s="54" t="s">
        <v>852</v>
      </c>
      <c r="C545" s="31">
        <v>4301011774</v>
      </c>
      <c r="D545" s="800">
        <v>4680115884502</v>
      </c>
      <c r="E545" s="801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07"/>
      <c r="R545" s="807"/>
      <c r="S545" s="807"/>
      <c r="T545" s="808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800">
        <v>4607091389104</v>
      </c>
      <c r="E546" s="801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07"/>
      <c r="R546" s="807"/>
      <c r="S546" s="807"/>
      <c r="T546" s="808"/>
      <c r="U546" s="34"/>
      <c r="V546" s="34"/>
      <c r="W546" s="35" t="s">
        <v>69</v>
      </c>
      <c r="X546" s="791">
        <v>529</v>
      </c>
      <c r="Y546" s="792">
        <f t="shared" si="108"/>
        <v>533.28</v>
      </c>
      <c r="Z546" s="36">
        <f t="shared" si="109"/>
        <v>1.2079599999999999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565.06818181818176</v>
      </c>
      <c r="BN546" s="64">
        <f t="shared" si="111"/>
        <v>569.63999999999987</v>
      </c>
      <c r="BO546" s="64">
        <f t="shared" si="112"/>
        <v>0.96335955710955712</v>
      </c>
      <c r="BP546" s="64">
        <f t="shared" si="113"/>
        <v>0.97115384615384603</v>
      </c>
    </row>
    <row r="547" spans="1:68" ht="16.5" customHeight="1" x14ac:dyDescent="0.25">
      <c r="A547" s="54" t="s">
        <v>857</v>
      </c>
      <c r="B547" s="54" t="s">
        <v>858</v>
      </c>
      <c r="C547" s="31">
        <v>4301011799</v>
      </c>
      <c r="D547" s="800">
        <v>4680115884519</v>
      </c>
      <c r="E547" s="801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9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07"/>
      <c r="R547" s="807"/>
      <c r="S547" s="807"/>
      <c r="T547" s="808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800">
        <v>4680115885226</v>
      </c>
      <c r="E548" s="801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1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07"/>
      <c r="R548" s="807"/>
      <c r="S548" s="807"/>
      <c r="T548" s="808"/>
      <c r="U548" s="34"/>
      <c r="V548" s="34"/>
      <c r="W548" s="35" t="s">
        <v>69</v>
      </c>
      <c r="X548" s="791">
        <v>1981</v>
      </c>
      <c r="Y548" s="792">
        <f t="shared" si="108"/>
        <v>1985.2800000000002</v>
      </c>
      <c r="Z548" s="36">
        <f t="shared" si="109"/>
        <v>4.4969599999999996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2116.0681818181815</v>
      </c>
      <c r="BN548" s="64">
        <f t="shared" si="111"/>
        <v>2120.64</v>
      </c>
      <c r="BO548" s="64">
        <f t="shared" si="112"/>
        <v>3.6075903263403264</v>
      </c>
      <c r="BP548" s="64">
        <f t="shared" si="113"/>
        <v>3.6153846153846154</v>
      </c>
    </row>
    <row r="549" spans="1:68" ht="27" customHeight="1" x14ac:dyDescent="0.25">
      <c r="A549" s="54" t="s">
        <v>863</v>
      </c>
      <c r="B549" s="54" t="s">
        <v>864</v>
      </c>
      <c r="C549" s="31">
        <v>4301011778</v>
      </c>
      <c r="D549" s="800">
        <v>4680115880603</v>
      </c>
      <c r="E549" s="801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12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807"/>
      <c r="R549" s="807"/>
      <c r="S549" s="807"/>
      <c r="T549" s="808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4301012035</v>
      </c>
      <c r="D550" s="800">
        <v>4680115880603</v>
      </c>
      <c r="E550" s="801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807"/>
      <c r="R550" s="807"/>
      <c r="S550" s="807"/>
      <c r="T550" s="808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4301012036</v>
      </c>
      <c r="D551" s="800">
        <v>4680115882782</v>
      </c>
      <c r="E551" s="801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9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07"/>
      <c r="R551" s="807"/>
      <c r="S551" s="807"/>
      <c r="T551" s="808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4301012050</v>
      </c>
      <c r="D552" s="800">
        <v>4680115885479</v>
      </c>
      <c r="E552" s="801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1195" t="s">
        <v>870</v>
      </c>
      <c r="Q552" s="807"/>
      <c r="R552" s="807"/>
      <c r="S552" s="807"/>
      <c r="T552" s="808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4301011784</v>
      </c>
      <c r="D553" s="800">
        <v>4607091389982</v>
      </c>
      <c r="E553" s="801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07"/>
      <c r="R553" s="807"/>
      <c r="S553" s="807"/>
      <c r="T553" s="808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4301012034</v>
      </c>
      <c r="D554" s="800">
        <v>4607091389982</v>
      </c>
      <c r="E554" s="801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07"/>
      <c r="R554" s="807"/>
      <c r="S554" s="807"/>
      <c r="T554" s="808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4301012057</v>
      </c>
      <c r="D555" s="800">
        <v>4680115886483</v>
      </c>
      <c r="E555" s="801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949" t="s">
        <v>876</v>
      </c>
      <c r="Q555" s="807"/>
      <c r="R555" s="807"/>
      <c r="S555" s="807"/>
      <c r="T555" s="808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4301012058</v>
      </c>
      <c r="D556" s="800">
        <v>4680115886490</v>
      </c>
      <c r="E556" s="801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1138" t="s">
        <v>879</v>
      </c>
      <c r="Q556" s="807"/>
      <c r="R556" s="807"/>
      <c r="S556" s="807"/>
      <c r="T556" s="808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880</v>
      </c>
      <c r="B557" s="54" t="s">
        <v>881</v>
      </c>
      <c r="C557" s="31">
        <v>4301012055</v>
      </c>
      <c r="D557" s="800">
        <v>4680115886469</v>
      </c>
      <c r="E557" s="801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25" t="s">
        <v>882</v>
      </c>
      <c r="Q557" s="807"/>
      <c r="R557" s="807"/>
      <c r="S557" s="807"/>
      <c r="T557" s="808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802"/>
      <c r="B558" s="799"/>
      <c r="C558" s="799"/>
      <c r="D558" s="799"/>
      <c r="E558" s="799"/>
      <c r="F558" s="799"/>
      <c r="G558" s="799"/>
      <c r="H558" s="799"/>
      <c r="I558" s="799"/>
      <c r="J558" s="799"/>
      <c r="K558" s="799"/>
      <c r="L558" s="799"/>
      <c r="M558" s="799"/>
      <c r="N558" s="799"/>
      <c r="O558" s="803"/>
      <c r="P558" s="795" t="s">
        <v>71</v>
      </c>
      <c r="Q558" s="796"/>
      <c r="R558" s="796"/>
      <c r="S558" s="796"/>
      <c r="T558" s="796"/>
      <c r="U558" s="796"/>
      <c r="V558" s="797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475.37878787878788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477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5.7049199999999995</v>
      </c>
      <c r="AA558" s="794"/>
      <c r="AB558" s="794"/>
      <c r="AC558" s="794"/>
    </row>
    <row r="559" spans="1:68" x14ac:dyDescent="0.2">
      <c r="A559" s="799"/>
      <c r="B559" s="799"/>
      <c r="C559" s="799"/>
      <c r="D559" s="799"/>
      <c r="E559" s="799"/>
      <c r="F559" s="799"/>
      <c r="G559" s="799"/>
      <c r="H559" s="799"/>
      <c r="I559" s="799"/>
      <c r="J559" s="799"/>
      <c r="K559" s="799"/>
      <c r="L559" s="799"/>
      <c r="M559" s="799"/>
      <c r="N559" s="799"/>
      <c r="O559" s="803"/>
      <c r="P559" s="795" t="s">
        <v>71</v>
      </c>
      <c r="Q559" s="796"/>
      <c r="R559" s="796"/>
      <c r="S559" s="796"/>
      <c r="T559" s="796"/>
      <c r="U559" s="796"/>
      <c r="V559" s="797"/>
      <c r="W559" s="37" t="s">
        <v>69</v>
      </c>
      <c r="X559" s="793">
        <f>IFERROR(SUM(X543:X557),"0")</f>
        <v>2510</v>
      </c>
      <c r="Y559" s="793">
        <f>IFERROR(SUM(Y543:Y557),"0")</f>
        <v>2518.5600000000004</v>
      </c>
      <c r="Z559" s="37"/>
      <c r="AA559" s="794"/>
      <c r="AB559" s="794"/>
      <c r="AC559" s="794"/>
    </row>
    <row r="560" spans="1:68" ht="14.25" customHeight="1" x14ac:dyDescent="0.25">
      <c r="A560" s="798" t="s">
        <v>165</v>
      </c>
      <c r="B560" s="799"/>
      <c r="C560" s="799"/>
      <c r="D560" s="799"/>
      <c r="E560" s="799"/>
      <c r="F560" s="799"/>
      <c r="G560" s="799"/>
      <c r="H560" s="799"/>
      <c r="I560" s="799"/>
      <c r="J560" s="799"/>
      <c r="K560" s="799"/>
      <c r="L560" s="799"/>
      <c r="M560" s="799"/>
      <c r="N560" s="799"/>
      <c r="O560" s="799"/>
      <c r="P560" s="799"/>
      <c r="Q560" s="799"/>
      <c r="R560" s="799"/>
      <c r="S560" s="799"/>
      <c r="T560" s="799"/>
      <c r="U560" s="799"/>
      <c r="V560" s="799"/>
      <c r="W560" s="799"/>
      <c r="X560" s="799"/>
      <c r="Y560" s="799"/>
      <c r="Z560" s="799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800">
        <v>4607091388930</v>
      </c>
      <c r="E561" s="801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807"/>
      <c r="R561" s="807"/>
      <c r="S561" s="807"/>
      <c r="T561" s="808"/>
      <c r="U561" s="34"/>
      <c r="V561" s="34"/>
      <c r="W561" s="35" t="s">
        <v>69</v>
      </c>
      <c r="X561" s="791">
        <v>377</v>
      </c>
      <c r="Y561" s="792">
        <f>IFERROR(IF(X561="",0,CEILING((X561/$H561),1)*$H561),"")</f>
        <v>380.16</v>
      </c>
      <c r="Z561" s="36">
        <f>IFERROR(IF(Y561=0,"",ROUNDUP(Y561/H561,0)*0.01196),"")</f>
        <v>0.86112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402.70454545454538</v>
      </c>
      <c r="BN561" s="64">
        <f>IFERROR(Y561*I561/H561,"0")</f>
        <v>406.08000000000004</v>
      </c>
      <c r="BO561" s="64">
        <f>IFERROR(1/J561*(X561/H561),"0")</f>
        <v>0.68655303030303028</v>
      </c>
      <c r="BP561" s="64">
        <f>IFERROR(1/J561*(Y561/H561),"0")</f>
        <v>0.69230769230769229</v>
      </c>
    </row>
    <row r="562" spans="1:68" ht="16.5" customHeight="1" x14ac:dyDescent="0.25">
      <c r="A562" s="54" t="s">
        <v>883</v>
      </c>
      <c r="B562" s="54" t="s">
        <v>886</v>
      </c>
      <c r="C562" s="31">
        <v>4301020334</v>
      </c>
      <c r="D562" s="800">
        <v>4607091388930</v>
      </c>
      <c r="E562" s="801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1224" t="s">
        <v>887</v>
      </c>
      <c r="Q562" s="807"/>
      <c r="R562" s="807"/>
      <c r="S562" s="807"/>
      <c r="T562" s="808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customHeight="1" x14ac:dyDescent="0.25">
      <c r="A563" s="54" t="s">
        <v>889</v>
      </c>
      <c r="B563" s="54" t="s">
        <v>890</v>
      </c>
      <c r="C563" s="31">
        <v>4301020206</v>
      </c>
      <c r="D563" s="800">
        <v>4680115880054</v>
      </c>
      <c r="E563" s="801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12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807"/>
      <c r="R563" s="807"/>
      <c r="S563" s="807"/>
      <c r="T563" s="808"/>
      <c r="U563" s="34"/>
      <c r="V563" s="34"/>
      <c r="W563" s="35" t="s">
        <v>69</v>
      </c>
      <c r="X563" s="791">
        <v>49</v>
      </c>
      <c r="Y563" s="792">
        <f>IFERROR(IF(X563="",0,CEILING((X563/$H563),1)*$H563),"")</f>
        <v>50.4</v>
      </c>
      <c r="Z563" s="36">
        <f>IFERROR(IF(Y563=0,"",ROUNDUP(Y563/H563,0)*0.00902),"")</f>
        <v>0.12628</v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51.858333333333334</v>
      </c>
      <c r="BN563" s="64">
        <f>IFERROR(Y563*I563/H563,"0")</f>
        <v>53.339999999999996</v>
      </c>
      <c r="BO563" s="64">
        <f>IFERROR(1/J563*(X563/H563),"0")</f>
        <v>0.10311447811447812</v>
      </c>
      <c r="BP563" s="64">
        <f>IFERROR(1/J563*(Y563/H563),"0")</f>
        <v>0.10606060606060606</v>
      </c>
    </row>
    <row r="564" spans="1:68" ht="16.5" customHeight="1" x14ac:dyDescent="0.25">
      <c r="A564" s="54" t="s">
        <v>889</v>
      </c>
      <c r="B564" s="54" t="s">
        <v>891</v>
      </c>
      <c r="C564" s="31">
        <v>4301020364</v>
      </c>
      <c r="D564" s="800">
        <v>4680115880054</v>
      </c>
      <c r="E564" s="801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3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807"/>
      <c r="R564" s="807"/>
      <c r="S564" s="807"/>
      <c r="T564" s="808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customHeight="1" x14ac:dyDescent="0.25">
      <c r="A565" s="54" t="s">
        <v>889</v>
      </c>
      <c r="B565" s="54" t="s">
        <v>892</v>
      </c>
      <c r="C565" s="31">
        <v>4301020385</v>
      </c>
      <c r="D565" s="800">
        <v>4680115880054</v>
      </c>
      <c r="E565" s="801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1179" t="s">
        <v>893</v>
      </c>
      <c r="Q565" s="807"/>
      <c r="R565" s="807"/>
      <c r="S565" s="807"/>
      <c r="T565" s="808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802"/>
      <c r="B566" s="799"/>
      <c r="C566" s="799"/>
      <c r="D566" s="799"/>
      <c r="E566" s="799"/>
      <c r="F566" s="799"/>
      <c r="G566" s="799"/>
      <c r="H566" s="799"/>
      <c r="I566" s="799"/>
      <c r="J566" s="799"/>
      <c r="K566" s="799"/>
      <c r="L566" s="799"/>
      <c r="M566" s="799"/>
      <c r="N566" s="799"/>
      <c r="O566" s="803"/>
      <c r="P566" s="795" t="s">
        <v>71</v>
      </c>
      <c r="Q566" s="796"/>
      <c r="R566" s="796"/>
      <c r="S566" s="796"/>
      <c r="T566" s="796"/>
      <c r="U566" s="796"/>
      <c r="V566" s="797"/>
      <c r="W566" s="37" t="s">
        <v>72</v>
      </c>
      <c r="X566" s="793">
        <f>IFERROR(X561/H561,"0")+IFERROR(X562/H562,"0")+IFERROR(X563/H563,"0")+IFERROR(X564/H564,"0")+IFERROR(X565/H565,"0")</f>
        <v>85.012626262626256</v>
      </c>
      <c r="Y566" s="793">
        <f>IFERROR(Y561/H561,"0")+IFERROR(Y562/H562,"0")+IFERROR(Y563/H563,"0")+IFERROR(Y564/H564,"0")+IFERROR(Y565/H565,"0")</f>
        <v>86</v>
      </c>
      <c r="Z566" s="793">
        <f>IFERROR(IF(Z561="",0,Z561),"0")+IFERROR(IF(Z562="",0,Z562),"0")+IFERROR(IF(Z563="",0,Z563),"0")+IFERROR(IF(Z564="",0,Z564),"0")+IFERROR(IF(Z565="",0,Z565),"0")</f>
        <v>0.98740000000000006</v>
      </c>
      <c r="AA566" s="794"/>
      <c r="AB566" s="794"/>
      <c r="AC566" s="794"/>
    </row>
    <row r="567" spans="1:68" x14ac:dyDescent="0.2">
      <c r="A567" s="799"/>
      <c r="B567" s="799"/>
      <c r="C567" s="799"/>
      <c r="D567" s="799"/>
      <c r="E567" s="799"/>
      <c r="F567" s="799"/>
      <c r="G567" s="799"/>
      <c r="H567" s="799"/>
      <c r="I567" s="799"/>
      <c r="J567" s="799"/>
      <c r="K567" s="799"/>
      <c r="L567" s="799"/>
      <c r="M567" s="799"/>
      <c r="N567" s="799"/>
      <c r="O567" s="803"/>
      <c r="P567" s="795" t="s">
        <v>71</v>
      </c>
      <c r="Q567" s="796"/>
      <c r="R567" s="796"/>
      <c r="S567" s="796"/>
      <c r="T567" s="796"/>
      <c r="U567" s="796"/>
      <c r="V567" s="797"/>
      <c r="W567" s="37" t="s">
        <v>69</v>
      </c>
      <c r="X567" s="793">
        <f>IFERROR(SUM(X561:X565),"0")</f>
        <v>426</v>
      </c>
      <c r="Y567" s="793">
        <f>IFERROR(SUM(Y561:Y565),"0")</f>
        <v>430.56</v>
      </c>
      <c r="Z567" s="37"/>
      <c r="AA567" s="794"/>
      <c r="AB567" s="794"/>
      <c r="AC567" s="794"/>
    </row>
    <row r="568" spans="1:68" ht="14.25" customHeight="1" x14ac:dyDescent="0.25">
      <c r="A568" s="798" t="s">
        <v>64</v>
      </c>
      <c r="B568" s="799"/>
      <c r="C568" s="799"/>
      <c r="D568" s="799"/>
      <c r="E568" s="799"/>
      <c r="F568" s="799"/>
      <c r="G568" s="799"/>
      <c r="H568" s="799"/>
      <c r="I568" s="799"/>
      <c r="J568" s="799"/>
      <c r="K568" s="799"/>
      <c r="L568" s="799"/>
      <c r="M568" s="799"/>
      <c r="N568" s="799"/>
      <c r="O568" s="799"/>
      <c r="P568" s="799"/>
      <c r="Q568" s="799"/>
      <c r="R568" s="799"/>
      <c r="S568" s="799"/>
      <c r="T568" s="799"/>
      <c r="U568" s="799"/>
      <c r="V568" s="799"/>
      <c r="W568" s="799"/>
      <c r="X568" s="799"/>
      <c r="Y568" s="799"/>
      <c r="Z568" s="799"/>
      <c r="AA568" s="787"/>
      <c r="AB568" s="787"/>
      <c r="AC568" s="787"/>
    </row>
    <row r="569" spans="1:68" ht="27" customHeight="1" x14ac:dyDescent="0.25">
      <c r="A569" s="54" t="s">
        <v>894</v>
      </c>
      <c r="B569" s="54" t="s">
        <v>895</v>
      </c>
      <c r="C569" s="31">
        <v>4301031349</v>
      </c>
      <c r="D569" s="800">
        <v>4680115883116</v>
      </c>
      <c r="E569" s="801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965" t="s">
        <v>896</v>
      </c>
      <c r="Q569" s="807"/>
      <c r="R569" s="807"/>
      <c r="S569" s="807"/>
      <c r="T569" s="808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800">
        <v>4680115883116</v>
      </c>
      <c r="E570" s="801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11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807"/>
      <c r="R570" s="807"/>
      <c r="S570" s="807"/>
      <c r="T570" s="808"/>
      <c r="U570" s="34"/>
      <c r="V570" s="34"/>
      <c r="W570" s="35" t="s">
        <v>69</v>
      </c>
      <c r="X570" s="791">
        <v>754</v>
      </c>
      <c r="Y570" s="792">
        <f t="shared" si="114"/>
        <v>755.04000000000008</v>
      </c>
      <c r="Z570" s="36">
        <f t="shared" si="115"/>
        <v>1.71028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805.40909090909076</v>
      </c>
      <c r="BN570" s="64">
        <f t="shared" si="117"/>
        <v>806.5200000000001</v>
      </c>
      <c r="BO570" s="64">
        <f t="shared" si="118"/>
        <v>1.3731060606060606</v>
      </c>
      <c r="BP570" s="64">
        <f t="shared" si="119"/>
        <v>1.375</v>
      </c>
    </row>
    <row r="571" spans="1:68" ht="27" customHeight="1" x14ac:dyDescent="0.25">
      <c r="A571" s="54" t="s">
        <v>900</v>
      </c>
      <c r="B571" s="54" t="s">
        <v>901</v>
      </c>
      <c r="C571" s="31">
        <v>4301031350</v>
      </c>
      <c r="D571" s="800">
        <v>4680115883093</v>
      </c>
      <c r="E571" s="801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1154" t="s">
        <v>902</v>
      </c>
      <c r="Q571" s="807"/>
      <c r="R571" s="807"/>
      <c r="S571" s="807"/>
      <c r="T571" s="808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800">
        <v>4680115883093</v>
      </c>
      <c r="E572" s="801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11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807"/>
      <c r="R572" s="807"/>
      <c r="S572" s="807"/>
      <c r="T572" s="808"/>
      <c r="U572" s="34"/>
      <c r="V572" s="34"/>
      <c r="W572" s="35" t="s">
        <v>69</v>
      </c>
      <c r="X572" s="791">
        <v>514</v>
      </c>
      <c r="Y572" s="792">
        <f t="shared" si="114"/>
        <v>517.44000000000005</v>
      </c>
      <c r="Z572" s="36">
        <f t="shared" si="115"/>
        <v>1.17208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549.0454545454545</v>
      </c>
      <c r="BN572" s="64">
        <f t="shared" si="117"/>
        <v>552.72</v>
      </c>
      <c r="BO572" s="64">
        <f t="shared" si="118"/>
        <v>0.93604312354312358</v>
      </c>
      <c r="BP572" s="64">
        <f t="shared" si="119"/>
        <v>0.9423076923076924</v>
      </c>
    </row>
    <row r="573" spans="1:68" ht="27" customHeight="1" x14ac:dyDescent="0.25">
      <c r="A573" s="54" t="s">
        <v>906</v>
      </c>
      <c r="B573" s="54" t="s">
        <v>907</v>
      </c>
      <c r="C573" s="31">
        <v>4301031353</v>
      </c>
      <c r="D573" s="800">
        <v>4680115883109</v>
      </c>
      <c r="E573" s="801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1160" t="s">
        <v>908</v>
      </c>
      <c r="Q573" s="807"/>
      <c r="R573" s="807"/>
      <c r="S573" s="807"/>
      <c r="T573" s="808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800">
        <v>4680115883109</v>
      </c>
      <c r="E574" s="801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07"/>
      <c r="R574" s="807"/>
      <c r="S574" s="807"/>
      <c r="T574" s="808"/>
      <c r="U574" s="34"/>
      <c r="V574" s="34"/>
      <c r="W574" s="35" t="s">
        <v>69</v>
      </c>
      <c r="X574" s="791">
        <v>936</v>
      </c>
      <c r="Y574" s="792">
        <f t="shared" si="114"/>
        <v>939.84</v>
      </c>
      <c r="Z574" s="36">
        <f t="shared" si="115"/>
        <v>2.1288800000000001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999.81818181818176</v>
      </c>
      <c r="BN574" s="64">
        <f t="shared" si="117"/>
        <v>1003.9199999999998</v>
      </c>
      <c r="BO574" s="64">
        <f t="shared" si="118"/>
        <v>1.7045454545454544</v>
      </c>
      <c r="BP574" s="64">
        <f t="shared" si="119"/>
        <v>1.7115384615384617</v>
      </c>
    </row>
    <row r="575" spans="1:68" ht="27" customHeight="1" x14ac:dyDescent="0.25">
      <c r="A575" s="54" t="s">
        <v>912</v>
      </c>
      <c r="B575" s="54" t="s">
        <v>913</v>
      </c>
      <c r="C575" s="31">
        <v>4301031249</v>
      </c>
      <c r="D575" s="800">
        <v>4680115882072</v>
      </c>
      <c r="E575" s="801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91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07"/>
      <c r="R575" s="807"/>
      <c r="S575" s="807"/>
      <c r="T575" s="808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4301031419</v>
      </c>
      <c r="D576" s="800">
        <v>4680115882072</v>
      </c>
      <c r="E576" s="801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931" t="s">
        <v>916</v>
      </c>
      <c r="Q576" s="807"/>
      <c r="R576" s="807"/>
      <c r="S576" s="807"/>
      <c r="T576" s="808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912</v>
      </c>
      <c r="B577" s="54" t="s">
        <v>917</v>
      </c>
      <c r="C577" s="31">
        <v>4301031383</v>
      </c>
      <c r="D577" s="800">
        <v>4680115882072</v>
      </c>
      <c r="E577" s="801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9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07"/>
      <c r="R577" s="807"/>
      <c r="S577" s="807"/>
      <c r="T577" s="808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4301031251</v>
      </c>
      <c r="D578" s="800">
        <v>4680115882102</v>
      </c>
      <c r="E578" s="801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8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07"/>
      <c r="R578" s="807"/>
      <c r="S578" s="807"/>
      <c r="T578" s="808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920</v>
      </c>
      <c r="C579" s="31">
        <v>4301031418</v>
      </c>
      <c r="D579" s="800">
        <v>4680115882102</v>
      </c>
      <c r="E579" s="801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870" t="s">
        <v>921</v>
      </c>
      <c r="Q579" s="807"/>
      <c r="R579" s="807"/>
      <c r="S579" s="807"/>
      <c r="T579" s="808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922</v>
      </c>
      <c r="C580" s="31">
        <v>4301031385</v>
      </c>
      <c r="D580" s="800">
        <v>4680115882102</v>
      </c>
      <c r="E580" s="801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93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07"/>
      <c r="R580" s="807"/>
      <c r="S580" s="807"/>
      <c r="T580" s="808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923</v>
      </c>
      <c r="B581" s="54" t="s">
        <v>924</v>
      </c>
      <c r="C581" s="31">
        <v>4301031253</v>
      </c>
      <c r="D581" s="800">
        <v>4680115882096</v>
      </c>
      <c r="E581" s="801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07"/>
      <c r="R581" s="807"/>
      <c r="S581" s="807"/>
      <c r="T581" s="808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923</v>
      </c>
      <c r="B582" s="54" t="s">
        <v>925</v>
      </c>
      <c r="C582" s="31">
        <v>4301031417</v>
      </c>
      <c r="D582" s="800">
        <v>4680115882096</v>
      </c>
      <c r="E582" s="801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23" t="s">
        <v>926</v>
      </c>
      <c r="Q582" s="807"/>
      <c r="R582" s="807"/>
      <c r="S582" s="807"/>
      <c r="T582" s="808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923</v>
      </c>
      <c r="B583" s="54" t="s">
        <v>927</v>
      </c>
      <c r="C583" s="31">
        <v>4301031384</v>
      </c>
      <c r="D583" s="800">
        <v>4680115882096</v>
      </c>
      <c r="E583" s="801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8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07"/>
      <c r="R583" s="807"/>
      <c r="S583" s="807"/>
      <c r="T583" s="808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802"/>
      <c r="B584" s="799"/>
      <c r="C584" s="799"/>
      <c r="D584" s="799"/>
      <c r="E584" s="799"/>
      <c r="F584" s="799"/>
      <c r="G584" s="799"/>
      <c r="H584" s="799"/>
      <c r="I584" s="799"/>
      <c r="J584" s="799"/>
      <c r="K584" s="799"/>
      <c r="L584" s="799"/>
      <c r="M584" s="799"/>
      <c r="N584" s="799"/>
      <c r="O584" s="803"/>
      <c r="P584" s="795" t="s">
        <v>71</v>
      </c>
      <c r="Q584" s="796"/>
      <c r="R584" s="796"/>
      <c r="S584" s="796"/>
      <c r="T584" s="796"/>
      <c r="U584" s="796"/>
      <c r="V584" s="797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417.42424242424238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419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5.0112400000000008</v>
      </c>
      <c r="AA584" s="794"/>
      <c r="AB584" s="794"/>
      <c r="AC584" s="794"/>
    </row>
    <row r="585" spans="1:68" x14ac:dyDescent="0.2">
      <c r="A585" s="799"/>
      <c r="B585" s="799"/>
      <c r="C585" s="799"/>
      <c r="D585" s="799"/>
      <c r="E585" s="799"/>
      <c r="F585" s="799"/>
      <c r="G585" s="799"/>
      <c r="H585" s="799"/>
      <c r="I585" s="799"/>
      <c r="J585" s="799"/>
      <c r="K585" s="799"/>
      <c r="L585" s="799"/>
      <c r="M585" s="799"/>
      <c r="N585" s="799"/>
      <c r="O585" s="803"/>
      <c r="P585" s="795" t="s">
        <v>71</v>
      </c>
      <c r="Q585" s="796"/>
      <c r="R585" s="796"/>
      <c r="S585" s="796"/>
      <c r="T585" s="796"/>
      <c r="U585" s="796"/>
      <c r="V585" s="797"/>
      <c r="W585" s="37" t="s">
        <v>69</v>
      </c>
      <c r="X585" s="793">
        <f>IFERROR(SUM(X569:X583),"0")</f>
        <v>2204</v>
      </c>
      <c r="Y585" s="793">
        <f>IFERROR(SUM(Y569:Y583),"0")</f>
        <v>2212.3200000000002</v>
      </c>
      <c r="Z585" s="37"/>
      <c r="AA585" s="794"/>
      <c r="AB585" s="794"/>
      <c r="AC585" s="794"/>
    </row>
    <row r="586" spans="1:68" ht="14.25" customHeight="1" x14ac:dyDescent="0.25">
      <c r="A586" s="798" t="s">
        <v>73</v>
      </c>
      <c r="B586" s="799"/>
      <c r="C586" s="799"/>
      <c r="D586" s="799"/>
      <c r="E586" s="799"/>
      <c r="F586" s="799"/>
      <c r="G586" s="799"/>
      <c r="H586" s="799"/>
      <c r="I586" s="799"/>
      <c r="J586" s="799"/>
      <c r="K586" s="799"/>
      <c r="L586" s="799"/>
      <c r="M586" s="799"/>
      <c r="N586" s="799"/>
      <c r="O586" s="799"/>
      <c r="P586" s="799"/>
      <c r="Q586" s="799"/>
      <c r="R586" s="799"/>
      <c r="S586" s="799"/>
      <c r="T586" s="799"/>
      <c r="U586" s="799"/>
      <c r="V586" s="799"/>
      <c r="W586" s="799"/>
      <c r="X586" s="799"/>
      <c r="Y586" s="799"/>
      <c r="Z586" s="799"/>
      <c r="AA586" s="787"/>
      <c r="AB586" s="787"/>
      <c r="AC586" s="787"/>
    </row>
    <row r="587" spans="1:68" ht="27" customHeight="1" x14ac:dyDescent="0.25">
      <c r="A587" s="54" t="s">
        <v>928</v>
      </c>
      <c r="B587" s="54" t="s">
        <v>929</v>
      </c>
      <c r="C587" s="31">
        <v>4301051230</v>
      </c>
      <c r="D587" s="800">
        <v>4607091383409</v>
      </c>
      <c r="E587" s="801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10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07"/>
      <c r="R587" s="807"/>
      <c r="S587" s="807"/>
      <c r="T587" s="808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931</v>
      </c>
      <c r="B588" s="54" t="s">
        <v>932</v>
      </c>
      <c r="C588" s="31">
        <v>4301051231</v>
      </c>
      <c r="D588" s="800">
        <v>4607091383416</v>
      </c>
      <c r="E588" s="801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9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07"/>
      <c r="R588" s="807"/>
      <c r="S588" s="807"/>
      <c r="T588" s="808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934</v>
      </c>
      <c r="B589" s="54" t="s">
        <v>935</v>
      </c>
      <c r="C589" s="31">
        <v>4301051058</v>
      </c>
      <c r="D589" s="800">
        <v>4680115883536</v>
      </c>
      <c r="E589" s="801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07"/>
      <c r="R589" s="807"/>
      <c r="S589" s="807"/>
      <c r="T589" s="808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802"/>
      <c r="B590" s="799"/>
      <c r="C590" s="799"/>
      <c r="D590" s="799"/>
      <c r="E590" s="799"/>
      <c r="F590" s="799"/>
      <c r="G590" s="799"/>
      <c r="H590" s="799"/>
      <c r="I590" s="799"/>
      <c r="J590" s="799"/>
      <c r="K590" s="799"/>
      <c r="L590" s="799"/>
      <c r="M590" s="799"/>
      <c r="N590" s="799"/>
      <c r="O590" s="803"/>
      <c r="P590" s="795" t="s">
        <v>71</v>
      </c>
      <c r="Q590" s="796"/>
      <c r="R590" s="796"/>
      <c r="S590" s="796"/>
      <c r="T590" s="796"/>
      <c r="U590" s="796"/>
      <c r="V590" s="797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x14ac:dyDescent="0.2">
      <c r="A591" s="799"/>
      <c r="B591" s="799"/>
      <c r="C591" s="799"/>
      <c r="D591" s="799"/>
      <c r="E591" s="799"/>
      <c r="F591" s="799"/>
      <c r="G591" s="799"/>
      <c r="H591" s="799"/>
      <c r="I591" s="799"/>
      <c r="J591" s="799"/>
      <c r="K591" s="799"/>
      <c r="L591" s="799"/>
      <c r="M591" s="799"/>
      <c r="N591" s="799"/>
      <c r="O591" s="803"/>
      <c r="P591" s="795" t="s">
        <v>71</v>
      </c>
      <c r="Q591" s="796"/>
      <c r="R591" s="796"/>
      <c r="S591" s="796"/>
      <c r="T591" s="796"/>
      <c r="U591" s="796"/>
      <c r="V591" s="797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customHeight="1" x14ac:dyDescent="0.25">
      <c r="A592" s="798" t="s">
        <v>207</v>
      </c>
      <c r="B592" s="799"/>
      <c r="C592" s="799"/>
      <c r="D592" s="799"/>
      <c r="E592" s="799"/>
      <c r="F592" s="799"/>
      <c r="G592" s="799"/>
      <c r="H592" s="799"/>
      <c r="I592" s="799"/>
      <c r="J592" s="799"/>
      <c r="K592" s="799"/>
      <c r="L592" s="799"/>
      <c r="M592" s="799"/>
      <c r="N592" s="799"/>
      <c r="O592" s="799"/>
      <c r="P592" s="799"/>
      <c r="Q592" s="799"/>
      <c r="R592" s="799"/>
      <c r="S592" s="799"/>
      <c r="T592" s="799"/>
      <c r="U592" s="799"/>
      <c r="V592" s="799"/>
      <c r="W592" s="799"/>
      <c r="X592" s="799"/>
      <c r="Y592" s="799"/>
      <c r="Z592" s="799"/>
      <c r="AA592" s="787"/>
      <c r="AB592" s="787"/>
      <c r="AC592" s="787"/>
    </row>
    <row r="593" spans="1:68" ht="27" customHeight="1" x14ac:dyDescent="0.25">
      <c r="A593" s="54" t="s">
        <v>937</v>
      </c>
      <c r="B593" s="54" t="s">
        <v>938</v>
      </c>
      <c r="C593" s="31">
        <v>4301060363</v>
      </c>
      <c r="D593" s="800">
        <v>4680115885035</v>
      </c>
      <c r="E593" s="801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10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07"/>
      <c r="R593" s="807"/>
      <c r="S593" s="807"/>
      <c r="T593" s="808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940</v>
      </c>
      <c r="B594" s="54" t="s">
        <v>941</v>
      </c>
      <c r="C594" s="31">
        <v>4301060436</v>
      </c>
      <c r="D594" s="800">
        <v>4680115885936</v>
      </c>
      <c r="E594" s="801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1237" t="s">
        <v>942</v>
      </c>
      <c r="Q594" s="807"/>
      <c r="R594" s="807"/>
      <c r="S594" s="807"/>
      <c r="T594" s="808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802"/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803"/>
      <c r="P595" s="795" t="s">
        <v>71</v>
      </c>
      <c r="Q595" s="796"/>
      <c r="R595" s="796"/>
      <c r="S595" s="796"/>
      <c r="T595" s="796"/>
      <c r="U595" s="796"/>
      <c r="V595" s="797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x14ac:dyDescent="0.2">
      <c r="A596" s="799"/>
      <c r="B596" s="799"/>
      <c r="C596" s="799"/>
      <c r="D596" s="799"/>
      <c r="E596" s="799"/>
      <c r="F596" s="799"/>
      <c r="G596" s="799"/>
      <c r="H596" s="799"/>
      <c r="I596" s="799"/>
      <c r="J596" s="799"/>
      <c r="K596" s="799"/>
      <c r="L596" s="799"/>
      <c r="M596" s="799"/>
      <c r="N596" s="799"/>
      <c r="O596" s="803"/>
      <c r="P596" s="795" t="s">
        <v>71</v>
      </c>
      <c r="Q596" s="796"/>
      <c r="R596" s="796"/>
      <c r="S596" s="796"/>
      <c r="T596" s="796"/>
      <c r="U596" s="796"/>
      <c r="V596" s="797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customHeight="1" x14ac:dyDescent="0.2">
      <c r="A597" s="888" t="s">
        <v>943</v>
      </c>
      <c r="B597" s="889"/>
      <c r="C597" s="889"/>
      <c r="D597" s="889"/>
      <c r="E597" s="889"/>
      <c r="F597" s="889"/>
      <c r="G597" s="889"/>
      <c r="H597" s="889"/>
      <c r="I597" s="889"/>
      <c r="J597" s="889"/>
      <c r="K597" s="889"/>
      <c r="L597" s="889"/>
      <c r="M597" s="889"/>
      <c r="N597" s="889"/>
      <c r="O597" s="889"/>
      <c r="P597" s="889"/>
      <c r="Q597" s="889"/>
      <c r="R597" s="889"/>
      <c r="S597" s="889"/>
      <c r="T597" s="889"/>
      <c r="U597" s="889"/>
      <c r="V597" s="889"/>
      <c r="W597" s="889"/>
      <c r="X597" s="889"/>
      <c r="Y597" s="889"/>
      <c r="Z597" s="889"/>
      <c r="AA597" s="48"/>
      <c r="AB597" s="48"/>
      <c r="AC597" s="48"/>
    </row>
    <row r="598" spans="1:68" ht="16.5" customHeight="1" x14ac:dyDescent="0.25">
      <c r="A598" s="826" t="s">
        <v>943</v>
      </c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799"/>
      <c r="P598" s="799"/>
      <c r="Q598" s="799"/>
      <c r="R598" s="799"/>
      <c r="S598" s="799"/>
      <c r="T598" s="799"/>
      <c r="U598" s="799"/>
      <c r="V598" s="799"/>
      <c r="W598" s="799"/>
      <c r="X598" s="799"/>
      <c r="Y598" s="799"/>
      <c r="Z598" s="799"/>
      <c r="AA598" s="786"/>
      <c r="AB598" s="786"/>
      <c r="AC598" s="786"/>
    </row>
    <row r="599" spans="1:68" ht="14.25" customHeight="1" x14ac:dyDescent="0.25">
      <c r="A599" s="798" t="s">
        <v>113</v>
      </c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799"/>
      <c r="P599" s="799"/>
      <c r="Q599" s="799"/>
      <c r="R599" s="799"/>
      <c r="S599" s="799"/>
      <c r="T599" s="799"/>
      <c r="U599" s="799"/>
      <c r="V599" s="799"/>
      <c r="W599" s="799"/>
      <c r="X599" s="799"/>
      <c r="Y599" s="799"/>
      <c r="Z599" s="799"/>
      <c r="AA599" s="787"/>
      <c r="AB599" s="787"/>
      <c r="AC599" s="787"/>
    </row>
    <row r="600" spans="1:68" ht="27" customHeight="1" x14ac:dyDescent="0.25">
      <c r="A600" s="54" t="s">
        <v>944</v>
      </c>
      <c r="B600" s="54" t="s">
        <v>945</v>
      </c>
      <c r="C600" s="31">
        <v>4301011862</v>
      </c>
      <c r="D600" s="800">
        <v>4680115885523</v>
      </c>
      <c r="E600" s="801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1236" t="s">
        <v>946</v>
      </c>
      <c r="Q600" s="807"/>
      <c r="R600" s="807"/>
      <c r="S600" s="807"/>
      <c r="T600" s="808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802"/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803"/>
      <c r="P601" s="795" t="s">
        <v>71</v>
      </c>
      <c r="Q601" s="796"/>
      <c r="R601" s="796"/>
      <c r="S601" s="796"/>
      <c r="T601" s="796"/>
      <c r="U601" s="796"/>
      <c r="V601" s="797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x14ac:dyDescent="0.2">
      <c r="A602" s="799"/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803"/>
      <c r="P602" s="795" t="s">
        <v>71</v>
      </c>
      <c r="Q602" s="796"/>
      <c r="R602" s="796"/>
      <c r="S602" s="796"/>
      <c r="T602" s="796"/>
      <c r="U602" s="796"/>
      <c r="V602" s="797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customHeight="1" x14ac:dyDescent="0.25">
      <c r="A603" s="798" t="s">
        <v>64</v>
      </c>
      <c r="B603" s="799"/>
      <c r="C603" s="799"/>
      <c r="D603" s="799"/>
      <c r="E603" s="799"/>
      <c r="F603" s="799"/>
      <c r="G603" s="799"/>
      <c r="H603" s="799"/>
      <c r="I603" s="799"/>
      <c r="J603" s="799"/>
      <c r="K603" s="799"/>
      <c r="L603" s="799"/>
      <c r="M603" s="799"/>
      <c r="N603" s="799"/>
      <c r="O603" s="799"/>
      <c r="P603" s="799"/>
      <c r="Q603" s="799"/>
      <c r="R603" s="799"/>
      <c r="S603" s="799"/>
      <c r="T603" s="799"/>
      <c r="U603" s="799"/>
      <c r="V603" s="799"/>
      <c r="W603" s="799"/>
      <c r="X603" s="799"/>
      <c r="Y603" s="799"/>
      <c r="Z603" s="799"/>
      <c r="AA603" s="787"/>
      <c r="AB603" s="787"/>
      <c r="AC603" s="787"/>
    </row>
    <row r="604" spans="1:68" ht="27" customHeight="1" x14ac:dyDescent="0.25">
      <c r="A604" s="54" t="s">
        <v>948</v>
      </c>
      <c r="B604" s="54" t="s">
        <v>949</v>
      </c>
      <c r="C604" s="31">
        <v>4301031309</v>
      </c>
      <c r="D604" s="800">
        <v>4680115885530</v>
      </c>
      <c r="E604" s="801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2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07"/>
      <c r="R604" s="807"/>
      <c r="S604" s="807"/>
      <c r="T604" s="808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x14ac:dyDescent="0.2">
      <c r="A605" s="802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3"/>
      <c r="P605" s="795" t="s">
        <v>71</v>
      </c>
      <c r="Q605" s="796"/>
      <c r="R605" s="796"/>
      <c r="S605" s="796"/>
      <c r="T605" s="796"/>
      <c r="U605" s="796"/>
      <c r="V605" s="797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x14ac:dyDescent="0.2">
      <c r="A606" s="799"/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803"/>
      <c r="P606" s="795" t="s">
        <v>71</v>
      </c>
      <c r="Q606" s="796"/>
      <c r="R606" s="796"/>
      <c r="S606" s="796"/>
      <c r="T606" s="796"/>
      <c r="U606" s="796"/>
      <c r="V606" s="797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customHeight="1" x14ac:dyDescent="0.25">
      <c r="A607" s="798" t="s">
        <v>73</v>
      </c>
      <c r="B607" s="799"/>
      <c r="C607" s="799"/>
      <c r="D607" s="799"/>
      <c r="E607" s="799"/>
      <c r="F607" s="799"/>
      <c r="G607" s="799"/>
      <c r="H607" s="799"/>
      <c r="I607" s="799"/>
      <c r="J607" s="799"/>
      <c r="K607" s="799"/>
      <c r="L607" s="799"/>
      <c r="M607" s="799"/>
      <c r="N607" s="799"/>
      <c r="O607" s="799"/>
      <c r="P607" s="799"/>
      <c r="Q607" s="799"/>
      <c r="R607" s="799"/>
      <c r="S607" s="799"/>
      <c r="T607" s="799"/>
      <c r="U607" s="799"/>
      <c r="V607" s="799"/>
      <c r="W607" s="799"/>
      <c r="X607" s="799"/>
      <c r="Y607" s="799"/>
      <c r="Z607" s="799"/>
      <c r="AA607" s="787"/>
      <c r="AB607" s="787"/>
      <c r="AC607" s="787"/>
    </row>
    <row r="608" spans="1:68" ht="16.5" customHeight="1" x14ac:dyDescent="0.25">
      <c r="A608" s="54" t="s">
        <v>951</v>
      </c>
      <c r="B608" s="54" t="s">
        <v>952</v>
      </c>
      <c r="C608" s="31">
        <v>4301051765</v>
      </c>
      <c r="D608" s="800">
        <v>4680115885547</v>
      </c>
      <c r="E608" s="801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56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07"/>
      <c r="R608" s="807"/>
      <c r="S608" s="807"/>
      <c r="T608" s="808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02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3"/>
      <c r="P609" s="795" t="s">
        <v>71</v>
      </c>
      <c r="Q609" s="796"/>
      <c r="R609" s="796"/>
      <c r="S609" s="796"/>
      <c r="T609" s="796"/>
      <c r="U609" s="796"/>
      <c r="V609" s="797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x14ac:dyDescent="0.2">
      <c r="A610" s="799"/>
      <c r="B610" s="799"/>
      <c r="C610" s="799"/>
      <c r="D610" s="799"/>
      <c r="E610" s="799"/>
      <c r="F610" s="799"/>
      <c r="G610" s="799"/>
      <c r="H610" s="799"/>
      <c r="I610" s="799"/>
      <c r="J610" s="799"/>
      <c r="K610" s="799"/>
      <c r="L610" s="799"/>
      <c r="M610" s="799"/>
      <c r="N610" s="799"/>
      <c r="O610" s="803"/>
      <c r="P610" s="795" t="s">
        <v>71</v>
      </c>
      <c r="Q610" s="796"/>
      <c r="R610" s="796"/>
      <c r="S610" s="796"/>
      <c r="T610" s="796"/>
      <c r="U610" s="796"/>
      <c r="V610" s="797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customHeight="1" x14ac:dyDescent="0.2">
      <c r="A611" s="888" t="s">
        <v>953</v>
      </c>
      <c r="B611" s="889"/>
      <c r="C611" s="889"/>
      <c r="D611" s="889"/>
      <c r="E611" s="889"/>
      <c r="F611" s="889"/>
      <c r="G611" s="889"/>
      <c r="H611" s="889"/>
      <c r="I611" s="889"/>
      <c r="J611" s="889"/>
      <c r="K611" s="889"/>
      <c r="L611" s="889"/>
      <c r="M611" s="889"/>
      <c r="N611" s="889"/>
      <c r="O611" s="889"/>
      <c r="P611" s="889"/>
      <c r="Q611" s="889"/>
      <c r="R611" s="889"/>
      <c r="S611" s="889"/>
      <c r="T611" s="889"/>
      <c r="U611" s="889"/>
      <c r="V611" s="889"/>
      <c r="W611" s="889"/>
      <c r="X611" s="889"/>
      <c r="Y611" s="889"/>
      <c r="Z611" s="889"/>
      <c r="AA611" s="48"/>
      <c r="AB611" s="48"/>
      <c r="AC611" s="48"/>
    </row>
    <row r="612" spans="1:68" ht="16.5" customHeight="1" x14ac:dyDescent="0.25">
      <c r="A612" s="826" t="s">
        <v>953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6"/>
      <c r="AB612" s="786"/>
      <c r="AC612" s="786"/>
    </row>
    <row r="613" spans="1:68" ht="14.25" customHeight="1" x14ac:dyDescent="0.25">
      <c r="A613" s="798" t="s">
        <v>113</v>
      </c>
      <c r="B613" s="799"/>
      <c r="C613" s="799"/>
      <c r="D613" s="799"/>
      <c r="E613" s="799"/>
      <c r="F613" s="799"/>
      <c r="G613" s="799"/>
      <c r="H613" s="799"/>
      <c r="I613" s="799"/>
      <c r="J613" s="799"/>
      <c r="K613" s="799"/>
      <c r="L613" s="799"/>
      <c r="M613" s="799"/>
      <c r="N613" s="799"/>
      <c r="O613" s="799"/>
      <c r="P613" s="799"/>
      <c r="Q613" s="799"/>
      <c r="R613" s="799"/>
      <c r="S613" s="799"/>
      <c r="T613" s="799"/>
      <c r="U613" s="799"/>
      <c r="V613" s="799"/>
      <c r="W613" s="799"/>
      <c r="X613" s="799"/>
      <c r="Y613" s="799"/>
      <c r="Z613" s="799"/>
      <c r="AA613" s="787"/>
      <c r="AB613" s="787"/>
      <c r="AC613" s="787"/>
    </row>
    <row r="614" spans="1:68" ht="27" customHeight="1" x14ac:dyDescent="0.25">
      <c r="A614" s="54" t="s">
        <v>954</v>
      </c>
      <c r="B614" s="54" t="s">
        <v>955</v>
      </c>
      <c r="C614" s="31">
        <v>4301011763</v>
      </c>
      <c r="D614" s="800">
        <v>4640242181011</v>
      </c>
      <c r="E614" s="801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81" t="s">
        <v>956</v>
      </c>
      <c r="Q614" s="807"/>
      <c r="R614" s="807"/>
      <c r="S614" s="807"/>
      <c r="T614" s="808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4301011585</v>
      </c>
      <c r="D615" s="800">
        <v>4640242180441</v>
      </c>
      <c r="E615" s="801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1207" t="s">
        <v>960</v>
      </c>
      <c r="Q615" s="807"/>
      <c r="R615" s="807"/>
      <c r="S615" s="807"/>
      <c r="T615" s="808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4301011584</v>
      </c>
      <c r="D616" s="800">
        <v>4640242180564</v>
      </c>
      <c r="E616" s="801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1198" t="s">
        <v>964</v>
      </c>
      <c r="Q616" s="807"/>
      <c r="R616" s="807"/>
      <c r="S616" s="807"/>
      <c r="T616" s="808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4301011762</v>
      </c>
      <c r="D617" s="800">
        <v>4640242180922</v>
      </c>
      <c r="E617" s="801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998" t="s">
        <v>968</v>
      </c>
      <c r="Q617" s="807"/>
      <c r="R617" s="807"/>
      <c r="S617" s="807"/>
      <c r="T617" s="808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970</v>
      </c>
      <c r="B618" s="54" t="s">
        <v>971</v>
      </c>
      <c r="C618" s="31">
        <v>4301011764</v>
      </c>
      <c r="D618" s="800">
        <v>4640242181189</v>
      </c>
      <c r="E618" s="801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990" t="s">
        <v>972</v>
      </c>
      <c r="Q618" s="807"/>
      <c r="R618" s="807"/>
      <c r="S618" s="807"/>
      <c r="T618" s="808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973</v>
      </c>
      <c r="B619" s="54" t="s">
        <v>974</v>
      </c>
      <c r="C619" s="31">
        <v>4301011551</v>
      </c>
      <c r="D619" s="800">
        <v>4640242180038</v>
      </c>
      <c r="E619" s="801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11" t="s">
        <v>975</v>
      </c>
      <c r="Q619" s="807"/>
      <c r="R619" s="807"/>
      <c r="S619" s="807"/>
      <c r="T619" s="808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976</v>
      </c>
      <c r="B620" s="54" t="s">
        <v>977</v>
      </c>
      <c r="C620" s="31">
        <v>4301011765</v>
      </c>
      <c r="D620" s="800">
        <v>4640242181172</v>
      </c>
      <c r="E620" s="801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954" t="s">
        <v>978</v>
      </c>
      <c r="Q620" s="807"/>
      <c r="R620" s="807"/>
      <c r="S620" s="807"/>
      <c r="T620" s="808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x14ac:dyDescent="0.2">
      <c r="A621" s="802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3"/>
      <c r="P621" s="795" t="s">
        <v>71</v>
      </c>
      <c r="Q621" s="796"/>
      <c r="R621" s="796"/>
      <c r="S621" s="796"/>
      <c r="T621" s="796"/>
      <c r="U621" s="796"/>
      <c r="V621" s="797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x14ac:dyDescent="0.2">
      <c r="A622" s="799"/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803"/>
      <c r="P622" s="795" t="s">
        <v>71</v>
      </c>
      <c r="Q622" s="796"/>
      <c r="R622" s="796"/>
      <c r="S622" s="796"/>
      <c r="T622" s="796"/>
      <c r="U622" s="796"/>
      <c r="V622" s="797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customHeight="1" x14ac:dyDescent="0.25">
      <c r="A623" s="798" t="s">
        <v>165</v>
      </c>
      <c r="B623" s="799"/>
      <c r="C623" s="799"/>
      <c r="D623" s="799"/>
      <c r="E623" s="799"/>
      <c r="F623" s="799"/>
      <c r="G623" s="799"/>
      <c r="H623" s="799"/>
      <c r="I623" s="799"/>
      <c r="J623" s="799"/>
      <c r="K623" s="799"/>
      <c r="L623" s="799"/>
      <c r="M623" s="799"/>
      <c r="N623" s="799"/>
      <c r="O623" s="799"/>
      <c r="P623" s="799"/>
      <c r="Q623" s="799"/>
      <c r="R623" s="799"/>
      <c r="S623" s="799"/>
      <c r="T623" s="799"/>
      <c r="U623" s="799"/>
      <c r="V623" s="799"/>
      <c r="W623" s="799"/>
      <c r="X623" s="799"/>
      <c r="Y623" s="799"/>
      <c r="Z623" s="799"/>
      <c r="AA623" s="787"/>
      <c r="AB623" s="787"/>
      <c r="AC623" s="787"/>
    </row>
    <row r="624" spans="1:68" ht="16.5" customHeight="1" x14ac:dyDescent="0.25">
      <c r="A624" s="54" t="s">
        <v>979</v>
      </c>
      <c r="B624" s="54" t="s">
        <v>980</v>
      </c>
      <c r="C624" s="31">
        <v>4301020269</v>
      </c>
      <c r="D624" s="800">
        <v>4640242180519</v>
      </c>
      <c r="E624" s="801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1169" t="s">
        <v>981</v>
      </c>
      <c r="Q624" s="807"/>
      <c r="R624" s="807"/>
      <c r="S624" s="807"/>
      <c r="T624" s="808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983</v>
      </c>
      <c r="B625" s="54" t="s">
        <v>984</v>
      </c>
      <c r="C625" s="31">
        <v>4301020260</v>
      </c>
      <c r="D625" s="800">
        <v>4640242180526</v>
      </c>
      <c r="E625" s="801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825" t="s">
        <v>985</v>
      </c>
      <c r="Q625" s="807"/>
      <c r="R625" s="807"/>
      <c r="S625" s="807"/>
      <c r="T625" s="808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4301020309</v>
      </c>
      <c r="D626" s="800">
        <v>4640242180090</v>
      </c>
      <c r="E626" s="801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1229" t="s">
        <v>988</v>
      </c>
      <c r="Q626" s="807"/>
      <c r="R626" s="807"/>
      <c r="S626" s="807"/>
      <c r="T626" s="808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990</v>
      </c>
      <c r="B627" s="54" t="s">
        <v>991</v>
      </c>
      <c r="C627" s="31">
        <v>4301020295</v>
      </c>
      <c r="D627" s="800">
        <v>4640242181363</v>
      </c>
      <c r="E627" s="801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78" t="s">
        <v>992</v>
      </c>
      <c r="Q627" s="807"/>
      <c r="R627" s="807"/>
      <c r="S627" s="807"/>
      <c r="T627" s="808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802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3"/>
      <c r="P628" s="795" t="s">
        <v>71</v>
      </c>
      <c r="Q628" s="796"/>
      <c r="R628" s="796"/>
      <c r="S628" s="796"/>
      <c r="T628" s="796"/>
      <c r="U628" s="796"/>
      <c r="V628" s="797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x14ac:dyDescent="0.2">
      <c r="A629" s="799"/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803"/>
      <c r="P629" s="795" t="s">
        <v>71</v>
      </c>
      <c r="Q629" s="796"/>
      <c r="R629" s="796"/>
      <c r="S629" s="796"/>
      <c r="T629" s="796"/>
      <c r="U629" s="796"/>
      <c r="V629" s="797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customHeight="1" x14ac:dyDescent="0.25">
      <c r="A630" s="798" t="s">
        <v>64</v>
      </c>
      <c r="B630" s="799"/>
      <c r="C630" s="799"/>
      <c r="D630" s="799"/>
      <c r="E630" s="799"/>
      <c r="F630" s="799"/>
      <c r="G630" s="799"/>
      <c r="H630" s="799"/>
      <c r="I630" s="799"/>
      <c r="J630" s="799"/>
      <c r="K630" s="799"/>
      <c r="L630" s="799"/>
      <c r="M630" s="799"/>
      <c r="N630" s="799"/>
      <c r="O630" s="799"/>
      <c r="P630" s="799"/>
      <c r="Q630" s="799"/>
      <c r="R630" s="799"/>
      <c r="S630" s="799"/>
      <c r="T630" s="799"/>
      <c r="U630" s="799"/>
      <c r="V630" s="799"/>
      <c r="W630" s="799"/>
      <c r="X630" s="799"/>
      <c r="Y630" s="799"/>
      <c r="Z630" s="799"/>
      <c r="AA630" s="787"/>
      <c r="AB630" s="787"/>
      <c r="AC630" s="787"/>
    </row>
    <row r="631" spans="1:68" ht="27" customHeight="1" x14ac:dyDescent="0.25">
      <c r="A631" s="54" t="s">
        <v>993</v>
      </c>
      <c r="B631" s="54" t="s">
        <v>994</v>
      </c>
      <c r="C631" s="31">
        <v>4301031280</v>
      </c>
      <c r="D631" s="800">
        <v>4640242180816</v>
      </c>
      <c r="E631" s="801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005" t="s">
        <v>995</v>
      </c>
      <c r="Q631" s="807"/>
      <c r="R631" s="807"/>
      <c r="S631" s="807"/>
      <c r="T631" s="808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4301031244</v>
      </c>
      <c r="D632" s="800">
        <v>4640242180595</v>
      </c>
      <c r="E632" s="801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03" t="s">
        <v>999</v>
      </c>
      <c r="Q632" s="807"/>
      <c r="R632" s="807"/>
      <c r="S632" s="807"/>
      <c r="T632" s="808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4301031289</v>
      </c>
      <c r="D633" s="800">
        <v>4640242181615</v>
      </c>
      <c r="E633" s="801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946" t="s">
        <v>1003</v>
      </c>
      <c r="Q633" s="807"/>
      <c r="R633" s="807"/>
      <c r="S633" s="807"/>
      <c r="T633" s="808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4301031285</v>
      </c>
      <c r="D634" s="800">
        <v>4640242181639</v>
      </c>
      <c r="E634" s="801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1173" t="s">
        <v>1007</v>
      </c>
      <c r="Q634" s="807"/>
      <c r="R634" s="807"/>
      <c r="S634" s="807"/>
      <c r="T634" s="808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4301031287</v>
      </c>
      <c r="D635" s="800">
        <v>4640242181622</v>
      </c>
      <c r="E635" s="801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1159" t="s">
        <v>1011</v>
      </c>
      <c r="Q635" s="807"/>
      <c r="R635" s="807"/>
      <c r="S635" s="807"/>
      <c r="T635" s="808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1013</v>
      </c>
      <c r="B636" s="54" t="s">
        <v>1014</v>
      </c>
      <c r="C636" s="31">
        <v>4301031203</v>
      </c>
      <c r="D636" s="800">
        <v>4640242180908</v>
      </c>
      <c r="E636" s="801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932" t="s">
        <v>1015</v>
      </c>
      <c r="Q636" s="807"/>
      <c r="R636" s="807"/>
      <c r="S636" s="807"/>
      <c r="T636" s="808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1016</v>
      </c>
      <c r="B637" s="54" t="s">
        <v>1017</v>
      </c>
      <c r="C637" s="31">
        <v>4301031200</v>
      </c>
      <c r="D637" s="800">
        <v>4640242180489</v>
      </c>
      <c r="E637" s="801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1145" t="s">
        <v>1018</v>
      </c>
      <c r="Q637" s="807"/>
      <c r="R637" s="807"/>
      <c r="S637" s="807"/>
      <c r="T637" s="808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x14ac:dyDescent="0.2">
      <c r="A638" s="802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3"/>
      <c r="P638" s="795" t="s">
        <v>71</v>
      </c>
      <c r="Q638" s="796"/>
      <c r="R638" s="796"/>
      <c r="S638" s="796"/>
      <c r="T638" s="796"/>
      <c r="U638" s="796"/>
      <c r="V638" s="797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x14ac:dyDescent="0.2">
      <c r="A639" s="799"/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803"/>
      <c r="P639" s="795" t="s">
        <v>71</v>
      </c>
      <c r="Q639" s="796"/>
      <c r="R639" s="796"/>
      <c r="S639" s="796"/>
      <c r="T639" s="796"/>
      <c r="U639" s="796"/>
      <c r="V639" s="797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customHeight="1" x14ac:dyDescent="0.25">
      <c r="A640" s="798" t="s">
        <v>73</v>
      </c>
      <c r="B640" s="799"/>
      <c r="C640" s="799"/>
      <c r="D640" s="799"/>
      <c r="E640" s="799"/>
      <c r="F640" s="799"/>
      <c r="G640" s="799"/>
      <c r="H640" s="799"/>
      <c r="I640" s="799"/>
      <c r="J640" s="799"/>
      <c r="K640" s="799"/>
      <c r="L640" s="799"/>
      <c r="M640" s="799"/>
      <c r="N640" s="799"/>
      <c r="O640" s="799"/>
      <c r="P640" s="799"/>
      <c r="Q640" s="799"/>
      <c r="R640" s="799"/>
      <c r="S640" s="799"/>
      <c r="T640" s="799"/>
      <c r="U640" s="799"/>
      <c r="V640" s="799"/>
      <c r="W640" s="799"/>
      <c r="X640" s="799"/>
      <c r="Y640" s="799"/>
      <c r="Z640" s="799"/>
      <c r="AA640" s="787"/>
      <c r="AB640" s="787"/>
      <c r="AC640" s="787"/>
    </row>
    <row r="641" spans="1:68" ht="27" customHeight="1" x14ac:dyDescent="0.25">
      <c r="A641" s="54" t="s">
        <v>1019</v>
      </c>
      <c r="B641" s="54" t="s">
        <v>1020</v>
      </c>
      <c r="C641" s="31">
        <v>4301051746</v>
      </c>
      <c r="D641" s="800">
        <v>4640242180533</v>
      </c>
      <c r="E641" s="801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933" t="s">
        <v>1021</v>
      </c>
      <c r="Q641" s="807"/>
      <c r="R641" s="807"/>
      <c r="S641" s="807"/>
      <c r="T641" s="808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customHeight="1" x14ac:dyDescent="0.25">
      <c r="A642" s="54" t="s">
        <v>1019</v>
      </c>
      <c r="B642" s="54" t="s">
        <v>1023</v>
      </c>
      <c r="C642" s="31">
        <v>4301051887</v>
      </c>
      <c r="D642" s="800">
        <v>4640242180533</v>
      </c>
      <c r="E642" s="801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863" t="s">
        <v>1024</v>
      </c>
      <c r="Q642" s="807"/>
      <c r="R642" s="807"/>
      <c r="S642" s="807"/>
      <c r="T642" s="808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1025</v>
      </c>
      <c r="B643" s="54" t="s">
        <v>1026</v>
      </c>
      <c r="C643" s="31">
        <v>4301051510</v>
      </c>
      <c r="D643" s="800">
        <v>4640242180540</v>
      </c>
      <c r="E643" s="801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1107" t="s">
        <v>1027</v>
      </c>
      <c r="Q643" s="807"/>
      <c r="R643" s="807"/>
      <c r="S643" s="807"/>
      <c r="T643" s="808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1025</v>
      </c>
      <c r="B644" s="54" t="s">
        <v>1029</v>
      </c>
      <c r="C644" s="31">
        <v>4301051933</v>
      </c>
      <c r="D644" s="800">
        <v>4640242180540</v>
      </c>
      <c r="E644" s="801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871" t="s">
        <v>1030</v>
      </c>
      <c r="Q644" s="807"/>
      <c r="R644" s="807"/>
      <c r="S644" s="807"/>
      <c r="T644" s="808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4301051390</v>
      </c>
      <c r="D645" s="800">
        <v>4640242181233</v>
      </c>
      <c r="E645" s="801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11" t="s">
        <v>1033</v>
      </c>
      <c r="Q645" s="807"/>
      <c r="R645" s="807"/>
      <c r="S645" s="807"/>
      <c r="T645" s="808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4301051920</v>
      </c>
      <c r="D646" s="800">
        <v>4640242181233</v>
      </c>
      <c r="E646" s="801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927" t="s">
        <v>1035</v>
      </c>
      <c r="Q646" s="807"/>
      <c r="R646" s="807"/>
      <c r="S646" s="807"/>
      <c r="T646" s="808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1036</v>
      </c>
      <c r="B647" s="54" t="s">
        <v>1037</v>
      </c>
      <c r="C647" s="31">
        <v>4301051448</v>
      </c>
      <c r="D647" s="800">
        <v>4640242181226</v>
      </c>
      <c r="E647" s="801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1163" t="s">
        <v>1038</v>
      </c>
      <c r="Q647" s="807"/>
      <c r="R647" s="807"/>
      <c r="S647" s="807"/>
      <c r="T647" s="808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customHeight="1" x14ac:dyDescent="0.25">
      <c r="A648" s="54" t="s">
        <v>1036</v>
      </c>
      <c r="B648" s="54" t="s">
        <v>1039</v>
      </c>
      <c r="C648" s="31">
        <v>4301051921</v>
      </c>
      <c r="D648" s="800">
        <v>4640242181226</v>
      </c>
      <c r="E648" s="801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929" t="s">
        <v>1040</v>
      </c>
      <c r="Q648" s="807"/>
      <c r="R648" s="807"/>
      <c r="S648" s="807"/>
      <c r="T648" s="808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x14ac:dyDescent="0.2">
      <c r="A649" s="802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x14ac:dyDescent="0.2">
      <c r="A650" s="799"/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80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customHeight="1" x14ac:dyDescent="0.25">
      <c r="A651" s="798" t="s">
        <v>207</v>
      </c>
      <c r="B651" s="799"/>
      <c r="C651" s="799"/>
      <c r="D651" s="799"/>
      <c r="E651" s="799"/>
      <c r="F651" s="799"/>
      <c r="G651" s="799"/>
      <c r="H651" s="799"/>
      <c r="I651" s="799"/>
      <c r="J651" s="799"/>
      <c r="K651" s="799"/>
      <c r="L651" s="799"/>
      <c r="M651" s="799"/>
      <c r="N651" s="799"/>
      <c r="O651" s="799"/>
      <c r="P651" s="799"/>
      <c r="Q651" s="799"/>
      <c r="R651" s="799"/>
      <c r="S651" s="799"/>
      <c r="T651" s="799"/>
      <c r="U651" s="799"/>
      <c r="V651" s="799"/>
      <c r="W651" s="799"/>
      <c r="X651" s="799"/>
      <c r="Y651" s="799"/>
      <c r="Z651" s="799"/>
      <c r="AA651" s="787"/>
      <c r="AB651" s="787"/>
      <c r="AC651" s="787"/>
    </row>
    <row r="652" spans="1:68" ht="27" customHeight="1" x14ac:dyDescent="0.25">
      <c r="A652" s="54" t="s">
        <v>1041</v>
      </c>
      <c r="B652" s="54" t="s">
        <v>1042</v>
      </c>
      <c r="C652" s="31">
        <v>4301060408</v>
      </c>
      <c r="D652" s="800">
        <v>4640242180120</v>
      </c>
      <c r="E652" s="801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886" t="s">
        <v>1043</v>
      </c>
      <c r="Q652" s="807"/>
      <c r="R652" s="807"/>
      <c r="S652" s="807"/>
      <c r="T652" s="808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1041</v>
      </c>
      <c r="B653" s="54" t="s">
        <v>1045</v>
      </c>
      <c r="C653" s="31">
        <v>4301060354</v>
      </c>
      <c r="D653" s="800">
        <v>4640242180120</v>
      </c>
      <c r="E653" s="801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1241" t="s">
        <v>1046</v>
      </c>
      <c r="Q653" s="807"/>
      <c r="R653" s="807"/>
      <c r="S653" s="807"/>
      <c r="T653" s="808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1047</v>
      </c>
      <c r="B654" s="54" t="s">
        <v>1048</v>
      </c>
      <c r="C654" s="31">
        <v>4301060407</v>
      </c>
      <c r="D654" s="800">
        <v>4640242180137</v>
      </c>
      <c r="E654" s="801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873" t="s">
        <v>1049</v>
      </c>
      <c r="Q654" s="807"/>
      <c r="R654" s="807"/>
      <c r="S654" s="807"/>
      <c r="T654" s="808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1047</v>
      </c>
      <c r="B655" s="54" t="s">
        <v>1051</v>
      </c>
      <c r="C655" s="31">
        <v>4301060355</v>
      </c>
      <c r="D655" s="800">
        <v>4640242180137</v>
      </c>
      <c r="E655" s="801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838" t="s">
        <v>1052</v>
      </c>
      <c r="Q655" s="807"/>
      <c r="R655" s="807"/>
      <c r="S655" s="807"/>
      <c r="T655" s="808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3"/>
      <c r="P656" s="795" t="s">
        <v>71</v>
      </c>
      <c r="Q656" s="796"/>
      <c r="R656" s="796"/>
      <c r="S656" s="796"/>
      <c r="T656" s="796"/>
      <c r="U656" s="796"/>
      <c r="V656" s="797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x14ac:dyDescent="0.2">
      <c r="A657" s="799"/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803"/>
      <c r="P657" s="795" t="s">
        <v>71</v>
      </c>
      <c r="Q657" s="796"/>
      <c r="R657" s="796"/>
      <c r="S657" s="796"/>
      <c r="T657" s="796"/>
      <c r="U657" s="796"/>
      <c r="V657" s="797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customHeight="1" x14ac:dyDescent="0.25">
      <c r="A658" s="826" t="s">
        <v>1053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6"/>
      <c r="AB658" s="786"/>
      <c r="AC658" s="786"/>
    </row>
    <row r="659" spans="1:68" ht="14.25" customHeight="1" x14ac:dyDescent="0.25">
      <c r="A659" s="798" t="s">
        <v>113</v>
      </c>
      <c r="B659" s="799"/>
      <c r="C659" s="799"/>
      <c r="D659" s="799"/>
      <c r="E659" s="799"/>
      <c r="F659" s="799"/>
      <c r="G659" s="799"/>
      <c r="H659" s="799"/>
      <c r="I659" s="799"/>
      <c r="J659" s="799"/>
      <c r="K659" s="799"/>
      <c r="L659" s="799"/>
      <c r="M659" s="799"/>
      <c r="N659" s="799"/>
      <c r="O659" s="799"/>
      <c r="P659" s="799"/>
      <c r="Q659" s="799"/>
      <c r="R659" s="799"/>
      <c r="S659" s="799"/>
      <c r="T659" s="799"/>
      <c r="U659" s="799"/>
      <c r="V659" s="799"/>
      <c r="W659" s="799"/>
      <c r="X659" s="799"/>
      <c r="Y659" s="799"/>
      <c r="Z659" s="799"/>
      <c r="AA659" s="787"/>
      <c r="AB659" s="787"/>
      <c r="AC659" s="787"/>
    </row>
    <row r="660" spans="1:68" ht="27" customHeight="1" x14ac:dyDescent="0.25">
      <c r="A660" s="54" t="s">
        <v>1054</v>
      </c>
      <c r="B660" s="54" t="s">
        <v>1055</v>
      </c>
      <c r="C660" s="31">
        <v>4301011951</v>
      </c>
      <c r="D660" s="800">
        <v>4640242180045</v>
      </c>
      <c r="E660" s="801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1155" t="s">
        <v>1056</v>
      </c>
      <c r="Q660" s="807"/>
      <c r="R660" s="807"/>
      <c r="S660" s="807"/>
      <c r="T660" s="808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1058</v>
      </c>
      <c r="B661" s="54" t="s">
        <v>1059</v>
      </c>
      <c r="C661" s="31">
        <v>4301011950</v>
      </c>
      <c r="D661" s="800">
        <v>4640242180601</v>
      </c>
      <c r="E661" s="801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48" t="s">
        <v>1060</v>
      </c>
      <c r="Q661" s="807"/>
      <c r="R661" s="807"/>
      <c r="S661" s="807"/>
      <c r="T661" s="808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x14ac:dyDescent="0.2">
      <c r="A662" s="802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3"/>
      <c r="P662" s="795" t="s">
        <v>71</v>
      </c>
      <c r="Q662" s="796"/>
      <c r="R662" s="796"/>
      <c r="S662" s="796"/>
      <c r="T662" s="796"/>
      <c r="U662" s="796"/>
      <c r="V662" s="797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x14ac:dyDescent="0.2">
      <c r="A663" s="799"/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803"/>
      <c r="P663" s="795" t="s">
        <v>71</v>
      </c>
      <c r="Q663" s="796"/>
      <c r="R663" s="796"/>
      <c r="S663" s="796"/>
      <c r="T663" s="796"/>
      <c r="U663" s="796"/>
      <c r="V663" s="797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customHeight="1" x14ac:dyDescent="0.25">
      <c r="A664" s="798" t="s">
        <v>165</v>
      </c>
      <c r="B664" s="799"/>
      <c r="C664" s="799"/>
      <c r="D664" s="799"/>
      <c r="E664" s="799"/>
      <c r="F664" s="799"/>
      <c r="G664" s="799"/>
      <c r="H664" s="799"/>
      <c r="I664" s="799"/>
      <c r="J664" s="799"/>
      <c r="K664" s="799"/>
      <c r="L664" s="799"/>
      <c r="M664" s="799"/>
      <c r="N664" s="799"/>
      <c r="O664" s="799"/>
      <c r="P664" s="799"/>
      <c r="Q664" s="799"/>
      <c r="R664" s="799"/>
      <c r="S664" s="799"/>
      <c r="T664" s="799"/>
      <c r="U664" s="799"/>
      <c r="V664" s="799"/>
      <c r="W664" s="799"/>
      <c r="X664" s="799"/>
      <c r="Y664" s="799"/>
      <c r="Z664" s="799"/>
      <c r="AA664" s="787"/>
      <c r="AB664" s="787"/>
      <c r="AC664" s="787"/>
    </row>
    <row r="665" spans="1:68" ht="27" customHeight="1" x14ac:dyDescent="0.25">
      <c r="A665" s="54" t="s">
        <v>1062</v>
      </c>
      <c r="B665" s="54" t="s">
        <v>1063</v>
      </c>
      <c r="C665" s="31">
        <v>4301020314</v>
      </c>
      <c r="D665" s="800">
        <v>4640242180090</v>
      </c>
      <c r="E665" s="801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1238" t="s">
        <v>1064</v>
      </c>
      <c r="Q665" s="807"/>
      <c r="R665" s="807"/>
      <c r="S665" s="807"/>
      <c r="T665" s="808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x14ac:dyDescent="0.2">
      <c r="A666" s="802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3"/>
      <c r="P666" s="795" t="s">
        <v>71</v>
      </c>
      <c r="Q666" s="796"/>
      <c r="R666" s="796"/>
      <c r="S666" s="796"/>
      <c r="T666" s="796"/>
      <c r="U666" s="796"/>
      <c r="V666" s="797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x14ac:dyDescent="0.2">
      <c r="A667" s="799"/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803"/>
      <c r="P667" s="795" t="s">
        <v>71</v>
      </c>
      <c r="Q667" s="796"/>
      <c r="R667" s="796"/>
      <c r="S667" s="796"/>
      <c r="T667" s="796"/>
      <c r="U667" s="796"/>
      <c r="V667" s="797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customHeight="1" x14ac:dyDescent="0.25">
      <c r="A668" s="798" t="s">
        <v>64</v>
      </c>
      <c r="B668" s="799"/>
      <c r="C668" s="799"/>
      <c r="D668" s="799"/>
      <c r="E668" s="799"/>
      <c r="F668" s="799"/>
      <c r="G668" s="799"/>
      <c r="H668" s="799"/>
      <c r="I668" s="799"/>
      <c r="J668" s="799"/>
      <c r="K668" s="799"/>
      <c r="L668" s="799"/>
      <c r="M668" s="799"/>
      <c r="N668" s="799"/>
      <c r="O668" s="799"/>
      <c r="P668" s="799"/>
      <c r="Q668" s="799"/>
      <c r="R668" s="799"/>
      <c r="S668" s="799"/>
      <c r="T668" s="799"/>
      <c r="U668" s="799"/>
      <c r="V668" s="799"/>
      <c r="W668" s="799"/>
      <c r="X668" s="799"/>
      <c r="Y668" s="799"/>
      <c r="Z668" s="799"/>
      <c r="AA668" s="787"/>
      <c r="AB668" s="787"/>
      <c r="AC668" s="787"/>
    </row>
    <row r="669" spans="1:68" ht="27" customHeight="1" x14ac:dyDescent="0.25">
      <c r="A669" s="54" t="s">
        <v>1066</v>
      </c>
      <c r="B669" s="54" t="s">
        <v>1067</v>
      </c>
      <c r="C669" s="31">
        <v>4301031321</v>
      </c>
      <c r="D669" s="800">
        <v>4640242180076</v>
      </c>
      <c r="E669" s="801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1175" t="s">
        <v>1068</v>
      </c>
      <c r="Q669" s="807"/>
      <c r="R669" s="807"/>
      <c r="S669" s="807"/>
      <c r="T669" s="808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02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3"/>
      <c r="P670" s="795" t="s">
        <v>71</v>
      </c>
      <c r="Q670" s="796"/>
      <c r="R670" s="796"/>
      <c r="S670" s="796"/>
      <c r="T670" s="796"/>
      <c r="U670" s="796"/>
      <c r="V670" s="797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x14ac:dyDescent="0.2">
      <c r="A671" s="799"/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803"/>
      <c r="P671" s="795" t="s">
        <v>71</v>
      </c>
      <c r="Q671" s="796"/>
      <c r="R671" s="796"/>
      <c r="S671" s="796"/>
      <c r="T671" s="796"/>
      <c r="U671" s="796"/>
      <c r="V671" s="797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customHeight="1" x14ac:dyDescent="0.25">
      <c r="A672" s="798" t="s">
        <v>73</v>
      </c>
      <c r="B672" s="799"/>
      <c r="C672" s="799"/>
      <c r="D672" s="799"/>
      <c r="E672" s="799"/>
      <c r="F672" s="799"/>
      <c r="G672" s="799"/>
      <c r="H672" s="799"/>
      <c r="I672" s="799"/>
      <c r="J672" s="799"/>
      <c r="K672" s="799"/>
      <c r="L672" s="799"/>
      <c r="M672" s="799"/>
      <c r="N672" s="799"/>
      <c r="O672" s="799"/>
      <c r="P672" s="799"/>
      <c r="Q672" s="799"/>
      <c r="R672" s="799"/>
      <c r="S672" s="799"/>
      <c r="T672" s="799"/>
      <c r="U672" s="799"/>
      <c r="V672" s="799"/>
      <c r="W672" s="799"/>
      <c r="X672" s="799"/>
      <c r="Y672" s="799"/>
      <c r="Z672" s="799"/>
      <c r="AA672" s="787"/>
      <c r="AB672" s="787"/>
      <c r="AC672" s="787"/>
    </row>
    <row r="673" spans="1:68" ht="27" customHeight="1" x14ac:dyDescent="0.25">
      <c r="A673" s="54" t="s">
        <v>1070</v>
      </c>
      <c r="B673" s="54" t="s">
        <v>1071</v>
      </c>
      <c r="C673" s="31">
        <v>4301051780</v>
      </c>
      <c r="D673" s="800">
        <v>4640242180106</v>
      </c>
      <c r="E673" s="801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1234" t="s">
        <v>1072</v>
      </c>
      <c r="Q673" s="807"/>
      <c r="R673" s="807"/>
      <c r="S673" s="807"/>
      <c r="T673" s="808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02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3"/>
      <c r="P674" s="795" t="s">
        <v>71</v>
      </c>
      <c r="Q674" s="796"/>
      <c r="R674" s="796"/>
      <c r="S674" s="796"/>
      <c r="T674" s="796"/>
      <c r="U674" s="796"/>
      <c r="V674" s="797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x14ac:dyDescent="0.2">
      <c r="A675" s="799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803"/>
      <c r="P675" s="795" t="s">
        <v>71</v>
      </c>
      <c r="Q675" s="796"/>
      <c r="R675" s="796"/>
      <c r="S675" s="796"/>
      <c r="T675" s="796"/>
      <c r="U675" s="796"/>
      <c r="V675" s="797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120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1035"/>
      <c r="P676" s="816" t="s">
        <v>1074</v>
      </c>
      <c r="Q676" s="817"/>
      <c r="R676" s="817"/>
      <c r="S676" s="817"/>
      <c r="T676" s="817"/>
      <c r="U676" s="817"/>
      <c r="V676" s="818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12323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12456.06</v>
      </c>
      <c r="Z676" s="37"/>
      <c r="AA676" s="794"/>
      <c r="AB676" s="794"/>
      <c r="AC676" s="794"/>
    </row>
    <row r="677" spans="1:68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1035"/>
      <c r="P677" s="816" t="s">
        <v>1075</v>
      </c>
      <c r="Q677" s="817"/>
      <c r="R677" s="817"/>
      <c r="S677" s="817"/>
      <c r="T677" s="817"/>
      <c r="U677" s="817"/>
      <c r="V677" s="818"/>
      <c r="W677" s="37" t="s">
        <v>69</v>
      </c>
      <c r="X677" s="793">
        <f>IFERROR(SUM(BM22:BM673),"0")</f>
        <v>13084.582555290608</v>
      </c>
      <c r="Y677" s="793">
        <f>IFERROR(SUM(BN22:BN673),"0")</f>
        <v>13225.485000000001</v>
      </c>
      <c r="Z677" s="37"/>
      <c r="AA677" s="794"/>
      <c r="AB677" s="794"/>
      <c r="AC677" s="794"/>
    </row>
    <row r="678" spans="1:68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1035"/>
      <c r="P678" s="816" t="s">
        <v>1076</v>
      </c>
      <c r="Q678" s="817"/>
      <c r="R678" s="817"/>
      <c r="S678" s="817"/>
      <c r="T678" s="817"/>
      <c r="U678" s="817"/>
      <c r="V678" s="818"/>
      <c r="W678" s="37" t="s">
        <v>1077</v>
      </c>
      <c r="X678" s="38">
        <f>ROUNDUP(SUM(BO22:BO673),0)</f>
        <v>23</v>
      </c>
      <c r="Y678" s="38">
        <f>ROUNDUP(SUM(BP22:BP673),0)</f>
        <v>23</v>
      </c>
      <c r="Z678" s="37"/>
      <c r="AA678" s="794"/>
      <c r="AB678" s="794"/>
      <c r="AC678" s="794"/>
    </row>
    <row r="679" spans="1:68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1035"/>
      <c r="P679" s="816" t="s">
        <v>1078</v>
      </c>
      <c r="Q679" s="817"/>
      <c r="R679" s="817"/>
      <c r="S679" s="817"/>
      <c r="T679" s="817"/>
      <c r="U679" s="817"/>
      <c r="V679" s="818"/>
      <c r="W679" s="37" t="s">
        <v>69</v>
      </c>
      <c r="X679" s="793">
        <f>GrossWeightTotal+PalletQtyTotal*25</f>
        <v>13659.582555290608</v>
      </c>
      <c r="Y679" s="793">
        <f>GrossWeightTotalR+PalletQtyTotalR*25</f>
        <v>13800.485000000001</v>
      </c>
      <c r="Z679" s="37"/>
      <c r="AA679" s="794"/>
      <c r="AB679" s="794"/>
      <c r="AC679" s="794"/>
    </row>
    <row r="680" spans="1:68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1035"/>
      <c r="P680" s="816" t="s">
        <v>1079</v>
      </c>
      <c r="Q680" s="817"/>
      <c r="R680" s="817"/>
      <c r="S680" s="817"/>
      <c r="T680" s="817"/>
      <c r="U680" s="817"/>
      <c r="V680" s="818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2218.5419359620173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2242</v>
      </c>
      <c r="Z680" s="37"/>
      <c r="AA680" s="794"/>
      <c r="AB680" s="794"/>
      <c r="AC680" s="794"/>
    </row>
    <row r="681" spans="1:68" ht="14.25" customHeight="1" x14ac:dyDescent="0.2">
      <c r="A681" s="799"/>
      <c r="B681" s="799"/>
      <c r="C681" s="799"/>
      <c r="D681" s="799"/>
      <c r="E681" s="799"/>
      <c r="F681" s="799"/>
      <c r="G681" s="799"/>
      <c r="H681" s="799"/>
      <c r="I681" s="799"/>
      <c r="J681" s="799"/>
      <c r="K681" s="799"/>
      <c r="L681" s="799"/>
      <c r="M681" s="799"/>
      <c r="N681" s="799"/>
      <c r="O681" s="1035"/>
      <c r="P681" s="816" t="s">
        <v>1080</v>
      </c>
      <c r="Q681" s="817"/>
      <c r="R681" s="817"/>
      <c r="S681" s="817"/>
      <c r="T681" s="817"/>
      <c r="U681" s="817"/>
      <c r="V681" s="818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26.90108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04" t="s">
        <v>111</v>
      </c>
      <c r="D683" s="847"/>
      <c r="E683" s="847"/>
      <c r="F683" s="847"/>
      <c r="G683" s="847"/>
      <c r="H683" s="848"/>
      <c r="I683" s="804" t="s">
        <v>322</v>
      </c>
      <c r="J683" s="847"/>
      <c r="K683" s="847"/>
      <c r="L683" s="847"/>
      <c r="M683" s="847"/>
      <c r="N683" s="847"/>
      <c r="O683" s="847"/>
      <c r="P683" s="847"/>
      <c r="Q683" s="847"/>
      <c r="R683" s="847"/>
      <c r="S683" s="847"/>
      <c r="T683" s="847"/>
      <c r="U683" s="847"/>
      <c r="V683" s="847"/>
      <c r="W683" s="848"/>
      <c r="X683" s="804" t="s">
        <v>662</v>
      </c>
      <c r="Y683" s="848"/>
      <c r="Z683" s="804" t="s">
        <v>751</v>
      </c>
      <c r="AA683" s="847"/>
      <c r="AB683" s="847"/>
      <c r="AC683" s="848"/>
      <c r="AD683" s="788" t="s">
        <v>845</v>
      </c>
      <c r="AE683" s="788" t="s">
        <v>943</v>
      </c>
      <c r="AF683" s="804" t="s">
        <v>953</v>
      </c>
      <c r="AG683" s="848"/>
    </row>
    <row r="684" spans="1:68" ht="14.25" customHeight="1" thickTop="1" x14ac:dyDescent="0.2">
      <c r="A684" s="920" t="s">
        <v>1083</v>
      </c>
      <c r="B684" s="804" t="s">
        <v>63</v>
      </c>
      <c r="C684" s="804" t="s">
        <v>112</v>
      </c>
      <c r="D684" s="804" t="s">
        <v>139</v>
      </c>
      <c r="E684" s="804" t="s">
        <v>215</v>
      </c>
      <c r="F684" s="804" t="s">
        <v>237</v>
      </c>
      <c r="G684" s="804" t="s">
        <v>281</v>
      </c>
      <c r="H684" s="804" t="s">
        <v>111</v>
      </c>
      <c r="I684" s="804" t="s">
        <v>323</v>
      </c>
      <c r="J684" s="804" t="s">
        <v>347</v>
      </c>
      <c r="K684" s="804" t="s">
        <v>425</v>
      </c>
      <c r="L684" s="804" t="s">
        <v>444</v>
      </c>
      <c r="M684" s="804" t="s">
        <v>468</v>
      </c>
      <c r="N684" s="789"/>
      <c r="O684" s="804" t="s">
        <v>497</v>
      </c>
      <c r="P684" s="804" t="s">
        <v>500</v>
      </c>
      <c r="Q684" s="804" t="s">
        <v>509</v>
      </c>
      <c r="R684" s="804" t="s">
        <v>525</v>
      </c>
      <c r="S684" s="804" t="s">
        <v>535</v>
      </c>
      <c r="T684" s="804" t="s">
        <v>548</v>
      </c>
      <c r="U684" s="804" t="s">
        <v>559</v>
      </c>
      <c r="V684" s="804" t="s">
        <v>564</v>
      </c>
      <c r="W684" s="804" t="s">
        <v>649</v>
      </c>
      <c r="X684" s="804" t="s">
        <v>663</v>
      </c>
      <c r="Y684" s="804" t="s">
        <v>707</v>
      </c>
      <c r="Z684" s="804" t="s">
        <v>752</v>
      </c>
      <c r="AA684" s="804" t="s">
        <v>807</v>
      </c>
      <c r="AB684" s="804" t="s">
        <v>825</v>
      </c>
      <c r="AC684" s="804" t="s">
        <v>841</v>
      </c>
      <c r="AD684" s="804" t="s">
        <v>845</v>
      </c>
      <c r="AE684" s="804" t="s">
        <v>943</v>
      </c>
      <c r="AF684" s="804" t="s">
        <v>953</v>
      </c>
      <c r="AG684" s="804" t="s">
        <v>1053</v>
      </c>
    </row>
    <row r="685" spans="1:68" ht="13.5" customHeight="1" thickBot="1" x14ac:dyDescent="0.25">
      <c r="A685" s="921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789"/>
      <c r="O685" s="805"/>
      <c r="P685" s="805"/>
      <c r="Q685" s="805"/>
      <c r="R685" s="805"/>
      <c r="S685" s="805"/>
      <c r="T685" s="805"/>
      <c r="U685" s="805"/>
      <c r="V685" s="805"/>
      <c r="W685" s="805"/>
      <c r="X685" s="805"/>
      <c r="Y685" s="805"/>
      <c r="Z685" s="805"/>
      <c r="AA685" s="805"/>
      <c r="AB685" s="805"/>
      <c r="AC685" s="805"/>
      <c r="AD685" s="805"/>
      <c r="AE685" s="805"/>
      <c r="AF685" s="805"/>
      <c r="AG685" s="805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44.8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259.8</v>
      </c>
      <c r="E686" s="46">
        <f>IFERROR(Y105*1,"0")+IFERROR(Y106*1,"0")+IFERROR(Y107*1,"0")+IFERROR(Y111*1,"0")+IFERROR(Y112*1,"0")+IFERROR(Y113*1,"0")+IFERROR(Y114*1,"0")+IFERROR(Y115*1,"0")+IFERROR(Y116*1,"0")</f>
        <v>430.80000000000007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1002.2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503.76000000000005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913.49999999999977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3.96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156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247.2</v>
      </c>
      <c r="W686" s="46">
        <f>IFERROR(Y409*1,"0")+IFERROR(Y413*1,"0")+IFERROR(Y414*1,"0")+IFERROR(Y415*1,"0")</f>
        <v>3.6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2595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1134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0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5161.4400000000005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264:E264"/>
    <mergeCell ref="P581:T581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644:E644"/>
    <mergeCell ref="P244:T244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A674:O675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D661:E661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P505:V50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P111:T111"/>
    <mergeCell ref="D461:E461"/>
    <mergeCell ref="D200:E200"/>
    <mergeCell ref="P177:T177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D425:E425"/>
    <mergeCell ref="P544:T544"/>
    <mergeCell ref="P427:T427"/>
    <mergeCell ref="D106:E106"/>
    <mergeCell ref="P283:T283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577:T577"/>
    <mergeCell ref="P49:T49"/>
    <mergeCell ref="A166:O167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D33:E33"/>
    <mergeCell ref="P585:V585"/>
    <mergeCell ref="D226:E226"/>
    <mergeCell ref="P523:V523"/>
    <mergeCell ref="P352:V35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164:E164"/>
    <mergeCell ref="P62:T6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481:V481"/>
    <mergeCell ref="D10:E10"/>
    <mergeCell ref="P610:V610"/>
    <mergeCell ref="P312:V312"/>
    <mergeCell ref="P64:T64"/>
    <mergeCell ref="D562:E562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272:V272"/>
    <mergeCell ref="A128:Z128"/>
    <mergeCell ref="A566:O567"/>
    <mergeCell ref="D553:E553"/>
    <mergeCell ref="P218:T218"/>
    <mergeCell ref="P311:V311"/>
    <mergeCell ref="A192:Z192"/>
    <mergeCell ref="P438:V438"/>
    <mergeCell ref="D575:E575"/>
    <mergeCell ref="D404:E404"/>
    <mergeCell ref="D462:E462"/>
    <mergeCell ref="P365:T365"/>
    <mergeCell ref="A126:O127"/>
    <mergeCell ref="P443:V443"/>
    <mergeCell ref="D669:E669"/>
    <mergeCell ref="AD684:AD685"/>
    <mergeCell ref="A592:Z59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524:V524"/>
    <mergeCell ref="P353:V353"/>
    <mergeCell ref="D170:E170"/>
    <mergeCell ref="A536:Z536"/>
    <mergeCell ref="D468:E468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P421:T421"/>
    <mergeCell ref="P656:V656"/>
    <mergeCell ref="A541:Z541"/>
    <mergeCell ref="P663:V663"/>
    <mergeCell ref="A352:O353"/>
    <mergeCell ref="P644:T644"/>
    <mergeCell ref="P654:T654"/>
    <mergeCell ref="D589:E589"/>
    <mergeCell ref="P588:T588"/>
    <mergeCell ref="D531:E531"/>
    <mergeCell ref="P196:T196"/>
    <mergeCell ref="A483:Z483"/>
    <mergeCell ref="D177:E177"/>
    <mergeCell ref="D384:E384"/>
    <mergeCell ref="D620:E620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A249:Z249"/>
    <mergeCell ref="P53:V53"/>
    <mergeCell ref="A314:Z314"/>
    <mergeCell ref="P289:V289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D577:E577"/>
    <mergeCell ref="N17:N18"/>
    <mergeCell ref="P93:T93"/>
    <mergeCell ref="A412:Z412"/>
    <mergeCell ref="A101:O102"/>
    <mergeCell ref="P432:V432"/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C684:C685"/>
    <mergeCell ref="C683:H683"/>
    <mergeCell ref="D112:E112"/>
    <mergeCell ref="P262:T262"/>
    <mergeCell ref="D105:E105"/>
    <mergeCell ref="D547:E5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