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57E5993-E66B-4709-851B-C829F9AD42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Y303" i="1" s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BP153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Z130" i="1"/>
  <c r="X130" i="1"/>
  <c r="BO129" i="1"/>
  <c r="BM129" i="1"/>
  <c r="Z129" i="1"/>
  <c r="Y129" i="1"/>
  <c r="Y130" i="1" s="1"/>
  <c r="P129" i="1"/>
  <c r="X126" i="1"/>
  <c r="Z125" i="1"/>
  <c r="X125" i="1"/>
  <c r="BO124" i="1"/>
  <c r="BM124" i="1"/>
  <c r="Z124" i="1"/>
  <c r="Y124" i="1"/>
  <c r="Y125" i="1" s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Y115" i="1"/>
  <c r="X115" i="1"/>
  <c r="Z114" i="1"/>
  <c r="X114" i="1"/>
  <c r="BO113" i="1"/>
  <c r="BM113" i="1"/>
  <c r="Z113" i="1"/>
  <c r="Y113" i="1"/>
  <c r="P113" i="1"/>
  <c r="BP112" i="1"/>
  <c r="BO112" i="1"/>
  <c r="BN112" i="1"/>
  <c r="BM112" i="1"/>
  <c r="Z112" i="1"/>
  <c r="Y112" i="1"/>
  <c r="Y114" i="1" s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N99" i="1"/>
  <c r="BM99" i="1"/>
  <c r="Z99" i="1"/>
  <c r="Y99" i="1"/>
  <c r="BP99" i="1" s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2" i="1" s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Y94" i="1" s="1"/>
  <c r="P90" i="1"/>
  <c r="X87" i="1"/>
  <c r="Y86" i="1"/>
  <c r="X86" i="1"/>
  <c r="BP85" i="1"/>
  <c r="BO85" i="1"/>
  <c r="BN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Z81" i="1" s="1"/>
  <c r="Y76" i="1"/>
  <c r="P76" i="1"/>
  <c r="BO75" i="1"/>
  <c r="BM75" i="1"/>
  <c r="Z75" i="1"/>
  <c r="Y75" i="1"/>
  <c r="Y82" i="1" s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6" i="1"/>
  <c r="Z65" i="1"/>
  <c r="X65" i="1"/>
  <c r="BO64" i="1"/>
  <c r="BM64" i="1"/>
  <c r="Z64" i="1"/>
  <c r="Y64" i="1"/>
  <c r="Y66" i="1" s="1"/>
  <c r="X61" i="1"/>
  <c r="X60" i="1"/>
  <c r="BP59" i="1"/>
  <c r="BO59" i="1"/>
  <c r="BN59" i="1"/>
  <c r="BM59" i="1"/>
  <c r="Z59" i="1"/>
  <c r="Y59" i="1"/>
  <c r="P59" i="1"/>
  <c r="BO58" i="1"/>
  <c r="BM58" i="1"/>
  <c r="Z58" i="1"/>
  <c r="Z60" i="1" s="1"/>
  <c r="Y58" i="1"/>
  <c r="Y60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Y55" i="1" s="1"/>
  <c r="P45" i="1"/>
  <c r="BP44" i="1"/>
  <c r="BO44" i="1"/>
  <c r="BN44" i="1"/>
  <c r="BM44" i="1"/>
  <c r="Z44" i="1"/>
  <c r="Z54" i="1" s="1"/>
  <c r="Y44" i="1"/>
  <c r="Y54" i="1" s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Z40" i="1" s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Y32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08" i="1" s="1"/>
  <c r="BO22" i="1"/>
  <c r="X306" i="1" s="1"/>
  <c r="BM22" i="1"/>
  <c r="X305" i="1" s="1"/>
  <c r="X30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04" i="1"/>
  <c r="BN30" i="1"/>
  <c r="BP30" i="1"/>
  <c r="BN36" i="1"/>
  <c r="BP36" i="1"/>
  <c r="Y41" i="1"/>
  <c r="Y304" i="1" s="1"/>
  <c r="BN45" i="1"/>
  <c r="BP45" i="1"/>
  <c r="BN47" i="1"/>
  <c r="BN49" i="1"/>
  <c r="BN51" i="1"/>
  <c r="BN53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BP91" i="1"/>
  <c r="Y102" i="1"/>
  <c r="BN98" i="1"/>
  <c r="Y103" i="1"/>
  <c r="Y109" i="1"/>
  <c r="BP106" i="1"/>
  <c r="BN106" i="1"/>
  <c r="Y108" i="1"/>
  <c r="BP113" i="1"/>
  <c r="BN113" i="1"/>
  <c r="Z120" i="1"/>
  <c r="H9" i="1"/>
  <c r="BP101" i="1"/>
  <c r="BN101" i="1"/>
  <c r="Y121" i="1"/>
  <c r="BP118" i="1"/>
  <c r="BN118" i="1"/>
  <c r="Y120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24" i="1"/>
  <c r="BP124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A317" i="1" l="1"/>
  <c r="Y306" i="1"/>
  <c r="Y308" i="1"/>
  <c r="Y305" i="1"/>
  <c r="Y307" i="1" s="1"/>
  <c r="B317" i="1" l="1"/>
  <c r="C317" i="1"/>
</calcChain>
</file>

<file path=xl/sharedStrings.xml><?xml version="1.0" encoding="utf-8"?>
<sst xmlns="http://schemas.openxmlformats.org/spreadsheetml/2006/main" count="1507" uniqueCount="508">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</sst>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0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0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314" customWidth="1"/>
    <col min="21" max="21" width="10.42578125" style="314" customWidth="1"/>
    <col min="22" max="22" width="9.42578125" style="314" customWidth="1"/>
    <col min="23" max="23" width="8.42578125" style="314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310" customWidth="1"/>
    <col min="34" max="35" width="9.140625" style="310" customWidth="1"/>
    <col min="36" max="16384" width="9.140625" style="310"/>
  </cols>
  <sheetData>
    <row r="1" spans="1:32" s="312" customFormat="1" ht="45" customHeight="1" x14ac:dyDescent="0.2">
      <c r="A1" s="40"/>
      <c r="B1" s="40"/>
      <c r="C1" s="40"/>
      <c r="D1" s="373" t="s">
        <v>0</v>
      </c>
      <c r="E1" s="342"/>
      <c r="F1" s="342"/>
      <c r="G1" s="11" t="s">
        <v>1</v>
      </c>
      <c r="H1" s="373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31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5"/>
      <c r="Y2" s="15"/>
      <c r="Z2" s="15"/>
      <c r="AA2" s="15"/>
      <c r="AB2" s="50"/>
      <c r="AC2" s="50"/>
      <c r="AD2" s="50"/>
      <c r="AE2" s="50"/>
    </row>
    <row r="3" spans="1:32" s="31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330"/>
      <c r="Q3" s="330"/>
      <c r="R3" s="330"/>
      <c r="S3" s="330"/>
      <c r="T3" s="330"/>
      <c r="U3" s="330"/>
      <c r="V3" s="330"/>
      <c r="W3" s="330"/>
      <c r="X3" s="15"/>
      <c r="Y3" s="15"/>
      <c r="Z3" s="15"/>
      <c r="AA3" s="15"/>
      <c r="AB3" s="50"/>
      <c r="AC3" s="50"/>
      <c r="AD3" s="50"/>
      <c r="AE3" s="50"/>
    </row>
    <row r="4" spans="1:32" s="31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312" customFormat="1" ht="23.45" customHeight="1" x14ac:dyDescent="0.2">
      <c r="A5" s="406" t="s">
        <v>8</v>
      </c>
      <c r="B5" s="336"/>
      <c r="C5" s="337"/>
      <c r="D5" s="376"/>
      <c r="E5" s="377"/>
      <c r="F5" s="508" t="s">
        <v>9</v>
      </c>
      <c r="G5" s="337"/>
      <c r="H5" s="376"/>
      <c r="I5" s="471"/>
      <c r="J5" s="471"/>
      <c r="K5" s="471"/>
      <c r="L5" s="471"/>
      <c r="M5" s="377"/>
      <c r="N5" s="60"/>
      <c r="P5" s="23" t="s">
        <v>10</v>
      </c>
      <c r="Q5" s="512">
        <v>45684</v>
      </c>
      <c r="R5" s="405"/>
      <c r="T5" s="431" t="s">
        <v>11</v>
      </c>
      <c r="U5" s="432"/>
      <c r="V5" s="434" t="s">
        <v>12</v>
      </c>
      <c r="W5" s="405"/>
      <c r="AB5" s="50"/>
      <c r="AC5" s="50"/>
      <c r="AD5" s="50"/>
      <c r="AE5" s="50"/>
    </row>
    <row r="6" spans="1:32" s="312" customFormat="1" ht="24" customHeight="1" x14ac:dyDescent="0.2">
      <c r="A6" s="406" t="s">
        <v>13</v>
      </c>
      <c r="B6" s="336"/>
      <c r="C6" s="337"/>
      <c r="D6" s="474" t="s">
        <v>14</v>
      </c>
      <c r="E6" s="475"/>
      <c r="F6" s="475"/>
      <c r="G6" s="475"/>
      <c r="H6" s="475"/>
      <c r="I6" s="475"/>
      <c r="J6" s="475"/>
      <c r="K6" s="475"/>
      <c r="L6" s="475"/>
      <c r="M6" s="405"/>
      <c r="N6" s="61"/>
      <c r="P6" s="23" t="s">
        <v>15</v>
      </c>
      <c r="Q6" s="519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37" t="s">
        <v>16</v>
      </c>
      <c r="U6" s="432"/>
      <c r="V6" s="461" t="s">
        <v>17</v>
      </c>
      <c r="W6" s="355"/>
      <c r="AB6" s="50"/>
      <c r="AC6" s="50"/>
      <c r="AD6" s="50"/>
      <c r="AE6" s="50"/>
    </row>
    <row r="7" spans="1:32" s="312" customFormat="1" ht="21.75" hidden="1" customHeight="1" x14ac:dyDescent="0.2">
      <c r="A7" s="54"/>
      <c r="B7" s="54"/>
      <c r="C7" s="54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62"/>
      <c r="P7" s="23"/>
      <c r="Q7" s="41"/>
      <c r="R7" s="41"/>
      <c r="T7" s="330"/>
      <c r="U7" s="432"/>
      <c r="V7" s="462"/>
      <c r="W7" s="463"/>
      <c r="AB7" s="50"/>
      <c r="AC7" s="50"/>
      <c r="AD7" s="50"/>
      <c r="AE7" s="50"/>
    </row>
    <row r="8" spans="1:32" s="312" customFormat="1" ht="25.5" customHeight="1" x14ac:dyDescent="0.2">
      <c r="A8" s="528" t="s">
        <v>18</v>
      </c>
      <c r="B8" s="327"/>
      <c r="C8" s="328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3"/>
      <c r="P8" s="23" t="s">
        <v>20</v>
      </c>
      <c r="Q8" s="410">
        <v>0.41666666666666669</v>
      </c>
      <c r="R8" s="361"/>
      <c r="T8" s="330"/>
      <c r="U8" s="432"/>
      <c r="V8" s="462"/>
      <c r="W8" s="463"/>
      <c r="AB8" s="50"/>
      <c r="AC8" s="50"/>
      <c r="AD8" s="50"/>
      <c r="AE8" s="50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4"/>
      <c r="E9" s="334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6"/>
      <c r="P9" s="25" t="s">
        <v>21</v>
      </c>
      <c r="Q9" s="401"/>
      <c r="R9" s="402"/>
      <c r="T9" s="330"/>
      <c r="U9" s="432"/>
      <c r="V9" s="464"/>
      <c r="W9" s="465"/>
      <c r="X9" s="42"/>
      <c r="Y9" s="42"/>
      <c r="Z9" s="42"/>
      <c r="AA9" s="42"/>
      <c r="AB9" s="50"/>
      <c r="AC9" s="50"/>
      <c r="AD9" s="50"/>
      <c r="AE9" s="50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4"/>
      <c r="E10" s="334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6" t="str">
        <f>IFERROR(VLOOKUP($D$10,Proxy,2,FALSE),"")</f>
        <v/>
      </c>
      <c r="I10" s="330"/>
      <c r="J10" s="330"/>
      <c r="K10" s="330"/>
      <c r="L10" s="330"/>
      <c r="M10" s="330"/>
      <c r="N10" s="315"/>
      <c r="P10" s="25" t="s">
        <v>22</v>
      </c>
      <c r="Q10" s="438"/>
      <c r="R10" s="439"/>
      <c r="U10" s="23" t="s">
        <v>23</v>
      </c>
      <c r="V10" s="354" t="s">
        <v>24</v>
      </c>
      <c r="W10" s="355"/>
      <c r="X10" s="43"/>
      <c r="Y10" s="43"/>
      <c r="Z10" s="43"/>
      <c r="AA10" s="43"/>
      <c r="AB10" s="50"/>
      <c r="AC10" s="50"/>
      <c r="AD10" s="50"/>
      <c r="AE10" s="50"/>
    </row>
    <row r="11" spans="1:32" s="31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404"/>
      <c r="R11" s="405"/>
      <c r="U11" s="23" t="s">
        <v>27</v>
      </c>
      <c r="V11" s="485" t="s">
        <v>28</v>
      </c>
      <c r="W11" s="402"/>
      <c r="X11" s="44"/>
      <c r="Y11" s="44"/>
      <c r="Z11" s="44"/>
      <c r="AA11" s="44"/>
      <c r="AB11" s="50"/>
      <c r="AC11" s="50"/>
      <c r="AD11" s="50"/>
      <c r="AE11" s="50"/>
    </row>
    <row r="12" spans="1:32" s="312" customFormat="1" ht="18.600000000000001" customHeight="1" x14ac:dyDescent="0.2">
      <c r="A12" s="430" t="s">
        <v>29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4"/>
      <c r="P12" s="23" t="s">
        <v>30</v>
      </c>
      <c r="Q12" s="410"/>
      <c r="R12" s="361"/>
      <c r="S12" s="22"/>
      <c r="U12" s="23"/>
      <c r="V12" s="342"/>
      <c r="W12" s="330"/>
      <c r="AB12" s="50"/>
      <c r="AC12" s="50"/>
      <c r="AD12" s="50"/>
      <c r="AE12" s="50"/>
    </row>
    <row r="13" spans="1:32" s="312" customFormat="1" ht="23.25" customHeight="1" x14ac:dyDescent="0.2">
      <c r="A13" s="430" t="s">
        <v>31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4"/>
      <c r="O13" s="25"/>
      <c r="P13" s="25" t="s">
        <v>32</v>
      </c>
      <c r="Q13" s="485"/>
      <c r="R13" s="402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312" customFormat="1" ht="18.600000000000001" customHeight="1" x14ac:dyDescent="0.2">
      <c r="A14" s="430" t="s">
        <v>33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4"/>
      <c r="X14" s="49"/>
      <c r="Y14" s="49"/>
      <c r="Z14" s="49"/>
      <c r="AA14" s="49"/>
      <c r="AB14" s="50"/>
      <c r="AC14" s="50"/>
      <c r="AD14" s="50"/>
      <c r="AE14" s="50"/>
    </row>
    <row r="15" spans="1:32" s="312" customFormat="1" ht="22.5" customHeight="1" x14ac:dyDescent="0.2">
      <c r="A15" s="444" t="s">
        <v>34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5"/>
      <c r="P15" s="421" t="s">
        <v>35</v>
      </c>
      <c r="Q15" s="342"/>
      <c r="R15" s="342"/>
      <c r="S15" s="342"/>
      <c r="T15" s="34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422"/>
      <c r="Q16" s="422"/>
      <c r="R16" s="422"/>
      <c r="S16" s="422"/>
      <c r="T16" s="422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352" t="s">
        <v>36</v>
      </c>
      <c r="B17" s="352" t="s">
        <v>37</v>
      </c>
      <c r="C17" s="413" t="s">
        <v>38</v>
      </c>
      <c r="D17" s="352" t="s">
        <v>39</v>
      </c>
      <c r="E17" s="388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87"/>
      <c r="R17" s="387"/>
      <c r="S17" s="387"/>
      <c r="T17" s="388"/>
      <c r="U17" s="525" t="s">
        <v>51</v>
      </c>
      <c r="V17" s="337"/>
      <c r="W17" s="352" t="s">
        <v>52</v>
      </c>
      <c r="X17" s="352" t="s">
        <v>53</v>
      </c>
      <c r="Y17" s="526" t="s">
        <v>54</v>
      </c>
      <c r="Z17" s="469" t="s">
        <v>55</v>
      </c>
      <c r="AA17" s="457" t="s">
        <v>56</v>
      </c>
      <c r="AB17" s="457" t="s">
        <v>57</v>
      </c>
      <c r="AC17" s="457" t="s">
        <v>58</v>
      </c>
      <c r="AD17" s="457" t="s">
        <v>59</v>
      </c>
      <c r="AE17" s="503"/>
      <c r="AF17" s="504"/>
      <c r="AG17" s="68"/>
      <c r="BD17" s="67" t="s">
        <v>60</v>
      </c>
    </row>
    <row r="18" spans="1:68" ht="14.25" customHeight="1" x14ac:dyDescent="0.2">
      <c r="A18" s="353"/>
      <c r="B18" s="353"/>
      <c r="C18" s="353"/>
      <c r="D18" s="389"/>
      <c r="E18" s="391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89"/>
      <c r="Q18" s="390"/>
      <c r="R18" s="390"/>
      <c r="S18" s="390"/>
      <c r="T18" s="391"/>
      <c r="U18" s="313" t="s">
        <v>61</v>
      </c>
      <c r="V18" s="313" t="s">
        <v>62</v>
      </c>
      <c r="W18" s="353"/>
      <c r="X18" s="353"/>
      <c r="Y18" s="527"/>
      <c r="Z18" s="470"/>
      <c r="AA18" s="458"/>
      <c r="AB18" s="458"/>
      <c r="AC18" s="458"/>
      <c r="AD18" s="505"/>
      <c r="AE18" s="506"/>
      <c r="AF18" s="507"/>
      <c r="AG18" s="68"/>
      <c r="BD18" s="67"/>
    </row>
    <row r="19" spans="1:68" ht="27.75" customHeight="1" x14ac:dyDescent="0.2">
      <c r="A19" s="392" t="s">
        <v>63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47"/>
      <c r="AB19" s="47"/>
      <c r="AC19" s="47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1"/>
      <c r="AB20" s="311"/>
      <c r="AC20" s="311"/>
    </row>
    <row r="21" spans="1:68" ht="14.25" customHeight="1" x14ac:dyDescent="0.25">
      <c r="A21" s="357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09"/>
      <c r="AB21" s="309"/>
      <c r="AC21" s="309"/>
    </row>
    <row r="22" spans="1:68" ht="27" customHeight="1" x14ac:dyDescent="0.25">
      <c r="A22" s="53" t="s">
        <v>65</v>
      </c>
      <c r="B22" s="53" t="s">
        <v>66</v>
      </c>
      <c r="C22" s="30">
        <v>4301070899</v>
      </c>
      <c r="D22" s="331">
        <v>4607111035752</v>
      </c>
      <c r="E22" s="332"/>
      <c r="F22" s="317">
        <v>0.43</v>
      </c>
      <c r="G22" s="31">
        <v>16</v>
      </c>
      <c r="H22" s="317">
        <v>6.88</v>
      </c>
      <c r="I22" s="317">
        <v>7.2539999999999996</v>
      </c>
      <c r="J22" s="31">
        <v>84</v>
      </c>
      <c r="K22" s="31" t="s">
        <v>67</v>
      </c>
      <c r="L22" s="31" t="s">
        <v>68</v>
      </c>
      <c r="M22" s="32" t="s">
        <v>69</v>
      </c>
      <c r="N22" s="32"/>
      <c r="O22" s="31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3"/>
      <c r="V22" s="33"/>
      <c r="W22" s="34" t="s">
        <v>70</v>
      </c>
      <c r="X22" s="318">
        <v>0</v>
      </c>
      <c r="Y22" s="319">
        <f>IFERROR(IF(X22="","",X22),"")</f>
        <v>0</v>
      </c>
      <c r="Z22" s="35">
        <f>IFERROR(IF(X22="","",X22*0.0155),"")</f>
        <v>0</v>
      </c>
      <c r="AA22" s="55"/>
      <c r="AB22" s="56"/>
      <c r="AC22" s="70" t="s">
        <v>71</v>
      </c>
      <c r="AG22" s="66"/>
      <c r="AJ22" s="69" t="s">
        <v>72</v>
      </c>
      <c r="AK22" s="69">
        <v>1</v>
      </c>
      <c r="BB22" s="71" t="s">
        <v>1</v>
      </c>
      <c r="BM22" s="66">
        <f>IFERROR(X22*I22,"0")</f>
        <v>0</v>
      </c>
      <c r="BN22" s="66">
        <f>IFERROR(Y22*I22,"0")</f>
        <v>0</v>
      </c>
      <c r="BO22" s="66">
        <f>IFERROR(X22/J22,"0")</f>
        <v>0</v>
      </c>
      <c r="BP22" s="66">
        <f>IFERROR(Y22/J22,"0")</f>
        <v>0</v>
      </c>
    </row>
    <row r="23" spans="1:68" x14ac:dyDescent="0.2">
      <c r="A23" s="33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0"/>
      <c r="P23" s="326" t="s">
        <v>73</v>
      </c>
      <c r="Q23" s="327"/>
      <c r="R23" s="327"/>
      <c r="S23" s="327"/>
      <c r="T23" s="327"/>
      <c r="U23" s="327"/>
      <c r="V23" s="328"/>
      <c r="W23" s="36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0"/>
      <c r="P24" s="326" t="s">
        <v>73</v>
      </c>
      <c r="Q24" s="327"/>
      <c r="R24" s="327"/>
      <c r="S24" s="327"/>
      <c r="T24" s="327"/>
      <c r="U24" s="327"/>
      <c r="V24" s="328"/>
      <c r="W24" s="36" t="s">
        <v>74</v>
      </c>
      <c r="X24" s="320">
        <f>IFERROR(SUMPRODUCT(X22:X22*H22:H22),"0")</f>
        <v>0</v>
      </c>
      <c r="Y24" s="320">
        <f>IFERROR(SUMPRODUCT(Y22:Y22*H22:H22),"0")</f>
        <v>0</v>
      </c>
      <c r="Z24" s="36"/>
      <c r="AA24" s="321"/>
      <c r="AB24" s="321"/>
      <c r="AC24" s="321"/>
    </row>
    <row r="25" spans="1:68" ht="27.75" customHeight="1" x14ac:dyDescent="0.2">
      <c r="A25" s="392" t="s">
        <v>75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47"/>
      <c r="AB25" s="47"/>
      <c r="AC25" s="47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1"/>
      <c r="AB26" s="311"/>
      <c r="AC26" s="311"/>
    </row>
    <row r="27" spans="1:68" ht="14.25" customHeight="1" x14ac:dyDescent="0.25">
      <c r="A27" s="357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09"/>
      <c r="AB27" s="309"/>
      <c r="AC27" s="309"/>
    </row>
    <row r="28" spans="1:68" ht="27" customHeight="1" x14ac:dyDescent="0.25">
      <c r="A28" s="53" t="s">
        <v>78</v>
      </c>
      <c r="B28" s="53" t="s">
        <v>79</v>
      </c>
      <c r="C28" s="30">
        <v>4301132186</v>
      </c>
      <c r="D28" s="331">
        <v>4607111036520</v>
      </c>
      <c r="E28" s="332"/>
      <c r="F28" s="317">
        <v>0.25</v>
      </c>
      <c r="G28" s="31">
        <v>6</v>
      </c>
      <c r="H28" s="317">
        <v>1.5</v>
      </c>
      <c r="I28" s="317">
        <v>1.9218</v>
      </c>
      <c r="J28" s="31">
        <v>140</v>
      </c>
      <c r="K28" s="31" t="s">
        <v>80</v>
      </c>
      <c r="L28" s="31" t="s">
        <v>68</v>
      </c>
      <c r="M28" s="32" t="s">
        <v>69</v>
      </c>
      <c r="N28" s="32"/>
      <c r="O28" s="31">
        <v>365</v>
      </c>
      <c r="P28" s="343" t="s">
        <v>81</v>
      </c>
      <c r="Q28" s="323"/>
      <c r="R28" s="323"/>
      <c r="S28" s="323"/>
      <c r="T28" s="324"/>
      <c r="U28" s="33"/>
      <c r="V28" s="33"/>
      <c r="W28" s="34" t="s">
        <v>70</v>
      </c>
      <c r="X28" s="318">
        <v>42</v>
      </c>
      <c r="Y28" s="319">
        <f>IFERROR(IF(X28="","",X28),"")</f>
        <v>42</v>
      </c>
      <c r="Z28" s="35">
        <f>IFERROR(IF(X28="","",X28*0.00941),"")</f>
        <v>0.39522000000000002</v>
      </c>
      <c r="AA28" s="55"/>
      <c r="AB28" s="56"/>
      <c r="AC28" s="72" t="s">
        <v>82</v>
      </c>
      <c r="AG28" s="66"/>
      <c r="AJ28" s="69" t="s">
        <v>72</v>
      </c>
      <c r="AK28" s="69">
        <v>1</v>
      </c>
      <c r="BB28" s="73" t="s">
        <v>83</v>
      </c>
      <c r="BM28" s="66">
        <f>IFERROR(X28*I28,"0")</f>
        <v>80.715599999999995</v>
      </c>
      <c r="BN28" s="66">
        <f>IFERROR(Y28*I28,"0")</f>
        <v>80.715599999999995</v>
      </c>
      <c r="BO28" s="66">
        <f>IFERROR(X28/J28,"0")</f>
        <v>0.3</v>
      </c>
      <c r="BP28" s="66">
        <f>IFERROR(Y28/J28,"0")</f>
        <v>0.3</v>
      </c>
    </row>
    <row r="29" spans="1:68" ht="27" customHeight="1" x14ac:dyDescent="0.25">
      <c r="A29" s="53" t="s">
        <v>84</v>
      </c>
      <c r="B29" s="53" t="s">
        <v>85</v>
      </c>
      <c r="C29" s="30">
        <v>4301132185</v>
      </c>
      <c r="D29" s="331">
        <v>4607111036537</v>
      </c>
      <c r="E29" s="332"/>
      <c r="F29" s="317">
        <v>0.25</v>
      </c>
      <c r="G29" s="31">
        <v>6</v>
      </c>
      <c r="H29" s="317">
        <v>1.5</v>
      </c>
      <c r="I29" s="317">
        <v>1.9218</v>
      </c>
      <c r="J29" s="31">
        <v>140</v>
      </c>
      <c r="K29" s="31" t="s">
        <v>80</v>
      </c>
      <c r="L29" s="31" t="s">
        <v>68</v>
      </c>
      <c r="M29" s="32" t="s">
        <v>69</v>
      </c>
      <c r="N29" s="32"/>
      <c r="O29" s="31">
        <v>365</v>
      </c>
      <c r="P29" s="363" t="s">
        <v>86</v>
      </c>
      <c r="Q29" s="323"/>
      <c r="R29" s="323"/>
      <c r="S29" s="323"/>
      <c r="T29" s="324"/>
      <c r="U29" s="33"/>
      <c r="V29" s="33"/>
      <c r="W29" s="34" t="s">
        <v>70</v>
      </c>
      <c r="X29" s="318">
        <v>0</v>
      </c>
      <c r="Y29" s="319">
        <f>IFERROR(IF(X29="","",X29),"")</f>
        <v>0</v>
      </c>
      <c r="Z29" s="35">
        <f>IFERROR(IF(X29="","",X29*0.00941),"")</f>
        <v>0</v>
      </c>
      <c r="AA29" s="55"/>
      <c r="AB29" s="56"/>
      <c r="AC29" s="74" t="s">
        <v>82</v>
      </c>
      <c r="AG29" s="66"/>
      <c r="AJ29" s="69" t="s">
        <v>72</v>
      </c>
      <c r="AK29" s="69">
        <v>1</v>
      </c>
      <c r="BB29" s="75" t="s">
        <v>83</v>
      </c>
      <c r="BM29" s="66">
        <f>IFERROR(X29*I29,"0")</f>
        <v>0</v>
      </c>
      <c r="BN29" s="66">
        <f>IFERROR(Y29*I29,"0")</f>
        <v>0</v>
      </c>
      <c r="BO29" s="66">
        <f>IFERROR(X29/J29,"0")</f>
        <v>0</v>
      </c>
      <c r="BP29" s="66">
        <f>IFERROR(Y29/J29,"0")</f>
        <v>0</v>
      </c>
    </row>
    <row r="30" spans="1:68" ht="27" customHeight="1" x14ac:dyDescent="0.25">
      <c r="A30" s="53" t="s">
        <v>87</v>
      </c>
      <c r="B30" s="53" t="s">
        <v>88</v>
      </c>
      <c r="C30" s="30">
        <v>4301132094</v>
      </c>
      <c r="D30" s="331">
        <v>4607111036599</v>
      </c>
      <c r="E30" s="332"/>
      <c r="F30" s="317">
        <v>0.25</v>
      </c>
      <c r="G30" s="31">
        <v>6</v>
      </c>
      <c r="H30" s="317">
        <v>1.5</v>
      </c>
      <c r="I30" s="317">
        <v>1.9218</v>
      </c>
      <c r="J30" s="31">
        <v>140</v>
      </c>
      <c r="K30" s="31" t="s">
        <v>80</v>
      </c>
      <c r="L30" s="31" t="s">
        <v>89</v>
      </c>
      <c r="M30" s="32" t="s">
        <v>69</v>
      </c>
      <c r="N30" s="32"/>
      <c r="O30" s="31">
        <v>180</v>
      </c>
      <c r="P30" s="34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3"/>
      <c r="R30" s="323"/>
      <c r="S30" s="323"/>
      <c r="T30" s="324"/>
      <c r="U30" s="33"/>
      <c r="V30" s="33"/>
      <c r="W30" s="34" t="s">
        <v>70</v>
      </c>
      <c r="X30" s="318">
        <v>42</v>
      </c>
      <c r="Y30" s="319">
        <f>IFERROR(IF(X30="","",X30),"")</f>
        <v>42</v>
      </c>
      <c r="Z30" s="35">
        <f>IFERROR(IF(X30="","",X30*0.00941),"")</f>
        <v>0.39522000000000002</v>
      </c>
      <c r="AA30" s="55"/>
      <c r="AB30" s="56"/>
      <c r="AC30" s="76" t="s">
        <v>82</v>
      </c>
      <c r="AG30" s="66"/>
      <c r="AJ30" s="69" t="s">
        <v>90</v>
      </c>
      <c r="AK30" s="69">
        <v>14</v>
      </c>
      <c r="BB30" s="77" t="s">
        <v>83</v>
      </c>
      <c r="BM30" s="66">
        <f>IFERROR(X30*I30,"0")</f>
        <v>80.715599999999995</v>
      </c>
      <c r="BN30" s="66">
        <f>IFERROR(Y30*I30,"0")</f>
        <v>80.715599999999995</v>
      </c>
      <c r="BO30" s="66">
        <f>IFERROR(X30/J30,"0")</f>
        <v>0.3</v>
      </c>
      <c r="BP30" s="66">
        <f>IFERROR(Y30/J30,"0")</f>
        <v>0.3</v>
      </c>
    </row>
    <row r="31" spans="1:68" ht="27" customHeight="1" x14ac:dyDescent="0.25">
      <c r="A31" s="53" t="s">
        <v>91</v>
      </c>
      <c r="B31" s="53" t="s">
        <v>92</v>
      </c>
      <c r="C31" s="30">
        <v>4301132095</v>
      </c>
      <c r="D31" s="331">
        <v>4607111036605</v>
      </c>
      <c r="E31" s="332"/>
      <c r="F31" s="317">
        <v>0.25</v>
      </c>
      <c r="G31" s="31">
        <v>6</v>
      </c>
      <c r="H31" s="317">
        <v>1.5</v>
      </c>
      <c r="I31" s="317">
        <v>1.9218</v>
      </c>
      <c r="J31" s="31">
        <v>140</v>
      </c>
      <c r="K31" s="31" t="s">
        <v>80</v>
      </c>
      <c r="L31" s="31" t="s">
        <v>89</v>
      </c>
      <c r="M31" s="32" t="s">
        <v>69</v>
      </c>
      <c r="N31" s="32"/>
      <c r="O31" s="31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3"/>
      <c r="R31" s="323"/>
      <c r="S31" s="323"/>
      <c r="T31" s="324"/>
      <c r="U31" s="33"/>
      <c r="V31" s="33"/>
      <c r="W31" s="34" t="s">
        <v>70</v>
      </c>
      <c r="X31" s="318">
        <v>42</v>
      </c>
      <c r="Y31" s="319">
        <f>IFERROR(IF(X31="","",X31),"")</f>
        <v>42</v>
      </c>
      <c r="Z31" s="35">
        <f>IFERROR(IF(X31="","",X31*0.00941),"")</f>
        <v>0.39522000000000002</v>
      </c>
      <c r="AA31" s="55"/>
      <c r="AB31" s="56"/>
      <c r="AC31" s="78" t="s">
        <v>82</v>
      </c>
      <c r="AG31" s="66"/>
      <c r="AJ31" s="69" t="s">
        <v>90</v>
      </c>
      <c r="AK31" s="69">
        <v>14</v>
      </c>
      <c r="BB31" s="79" t="s">
        <v>83</v>
      </c>
      <c r="BM31" s="66">
        <f>IFERROR(X31*I31,"0")</f>
        <v>80.715599999999995</v>
      </c>
      <c r="BN31" s="66">
        <f>IFERROR(Y31*I31,"0")</f>
        <v>80.715599999999995</v>
      </c>
      <c r="BO31" s="66">
        <f>IFERROR(X31/J31,"0")</f>
        <v>0.3</v>
      </c>
      <c r="BP31" s="66">
        <f>IFERROR(Y31/J31,"0")</f>
        <v>0.3</v>
      </c>
    </row>
    <row r="32" spans="1:68" x14ac:dyDescent="0.2">
      <c r="A32" s="33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0"/>
      <c r="P32" s="326" t="s">
        <v>73</v>
      </c>
      <c r="Q32" s="327"/>
      <c r="R32" s="327"/>
      <c r="S32" s="327"/>
      <c r="T32" s="327"/>
      <c r="U32" s="327"/>
      <c r="V32" s="328"/>
      <c r="W32" s="36" t="s">
        <v>70</v>
      </c>
      <c r="X32" s="320">
        <f>IFERROR(SUM(X28:X31),"0")</f>
        <v>126</v>
      </c>
      <c r="Y32" s="320">
        <f>IFERROR(SUM(Y28:Y31),"0")</f>
        <v>126</v>
      </c>
      <c r="Z32" s="320">
        <f>IFERROR(IF(Z28="",0,Z28),"0")+IFERROR(IF(Z29="",0,Z29),"0")+IFERROR(IF(Z30="",0,Z30),"0")+IFERROR(IF(Z31="",0,Z31),"0")</f>
        <v>1.1856599999999999</v>
      </c>
      <c r="AA32" s="321"/>
      <c r="AB32" s="321"/>
      <c r="AC32" s="321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0"/>
      <c r="P33" s="326" t="s">
        <v>73</v>
      </c>
      <c r="Q33" s="327"/>
      <c r="R33" s="327"/>
      <c r="S33" s="327"/>
      <c r="T33" s="327"/>
      <c r="U33" s="327"/>
      <c r="V33" s="328"/>
      <c r="W33" s="36" t="s">
        <v>74</v>
      </c>
      <c r="X33" s="320">
        <f>IFERROR(SUMPRODUCT(X28:X31*H28:H31),"0")</f>
        <v>189</v>
      </c>
      <c r="Y33" s="320">
        <f>IFERROR(SUMPRODUCT(Y28:Y31*H28:H31),"0")</f>
        <v>189</v>
      </c>
      <c r="Z33" s="36"/>
      <c r="AA33" s="321"/>
      <c r="AB33" s="321"/>
      <c r="AC33" s="321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1"/>
      <c r="AB34" s="311"/>
      <c r="AC34" s="311"/>
    </row>
    <row r="35" spans="1:68" ht="14.25" customHeight="1" x14ac:dyDescent="0.25">
      <c r="A35" s="357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09"/>
      <c r="AB35" s="309"/>
      <c r="AC35" s="309"/>
    </row>
    <row r="36" spans="1:68" ht="27" customHeight="1" x14ac:dyDescent="0.25">
      <c r="A36" s="53" t="s">
        <v>94</v>
      </c>
      <c r="B36" s="53" t="s">
        <v>95</v>
      </c>
      <c r="C36" s="30">
        <v>4301071090</v>
      </c>
      <c r="D36" s="331">
        <v>4620207490075</v>
      </c>
      <c r="E36" s="332"/>
      <c r="F36" s="317">
        <v>0.7</v>
      </c>
      <c r="G36" s="31">
        <v>8</v>
      </c>
      <c r="H36" s="317">
        <v>5.6</v>
      </c>
      <c r="I36" s="317">
        <v>5.87</v>
      </c>
      <c r="J36" s="31">
        <v>84</v>
      </c>
      <c r="K36" s="31" t="s">
        <v>67</v>
      </c>
      <c r="L36" s="31" t="s">
        <v>68</v>
      </c>
      <c r="M36" s="32" t="s">
        <v>69</v>
      </c>
      <c r="N36" s="32"/>
      <c r="O36" s="31">
        <v>180</v>
      </c>
      <c r="P36" s="493" t="s">
        <v>96</v>
      </c>
      <c r="Q36" s="323"/>
      <c r="R36" s="323"/>
      <c r="S36" s="323"/>
      <c r="T36" s="324"/>
      <c r="U36" s="33"/>
      <c r="V36" s="33"/>
      <c r="W36" s="34" t="s">
        <v>70</v>
      </c>
      <c r="X36" s="318">
        <v>0</v>
      </c>
      <c r="Y36" s="319">
        <f>IFERROR(IF(X36="","",X36),"")</f>
        <v>0</v>
      </c>
      <c r="Z36" s="35">
        <f>IFERROR(IF(X36="","",X36*0.0155),"")</f>
        <v>0</v>
      </c>
      <c r="AA36" s="55"/>
      <c r="AB36" s="56"/>
      <c r="AC36" s="80" t="s">
        <v>97</v>
      </c>
      <c r="AG36" s="66"/>
      <c r="AJ36" s="69" t="s">
        <v>72</v>
      </c>
      <c r="AK36" s="69">
        <v>1</v>
      </c>
      <c r="BB36" s="81" t="s">
        <v>1</v>
      </c>
      <c r="BM36" s="66">
        <f>IFERROR(X36*I36,"0")</f>
        <v>0</v>
      </c>
      <c r="BN36" s="66">
        <f>IFERROR(Y36*I36,"0")</f>
        <v>0</v>
      </c>
      <c r="BO36" s="66">
        <f>IFERROR(X36/J36,"0")</f>
        <v>0</v>
      </c>
      <c r="BP36" s="66">
        <f>IFERROR(Y36/J36,"0")</f>
        <v>0</v>
      </c>
    </row>
    <row r="37" spans="1:68" ht="27" customHeight="1" x14ac:dyDescent="0.25">
      <c r="A37" s="53" t="s">
        <v>98</v>
      </c>
      <c r="B37" s="53" t="s">
        <v>99</v>
      </c>
      <c r="C37" s="30">
        <v>4301070884</v>
      </c>
      <c r="D37" s="331">
        <v>4607111036315</v>
      </c>
      <c r="E37" s="332"/>
      <c r="F37" s="317">
        <v>0.75</v>
      </c>
      <c r="G37" s="31">
        <v>8</v>
      </c>
      <c r="H37" s="317">
        <v>6</v>
      </c>
      <c r="I37" s="317">
        <v>6.27</v>
      </c>
      <c r="J37" s="31">
        <v>84</v>
      </c>
      <c r="K37" s="31" t="s">
        <v>67</v>
      </c>
      <c r="L37" s="31" t="s">
        <v>89</v>
      </c>
      <c r="M37" s="32" t="s">
        <v>69</v>
      </c>
      <c r="N37" s="32"/>
      <c r="O37" s="31">
        <v>180</v>
      </c>
      <c r="P37" s="4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3"/>
      <c r="V37" s="33"/>
      <c r="W37" s="34" t="s">
        <v>70</v>
      </c>
      <c r="X37" s="318">
        <v>24</v>
      </c>
      <c r="Y37" s="319">
        <f>IFERROR(IF(X37="","",X37),"")</f>
        <v>24</v>
      </c>
      <c r="Z37" s="35">
        <f>IFERROR(IF(X37="","",X37*0.0155),"")</f>
        <v>0.372</v>
      </c>
      <c r="AA37" s="55"/>
      <c r="AB37" s="56"/>
      <c r="AC37" s="82" t="s">
        <v>100</v>
      </c>
      <c r="AG37" s="66"/>
      <c r="AJ37" s="69" t="s">
        <v>90</v>
      </c>
      <c r="AK37" s="69">
        <v>12</v>
      </c>
      <c r="BB37" s="83" t="s">
        <v>1</v>
      </c>
      <c r="BM37" s="66">
        <f>IFERROR(X37*I37,"0")</f>
        <v>150.47999999999999</v>
      </c>
      <c r="BN37" s="66">
        <f>IFERROR(Y37*I37,"0")</f>
        <v>150.47999999999999</v>
      </c>
      <c r="BO37" s="66">
        <f>IFERROR(X37/J37,"0")</f>
        <v>0.2857142857142857</v>
      </c>
      <c r="BP37" s="66">
        <f>IFERROR(Y37/J37,"0")</f>
        <v>0.2857142857142857</v>
      </c>
    </row>
    <row r="38" spans="1:68" ht="27" customHeight="1" x14ac:dyDescent="0.25">
      <c r="A38" s="53" t="s">
        <v>101</v>
      </c>
      <c r="B38" s="53" t="s">
        <v>102</v>
      </c>
      <c r="C38" s="30">
        <v>4301071092</v>
      </c>
      <c r="D38" s="331">
        <v>4620207490174</v>
      </c>
      <c r="E38" s="332"/>
      <c r="F38" s="317">
        <v>0.7</v>
      </c>
      <c r="G38" s="31">
        <v>8</v>
      </c>
      <c r="H38" s="317">
        <v>5.6</v>
      </c>
      <c r="I38" s="317">
        <v>5.87</v>
      </c>
      <c r="J38" s="31">
        <v>84</v>
      </c>
      <c r="K38" s="31" t="s">
        <v>67</v>
      </c>
      <c r="L38" s="31" t="s">
        <v>68</v>
      </c>
      <c r="M38" s="32" t="s">
        <v>69</v>
      </c>
      <c r="N38" s="32"/>
      <c r="O38" s="31">
        <v>180</v>
      </c>
      <c r="P38" s="466" t="s">
        <v>103</v>
      </c>
      <c r="Q38" s="323"/>
      <c r="R38" s="323"/>
      <c r="S38" s="323"/>
      <c r="T38" s="324"/>
      <c r="U38" s="33"/>
      <c r="V38" s="33"/>
      <c r="W38" s="34" t="s">
        <v>70</v>
      </c>
      <c r="X38" s="318">
        <v>0</v>
      </c>
      <c r="Y38" s="319">
        <f>IFERROR(IF(X38="","",X38),"")</f>
        <v>0</v>
      </c>
      <c r="Z38" s="35">
        <f>IFERROR(IF(X38="","",X38*0.0155),"")</f>
        <v>0</v>
      </c>
      <c r="AA38" s="55"/>
      <c r="AB38" s="56"/>
      <c r="AC38" s="84" t="s">
        <v>104</v>
      </c>
      <c r="AG38" s="66"/>
      <c r="AJ38" s="69" t="s">
        <v>72</v>
      </c>
      <c r="AK38" s="69">
        <v>1</v>
      </c>
      <c r="BB38" s="85" t="s">
        <v>1</v>
      </c>
      <c r="BM38" s="66">
        <f>IFERROR(X38*I38,"0")</f>
        <v>0</v>
      </c>
      <c r="BN38" s="66">
        <f>IFERROR(Y38*I38,"0")</f>
        <v>0</v>
      </c>
      <c r="BO38" s="66">
        <f>IFERROR(X38/J38,"0")</f>
        <v>0</v>
      </c>
      <c r="BP38" s="66">
        <f>IFERROR(Y38/J38,"0")</f>
        <v>0</v>
      </c>
    </row>
    <row r="39" spans="1:68" ht="27" customHeight="1" x14ac:dyDescent="0.25">
      <c r="A39" s="53" t="s">
        <v>105</v>
      </c>
      <c r="B39" s="53" t="s">
        <v>106</v>
      </c>
      <c r="C39" s="30">
        <v>4301071091</v>
      </c>
      <c r="D39" s="331">
        <v>4620207490044</v>
      </c>
      <c r="E39" s="332"/>
      <c r="F39" s="317">
        <v>0.7</v>
      </c>
      <c r="G39" s="31">
        <v>8</v>
      </c>
      <c r="H39" s="317">
        <v>5.6</v>
      </c>
      <c r="I39" s="317">
        <v>5.87</v>
      </c>
      <c r="J39" s="31">
        <v>84</v>
      </c>
      <c r="K39" s="31" t="s">
        <v>67</v>
      </c>
      <c r="L39" s="31" t="s">
        <v>68</v>
      </c>
      <c r="M39" s="32" t="s">
        <v>69</v>
      </c>
      <c r="N39" s="32"/>
      <c r="O39" s="31">
        <v>180</v>
      </c>
      <c r="P39" s="380" t="s">
        <v>107</v>
      </c>
      <c r="Q39" s="323"/>
      <c r="R39" s="323"/>
      <c r="S39" s="323"/>
      <c r="T39" s="324"/>
      <c r="U39" s="33"/>
      <c r="V39" s="33"/>
      <c r="W39" s="34" t="s">
        <v>70</v>
      </c>
      <c r="X39" s="318">
        <v>24</v>
      </c>
      <c r="Y39" s="319">
        <f>IFERROR(IF(X39="","",X39),"")</f>
        <v>24</v>
      </c>
      <c r="Z39" s="35">
        <f>IFERROR(IF(X39="","",X39*0.0155),"")</f>
        <v>0.372</v>
      </c>
      <c r="AA39" s="55"/>
      <c r="AB39" s="56"/>
      <c r="AC39" s="86" t="s">
        <v>108</v>
      </c>
      <c r="AG39" s="66"/>
      <c r="AJ39" s="69" t="s">
        <v>72</v>
      </c>
      <c r="AK39" s="69">
        <v>1</v>
      </c>
      <c r="BB39" s="87" t="s">
        <v>1</v>
      </c>
      <c r="BM39" s="66">
        <f>IFERROR(X39*I39,"0")</f>
        <v>140.88</v>
      </c>
      <c r="BN39" s="66">
        <f>IFERROR(Y39*I39,"0")</f>
        <v>140.88</v>
      </c>
      <c r="BO39" s="66">
        <f>IFERROR(X39/J39,"0")</f>
        <v>0.2857142857142857</v>
      </c>
      <c r="BP39" s="66">
        <f>IFERROR(Y39/J39,"0")</f>
        <v>0.2857142857142857</v>
      </c>
    </row>
    <row r="40" spans="1:68" x14ac:dyDescent="0.2">
      <c r="A40" s="33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40"/>
      <c r="P40" s="326" t="s">
        <v>73</v>
      </c>
      <c r="Q40" s="327"/>
      <c r="R40" s="327"/>
      <c r="S40" s="327"/>
      <c r="T40" s="327"/>
      <c r="U40" s="327"/>
      <c r="V40" s="328"/>
      <c r="W40" s="36" t="s">
        <v>70</v>
      </c>
      <c r="X40" s="320">
        <f>IFERROR(SUM(X36:X39),"0")</f>
        <v>48</v>
      </c>
      <c r="Y40" s="320">
        <f>IFERROR(SUM(Y36:Y39),"0")</f>
        <v>48</v>
      </c>
      <c r="Z40" s="320">
        <f>IFERROR(IF(Z36="",0,Z36),"0")+IFERROR(IF(Z37="",0,Z37),"0")+IFERROR(IF(Z38="",0,Z38),"0")+IFERROR(IF(Z39="",0,Z39),"0")</f>
        <v>0.74399999999999999</v>
      </c>
      <c r="AA40" s="321"/>
      <c r="AB40" s="321"/>
      <c r="AC40" s="321"/>
    </row>
    <row r="41" spans="1:68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40"/>
      <c r="P41" s="326" t="s">
        <v>73</v>
      </c>
      <c r="Q41" s="327"/>
      <c r="R41" s="327"/>
      <c r="S41" s="327"/>
      <c r="T41" s="327"/>
      <c r="U41" s="327"/>
      <c r="V41" s="328"/>
      <c r="W41" s="36" t="s">
        <v>74</v>
      </c>
      <c r="X41" s="320">
        <f>IFERROR(SUMPRODUCT(X36:X39*H36:H39),"0")</f>
        <v>278.39999999999998</v>
      </c>
      <c r="Y41" s="320">
        <f>IFERROR(SUMPRODUCT(Y36:Y39*H36:H39),"0")</f>
        <v>278.39999999999998</v>
      </c>
      <c r="Z41" s="36"/>
      <c r="AA41" s="321"/>
      <c r="AB41" s="321"/>
      <c r="AC41" s="321"/>
    </row>
    <row r="42" spans="1:68" ht="16.5" customHeight="1" x14ac:dyDescent="0.25">
      <c r="A42" s="329" t="s">
        <v>109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11"/>
      <c r="AB42" s="311"/>
      <c r="AC42" s="311"/>
    </row>
    <row r="43" spans="1:68" ht="14.25" customHeight="1" x14ac:dyDescent="0.25">
      <c r="A43" s="357" t="s">
        <v>64</v>
      </c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09"/>
      <c r="AB43" s="309"/>
      <c r="AC43" s="309"/>
    </row>
    <row r="44" spans="1:68" ht="27" customHeight="1" x14ac:dyDescent="0.25">
      <c r="A44" s="53" t="s">
        <v>110</v>
      </c>
      <c r="B44" s="53" t="s">
        <v>111</v>
      </c>
      <c r="C44" s="30">
        <v>4301071032</v>
      </c>
      <c r="D44" s="331">
        <v>4607111038999</v>
      </c>
      <c r="E44" s="332"/>
      <c r="F44" s="317">
        <v>0.4</v>
      </c>
      <c r="G44" s="31">
        <v>16</v>
      </c>
      <c r="H44" s="317">
        <v>6.4</v>
      </c>
      <c r="I44" s="317">
        <v>6.7195999999999998</v>
      </c>
      <c r="J44" s="31">
        <v>84</v>
      </c>
      <c r="K44" s="31" t="s">
        <v>67</v>
      </c>
      <c r="L44" s="31" t="s">
        <v>89</v>
      </c>
      <c r="M44" s="32" t="s">
        <v>69</v>
      </c>
      <c r="N44" s="32"/>
      <c r="O44" s="31">
        <v>180</v>
      </c>
      <c r="P4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3"/>
      <c r="R44" s="323"/>
      <c r="S44" s="323"/>
      <c r="T44" s="324"/>
      <c r="U44" s="33"/>
      <c r="V44" s="33"/>
      <c r="W44" s="34" t="s">
        <v>70</v>
      </c>
      <c r="X44" s="318">
        <v>0</v>
      </c>
      <c r="Y44" s="319">
        <f t="shared" ref="Y44:Y53" si="0">IFERROR(IF(X44="","",X44),"")</f>
        <v>0</v>
      </c>
      <c r="Z44" s="35">
        <f t="shared" ref="Z44:Z53" si="1">IFERROR(IF(X44="","",X44*0.0155),"")</f>
        <v>0</v>
      </c>
      <c r="AA44" s="55"/>
      <c r="AB44" s="56"/>
      <c r="AC44" s="88" t="s">
        <v>112</v>
      </c>
      <c r="AG44" s="66"/>
      <c r="AJ44" s="69" t="s">
        <v>90</v>
      </c>
      <c r="AK44" s="69">
        <v>12</v>
      </c>
      <c r="BB44" s="89" t="s">
        <v>1</v>
      </c>
      <c r="BM44" s="66">
        <f t="shared" ref="BM44:BM53" si="2">IFERROR(X44*I44,"0")</f>
        <v>0</v>
      </c>
      <c r="BN44" s="66">
        <f t="shared" ref="BN44:BN53" si="3">IFERROR(Y44*I44,"0")</f>
        <v>0</v>
      </c>
      <c r="BO44" s="66">
        <f t="shared" ref="BO44:BO53" si="4">IFERROR(X44/J44,"0")</f>
        <v>0</v>
      </c>
      <c r="BP44" s="66">
        <f t="shared" ref="BP44:BP53" si="5">IFERROR(Y44/J44,"0")</f>
        <v>0</v>
      </c>
    </row>
    <row r="45" spans="1:68" ht="27" customHeight="1" x14ac:dyDescent="0.25">
      <c r="A45" s="53" t="s">
        <v>113</v>
      </c>
      <c r="B45" s="53" t="s">
        <v>114</v>
      </c>
      <c r="C45" s="30">
        <v>4301070972</v>
      </c>
      <c r="D45" s="331">
        <v>4607111037183</v>
      </c>
      <c r="E45" s="332"/>
      <c r="F45" s="317">
        <v>0.9</v>
      </c>
      <c r="G45" s="31">
        <v>8</v>
      </c>
      <c r="H45" s="317">
        <v>7.2</v>
      </c>
      <c r="I45" s="317">
        <v>7.4859999999999998</v>
      </c>
      <c r="J45" s="31">
        <v>84</v>
      </c>
      <c r="K45" s="31" t="s">
        <v>67</v>
      </c>
      <c r="L45" s="31" t="s">
        <v>89</v>
      </c>
      <c r="M45" s="32" t="s">
        <v>69</v>
      </c>
      <c r="N45" s="32"/>
      <c r="O45" s="31">
        <v>180</v>
      </c>
      <c r="P45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3"/>
      <c r="R45" s="323"/>
      <c r="S45" s="323"/>
      <c r="T45" s="324"/>
      <c r="U45" s="33"/>
      <c r="V45" s="33"/>
      <c r="W45" s="34" t="s">
        <v>70</v>
      </c>
      <c r="X45" s="318">
        <v>60</v>
      </c>
      <c r="Y45" s="319">
        <f t="shared" si="0"/>
        <v>60</v>
      </c>
      <c r="Z45" s="35">
        <f t="shared" si="1"/>
        <v>0.92999999999999994</v>
      </c>
      <c r="AA45" s="55"/>
      <c r="AB45" s="56"/>
      <c r="AC45" s="90" t="s">
        <v>112</v>
      </c>
      <c r="AG45" s="66"/>
      <c r="AJ45" s="69" t="s">
        <v>90</v>
      </c>
      <c r="AK45" s="69">
        <v>12</v>
      </c>
      <c r="BB45" s="91" t="s">
        <v>1</v>
      </c>
      <c r="BM45" s="66">
        <f t="shared" si="2"/>
        <v>449.15999999999997</v>
      </c>
      <c r="BN45" s="66">
        <f t="shared" si="3"/>
        <v>449.15999999999997</v>
      </c>
      <c r="BO45" s="66">
        <f t="shared" si="4"/>
        <v>0.7142857142857143</v>
      </c>
      <c r="BP45" s="66">
        <f t="shared" si="5"/>
        <v>0.7142857142857143</v>
      </c>
    </row>
    <row r="46" spans="1:68" ht="27" customHeight="1" x14ac:dyDescent="0.25">
      <c r="A46" s="53" t="s">
        <v>115</v>
      </c>
      <c r="B46" s="53" t="s">
        <v>116</v>
      </c>
      <c r="C46" s="30">
        <v>4301071044</v>
      </c>
      <c r="D46" s="331">
        <v>4607111039385</v>
      </c>
      <c r="E46" s="332"/>
      <c r="F46" s="317">
        <v>0.7</v>
      </c>
      <c r="G46" s="31">
        <v>10</v>
      </c>
      <c r="H46" s="317">
        <v>7</v>
      </c>
      <c r="I46" s="317">
        <v>7.3</v>
      </c>
      <c r="J46" s="31">
        <v>84</v>
      </c>
      <c r="K46" s="31" t="s">
        <v>67</v>
      </c>
      <c r="L46" s="31" t="s">
        <v>89</v>
      </c>
      <c r="M46" s="32" t="s">
        <v>69</v>
      </c>
      <c r="N46" s="32"/>
      <c r="O46" s="31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3"/>
      <c r="R46" s="323"/>
      <c r="S46" s="323"/>
      <c r="T46" s="324"/>
      <c r="U46" s="33"/>
      <c r="V46" s="33"/>
      <c r="W46" s="34" t="s">
        <v>70</v>
      </c>
      <c r="X46" s="318">
        <v>0</v>
      </c>
      <c r="Y46" s="319">
        <f t="shared" si="0"/>
        <v>0</v>
      </c>
      <c r="Z46" s="35">
        <f t="shared" si="1"/>
        <v>0</v>
      </c>
      <c r="AA46" s="55"/>
      <c r="AB46" s="56"/>
      <c r="AC46" s="92" t="s">
        <v>112</v>
      </c>
      <c r="AG46" s="66"/>
      <c r="AJ46" s="69" t="s">
        <v>90</v>
      </c>
      <c r="AK46" s="69">
        <v>12</v>
      </c>
      <c r="BB46" s="93" t="s">
        <v>1</v>
      </c>
      <c r="BM46" s="66">
        <f t="shared" si="2"/>
        <v>0</v>
      </c>
      <c r="BN46" s="66">
        <f t="shared" si="3"/>
        <v>0</v>
      </c>
      <c r="BO46" s="66">
        <f t="shared" si="4"/>
        <v>0</v>
      </c>
      <c r="BP46" s="66">
        <f t="shared" si="5"/>
        <v>0</v>
      </c>
    </row>
    <row r="47" spans="1:68" ht="27" customHeight="1" x14ac:dyDescent="0.25">
      <c r="A47" s="53" t="s">
        <v>117</v>
      </c>
      <c r="B47" s="53" t="s">
        <v>118</v>
      </c>
      <c r="C47" s="30">
        <v>4301070970</v>
      </c>
      <c r="D47" s="331">
        <v>4607111037091</v>
      </c>
      <c r="E47" s="332"/>
      <c r="F47" s="317">
        <v>0.43</v>
      </c>
      <c r="G47" s="31">
        <v>16</v>
      </c>
      <c r="H47" s="317">
        <v>6.88</v>
      </c>
      <c r="I47" s="317">
        <v>7.11</v>
      </c>
      <c r="J47" s="31">
        <v>84</v>
      </c>
      <c r="K47" s="31" t="s">
        <v>67</v>
      </c>
      <c r="L47" s="31" t="s">
        <v>89</v>
      </c>
      <c r="M47" s="32" t="s">
        <v>69</v>
      </c>
      <c r="N47" s="32"/>
      <c r="O47" s="31">
        <v>180</v>
      </c>
      <c r="P4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3"/>
      <c r="R47" s="323"/>
      <c r="S47" s="323"/>
      <c r="T47" s="324"/>
      <c r="U47" s="33"/>
      <c r="V47" s="33"/>
      <c r="W47" s="34" t="s">
        <v>70</v>
      </c>
      <c r="X47" s="318">
        <v>36</v>
      </c>
      <c r="Y47" s="319">
        <f t="shared" si="0"/>
        <v>36</v>
      </c>
      <c r="Z47" s="35">
        <f t="shared" si="1"/>
        <v>0.55800000000000005</v>
      </c>
      <c r="AA47" s="55"/>
      <c r="AB47" s="56"/>
      <c r="AC47" s="94" t="s">
        <v>119</v>
      </c>
      <c r="AG47" s="66"/>
      <c r="AJ47" s="69" t="s">
        <v>90</v>
      </c>
      <c r="AK47" s="69">
        <v>12</v>
      </c>
      <c r="BB47" s="95" t="s">
        <v>1</v>
      </c>
      <c r="BM47" s="66">
        <f t="shared" si="2"/>
        <v>255.96</v>
      </c>
      <c r="BN47" s="66">
        <f t="shared" si="3"/>
        <v>255.96</v>
      </c>
      <c r="BO47" s="66">
        <f t="shared" si="4"/>
        <v>0.42857142857142855</v>
      </c>
      <c r="BP47" s="66">
        <f t="shared" si="5"/>
        <v>0.42857142857142855</v>
      </c>
    </row>
    <row r="48" spans="1:68" ht="27" customHeight="1" x14ac:dyDescent="0.25">
      <c r="A48" s="53" t="s">
        <v>120</v>
      </c>
      <c r="B48" s="53" t="s">
        <v>121</v>
      </c>
      <c r="C48" s="30">
        <v>4301071045</v>
      </c>
      <c r="D48" s="331">
        <v>4607111039392</v>
      </c>
      <c r="E48" s="332"/>
      <c r="F48" s="317">
        <v>0.4</v>
      </c>
      <c r="G48" s="31">
        <v>16</v>
      </c>
      <c r="H48" s="317">
        <v>6.4</v>
      </c>
      <c r="I48" s="317">
        <v>6.7195999999999998</v>
      </c>
      <c r="J48" s="31">
        <v>84</v>
      </c>
      <c r="K48" s="31" t="s">
        <v>67</v>
      </c>
      <c r="L48" s="31" t="s">
        <v>89</v>
      </c>
      <c r="M48" s="32" t="s">
        <v>69</v>
      </c>
      <c r="N48" s="32"/>
      <c r="O48" s="31">
        <v>180</v>
      </c>
      <c r="P48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3"/>
      <c r="R48" s="323"/>
      <c r="S48" s="323"/>
      <c r="T48" s="324"/>
      <c r="U48" s="33"/>
      <c r="V48" s="33"/>
      <c r="W48" s="34" t="s">
        <v>70</v>
      </c>
      <c r="X48" s="318">
        <v>0</v>
      </c>
      <c r="Y48" s="319">
        <f t="shared" si="0"/>
        <v>0</v>
      </c>
      <c r="Z48" s="35">
        <f t="shared" si="1"/>
        <v>0</v>
      </c>
      <c r="AA48" s="55"/>
      <c r="AB48" s="56"/>
      <c r="AC48" s="96" t="s">
        <v>119</v>
      </c>
      <c r="AG48" s="66"/>
      <c r="AJ48" s="69" t="s">
        <v>90</v>
      </c>
      <c r="AK48" s="69">
        <v>12</v>
      </c>
      <c r="BB48" s="97" t="s">
        <v>1</v>
      </c>
      <c r="BM48" s="66">
        <f t="shared" si="2"/>
        <v>0</v>
      </c>
      <c r="BN48" s="66">
        <f t="shared" si="3"/>
        <v>0</v>
      </c>
      <c r="BO48" s="66">
        <f t="shared" si="4"/>
        <v>0</v>
      </c>
      <c r="BP48" s="66">
        <f t="shared" si="5"/>
        <v>0</v>
      </c>
    </row>
    <row r="49" spans="1:68" ht="27" customHeight="1" x14ac:dyDescent="0.25">
      <c r="A49" s="53" t="s">
        <v>122</v>
      </c>
      <c r="B49" s="53" t="s">
        <v>123</v>
      </c>
      <c r="C49" s="30">
        <v>4301070971</v>
      </c>
      <c r="D49" s="331">
        <v>4607111036902</v>
      </c>
      <c r="E49" s="332"/>
      <c r="F49" s="317">
        <v>0.9</v>
      </c>
      <c r="G49" s="31">
        <v>8</v>
      </c>
      <c r="H49" s="317">
        <v>7.2</v>
      </c>
      <c r="I49" s="317">
        <v>7.43</v>
      </c>
      <c r="J49" s="31">
        <v>84</v>
      </c>
      <c r="K49" s="31" t="s">
        <v>67</v>
      </c>
      <c r="L49" s="31" t="s">
        <v>89</v>
      </c>
      <c r="M49" s="32" t="s">
        <v>69</v>
      </c>
      <c r="N49" s="32"/>
      <c r="O49" s="31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3"/>
      <c r="R49" s="323"/>
      <c r="S49" s="323"/>
      <c r="T49" s="324"/>
      <c r="U49" s="33"/>
      <c r="V49" s="33"/>
      <c r="W49" s="34" t="s">
        <v>70</v>
      </c>
      <c r="X49" s="318">
        <v>60</v>
      </c>
      <c r="Y49" s="319">
        <f t="shared" si="0"/>
        <v>60</v>
      </c>
      <c r="Z49" s="35">
        <f t="shared" si="1"/>
        <v>0.92999999999999994</v>
      </c>
      <c r="AA49" s="55"/>
      <c r="AB49" s="56"/>
      <c r="AC49" s="98" t="s">
        <v>119</v>
      </c>
      <c r="AG49" s="66"/>
      <c r="AJ49" s="69" t="s">
        <v>90</v>
      </c>
      <c r="AK49" s="69">
        <v>12</v>
      </c>
      <c r="BB49" s="99" t="s">
        <v>1</v>
      </c>
      <c r="BM49" s="66">
        <f t="shared" si="2"/>
        <v>445.79999999999995</v>
      </c>
      <c r="BN49" s="66">
        <f t="shared" si="3"/>
        <v>445.79999999999995</v>
      </c>
      <c r="BO49" s="66">
        <f t="shared" si="4"/>
        <v>0.7142857142857143</v>
      </c>
      <c r="BP49" s="66">
        <f t="shared" si="5"/>
        <v>0.7142857142857143</v>
      </c>
    </row>
    <row r="50" spans="1:68" ht="27" customHeight="1" x14ac:dyDescent="0.25">
      <c r="A50" s="53" t="s">
        <v>124</v>
      </c>
      <c r="B50" s="53" t="s">
        <v>125</v>
      </c>
      <c r="C50" s="30">
        <v>4301071031</v>
      </c>
      <c r="D50" s="331">
        <v>4607111038982</v>
      </c>
      <c r="E50" s="332"/>
      <c r="F50" s="317">
        <v>0.7</v>
      </c>
      <c r="G50" s="31">
        <v>10</v>
      </c>
      <c r="H50" s="317">
        <v>7</v>
      </c>
      <c r="I50" s="317">
        <v>7.2859999999999996</v>
      </c>
      <c r="J50" s="31">
        <v>84</v>
      </c>
      <c r="K50" s="31" t="s">
        <v>67</v>
      </c>
      <c r="L50" s="31" t="s">
        <v>68</v>
      </c>
      <c r="M50" s="32" t="s">
        <v>69</v>
      </c>
      <c r="N50" s="32"/>
      <c r="O50" s="31">
        <v>180</v>
      </c>
      <c r="P50" s="39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3"/>
      <c r="R50" s="323"/>
      <c r="S50" s="323"/>
      <c r="T50" s="324"/>
      <c r="U50" s="33"/>
      <c r="V50" s="33"/>
      <c r="W50" s="34" t="s">
        <v>70</v>
      </c>
      <c r="X50" s="318">
        <v>0</v>
      </c>
      <c r="Y50" s="319">
        <f t="shared" si="0"/>
        <v>0</v>
      </c>
      <c r="Z50" s="35">
        <f t="shared" si="1"/>
        <v>0</v>
      </c>
      <c r="AA50" s="55"/>
      <c r="AB50" s="56"/>
      <c r="AC50" s="100" t="s">
        <v>119</v>
      </c>
      <c r="AG50" s="66"/>
      <c r="AJ50" s="69" t="s">
        <v>72</v>
      </c>
      <c r="AK50" s="69">
        <v>1</v>
      </c>
      <c r="BB50" s="101" t="s">
        <v>1</v>
      </c>
      <c r="BM50" s="66">
        <f t="shared" si="2"/>
        <v>0</v>
      </c>
      <c r="BN50" s="66">
        <f t="shared" si="3"/>
        <v>0</v>
      </c>
      <c r="BO50" s="66">
        <f t="shared" si="4"/>
        <v>0</v>
      </c>
      <c r="BP50" s="66">
        <f t="shared" si="5"/>
        <v>0</v>
      </c>
    </row>
    <row r="51" spans="1:68" ht="27" customHeight="1" x14ac:dyDescent="0.25">
      <c r="A51" s="53" t="s">
        <v>126</v>
      </c>
      <c r="B51" s="53" t="s">
        <v>127</v>
      </c>
      <c r="C51" s="30">
        <v>4301071046</v>
      </c>
      <c r="D51" s="331">
        <v>4607111039354</v>
      </c>
      <c r="E51" s="332"/>
      <c r="F51" s="317">
        <v>0.4</v>
      </c>
      <c r="G51" s="31">
        <v>16</v>
      </c>
      <c r="H51" s="317">
        <v>6.4</v>
      </c>
      <c r="I51" s="317">
        <v>6.7195999999999998</v>
      </c>
      <c r="J51" s="31">
        <v>84</v>
      </c>
      <c r="K51" s="31" t="s">
        <v>67</v>
      </c>
      <c r="L51" s="31" t="s">
        <v>68</v>
      </c>
      <c r="M51" s="32" t="s">
        <v>69</v>
      </c>
      <c r="N51" s="32"/>
      <c r="O51" s="31">
        <v>180</v>
      </c>
      <c r="P51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3"/>
      <c r="R51" s="323"/>
      <c r="S51" s="323"/>
      <c r="T51" s="324"/>
      <c r="U51" s="33"/>
      <c r="V51" s="33"/>
      <c r="W51" s="34" t="s">
        <v>70</v>
      </c>
      <c r="X51" s="318">
        <v>0</v>
      </c>
      <c r="Y51" s="319">
        <f t="shared" si="0"/>
        <v>0</v>
      </c>
      <c r="Z51" s="35">
        <f t="shared" si="1"/>
        <v>0</v>
      </c>
      <c r="AA51" s="55"/>
      <c r="AB51" s="56"/>
      <c r="AC51" s="102" t="s">
        <v>119</v>
      </c>
      <c r="AG51" s="66"/>
      <c r="AJ51" s="69" t="s">
        <v>72</v>
      </c>
      <c r="AK51" s="69">
        <v>1</v>
      </c>
      <c r="BB51" s="103" t="s">
        <v>1</v>
      </c>
      <c r="BM51" s="66">
        <f t="shared" si="2"/>
        <v>0</v>
      </c>
      <c r="BN51" s="66">
        <f t="shared" si="3"/>
        <v>0</v>
      </c>
      <c r="BO51" s="66">
        <f t="shared" si="4"/>
        <v>0</v>
      </c>
      <c r="BP51" s="66">
        <f t="shared" si="5"/>
        <v>0</v>
      </c>
    </row>
    <row r="52" spans="1:68" ht="27" customHeight="1" x14ac:dyDescent="0.25">
      <c r="A52" s="53" t="s">
        <v>128</v>
      </c>
      <c r="B52" s="53" t="s">
        <v>129</v>
      </c>
      <c r="C52" s="30">
        <v>4301070968</v>
      </c>
      <c r="D52" s="331">
        <v>4607111036889</v>
      </c>
      <c r="E52" s="332"/>
      <c r="F52" s="317">
        <v>0.9</v>
      </c>
      <c r="G52" s="31">
        <v>8</v>
      </c>
      <c r="H52" s="317">
        <v>7.2</v>
      </c>
      <c r="I52" s="317">
        <v>7.4859999999999998</v>
      </c>
      <c r="J52" s="31">
        <v>84</v>
      </c>
      <c r="K52" s="31" t="s">
        <v>67</v>
      </c>
      <c r="L52" s="31" t="s">
        <v>89</v>
      </c>
      <c r="M52" s="32" t="s">
        <v>69</v>
      </c>
      <c r="N52" s="32"/>
      <c r="O52" s="31">
        <v>180</v>
      </c>
      <c r="P52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3"/>
      <c r="R52" s="323"/>
      <c r="S52" s="323"/>
      <c r="T52" s="324"/>
      <c r="U52" s="33"/>
      <c r="V52" s="33"/>
      <c r="W52" s="34" t="s">
        <v>70</v>
      </c>
      <c r="X52" s="318">
        <v>0</v>
      </c>
      <c r="Y52" s="319">
        <f t="shared" si="0"/>
        <v>0</v>
      </c>
      <c r="Z52" s="35">
        <f t="shared" si="1"/>
        <v>0</v>
      </c>
      <c r="AA52" s="55"/>
      <c r="AB52" s="56"/>
      <c r="AC52" s="104" t="s">
        <v>119</v>
      </c>
      <c r="AG52" s="66"/>
      <c r="AJ52" s="69" t="s">
        <v>90</v>
      </c>
      <c r="AK52" s="69">
        <v>12</v>
      </c>
      <c r="BB52" s="105" t="s">
        <v>1</v>
      </c>
      <c r="BM52" s="66">
        <f t="shared" si="2"/>
        <v>0</v>
      </c>
      <c r="BN52" s="66">
        <f t="shared" si="3"/>
        <v>0</v>
      </c>
      <c r="BO52" s="66">
        <f t="shared" si="4"/>
        <v>0</v>
      </c>
      <c r="BP52" s="66">
        <f t="shared" si="5"/>
        <v>0</v>
      </c>
    </row>
    <row r="53" spans="1:68" ht="27" customHeight="1" x14ac:dyDescent="0.25">
      <c r="A53" s="53" t="s">
        <v>130</v>
      </c>
      <c r="B53" s="53" t="s">
        <v>131</v>
      </c>
      <c r="C53" s="30">
        <v>4301071047</v>
      </c>
      <c r="D53" s="331">
        <v>4607111039330</v>
      </c>
      <c r="E53" s="332"/>
      <c r="F53" s="317">
        <v>0.7</v>
      </c>
      <c r="G53" s="31">
        <v>10</v>
      </c>
      <c r="H53" s="317">
        <v>7</v>
      </c>
      <c r="I53" s="317">
        <v>7.3</v>
      </c>
      <c r="J53" s="31">
        <v>84</v>
      </c>
      <c r="K53" s="31" t="s">
        <v>67</v>
      </c>
      <c r="L53" s="31" t="s">
        <v>68</v>
      </c>
      <c r="M53" s="32" t="s">
        <v>69</v>
      </c>
      <c r="N53" s="32"/>
      <c r="O53" s="31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3"/>
      <c r="R53" s="323"/>
      <c r="S53" s="323"/>
      <c r="T53" s="324"/>
      <c r="U53" s="33"/>
      <c r="V53" s="33"/>
      <c r="W53" s="34" t="s">
        <v>70</v>
      </c>
      <c r="X53" s="318">
        <v>0</v>
      </c>
      <c r="Y53" s="319">
        <f t="shared" si="0"/>
        <v>0</v>
      </c>
      <c r="Z53" s="35">
        <f t="shared" si="1"/>
        <v>0</v>
      </c>
      <c r="AA53" s="55"/>
      <c r="AB53" s="56"/>
      <c r="AC53" s="106" t="s">
        <v>119</v>
      </c>
      <c r="AG53" s="66"/>
      <c r="AJ53" s="69" t="s">
        <v>72</v>
      </c>
      <c r="AK53" s="69">
        <v>1</v>
      </c>
      <c r="BB53" s="107" t="s">
        <v>1</v>
      </c>
      <c r="BM53" s="66">
        <f t="shared" si="2"/>
        <v>0</v>
      </c>
      <c r="BN53" s="66">
        <f t="shared" si="3"/>
        <v>0</v>
      </c>
      <c r="BO53" s="66">
        <f t="shared" si="4"/>
        <v>0</v>
      </c>
      <c r="BP53" s="66">
        <f t="shared" si="5"/>
        <v>0</v>
      </c>
    </row>
    <row r="54" spans="1:68" x14ac:dyDescent="0.2">
      <c r="A54" s="339"/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40"/>
      <c r="P54" s="326" t="s">
        <v>73</v>
      </c>
      <c r="Q54" s="327"/>
      <c r="R54" s="327"/>
      <c r="S54" s="327"/>
      <c r="T54" s="327"/>
      <c r="U54" s="327"/>
      <c r="V54" s="328"/>
      <c r="W54" s="36" t="s">
        <v>70</v>
      </c>
      <c r="X54" s="320">
        <f>IFERROR(SUM(X44:X53),"0")</f>
        <v>156</v>
      </c>
      <c r="Y54" s="320">
        <f>IFERROR(SUM(Y44:Y53),"0")</f>
        <v>156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2.4180000000000001</v>
      </c>
      <c r="AA54" s="321"/>
      <c r="AB54" s="321"/>
      <c r="AC54" s="321"/>
    </row>
    <row r="55" spans="1:68" x14ac:dyDescent="0.2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40"/>
      <c r="P55" s="326" t="s">
        <v>73</v>
      </c>
      <c r="Q55" s="327"/>
      <c r="R55" s="327"/>
      <c r="S55" s="327"/>
      <c r="T55" s="327"/>
      <c r="U55" s="327"/>
      <c r="V55" s="328"/>
      <c r="W55" s="36" t="s">
        <v>74</v>
      </c>
      <c r="X55" s="320">
        <f>IFERROR(SUMPRODUCT(X44:X53*H44:H53),"0")</f>
        <v>1111.68</v>
      </c>
      <c r="Y55" s="320">
        <f>IFERROR(SUMPRODUCT(Y44:Y53*H44:H53),"0")</f>
        <v>1111.68</v>
      </c>
      <c r="Z55" s="36"/>
      <c r="AA55" s="321"/>
      <c r="AB55" s="321"/>
      <c r="AC55" s="321"/>
    </row>
    <row r="56" spans="1:68" ht="16.5" customHeight="1" x14ac:dyDescent="0.25">
      <c r="A56" s="329" t="s">
        <v>132</v>
      </c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11"/>
      <c r="AB56" s="311"/>
      <c r="AC56" s="311"/>
    </row>
    <row r="57" spans="1:68" ht="14.25" customHeight="1" x14ac:dyDescent="0.25">
      <c r="A57" s="357" t="s">
        <v>64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09"/>
      <c r="AB57" s="309"/>
      <c r="AC57" s="309"/>
    </row>
    <row r="58" spans="1:68" ht="27" customHeight="1" x14ac:dyDescent="0.25">
      <c r="A58" s="53" t="s">
        <v>133</v>
      </c>
      <c r="B58" s="53" t="s">
        <v>134</v>
      </c>
      <c r="C58" s="30">
        <v>4301070977</v>
      </c>
      <c r="D58" s="331">
        <v>4607111037411</v>
      </c>
      <c r="E58" s="332"/>
      <c r="F58" s="317">
        <v>2.7</v>
      </c>
      <c r="G58" s="31">
        <v>1</v>
      </c>
      <c r="H58" s="317">
        <v>2.7</v>
      </c>
      <c r="I58" s="317">
        <v>2.8132000000000001</v>
      </c>
      <c r="J58" s="31">
        <v>234</v>
      </c>
      <c r="K58" s="31" t="s">
        <v>135</v>
      </c>
      <c r="L58" s="31" t="s">
        <v>68</v>
      </c>
      <c r="M58" s="32" t="s">
        <v>69</v>
      </c>
      <c r="N58" s="32"/>
      <c r="O58" s="31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3"/>
      <c r="R58" s="323"/>
      <c r="S58" s="323"/>
      <c r="T58" s="324"/>
      <c r="U58" s="33"/>
      <c r="V58" s="33"/>
      <c r="W58" s="34" t="s">
        <v>70</v>
      </c>
      <c r="X58" s="318">
        <v>0</v>
      </c>
      <c r="Y58" s="319">
        <f>IFERROR(IF(X58="","",X58),"")</f>
        <v>0</v>
      </c>
      <c r="Z58" s="35">
        <f>IFERROR(IF(X58="","",X58*0.00502),"")</f>
        <v>0</v>
      </c>
      <c r="AA58" s="55"/>
      <c r="AB58" s="56"/>
      <c r="AC58" s="108" t="s">
        <v>136</v>
      </c>
      <c r="AG58" s="66"/>
      <c r="AJ58" s="69" t="s">
        <v>72</v>
      </c>
      <c r="AK58" s="69">
        <v>1</v>
      </c>
      <c r="BB58" s="109" t="s">
        <v>1</v>
      </c>
      <c r="BM58" s="66">
        <f>IFERROR(X58*I58,"0")</f>
        <v>0</v>
      </c>
      <c r="BN58" s="66">
        <f>IFERROR(Y58*I58,"0")</f>
        <v>0</v>
      </c>
      <c r="BO58" s="66">
        <f>IFERROR(X58/J58,"0")</f>
        <v>0</v>
      </c>
      <c r="BP58" s="66">
        <f>IFERROR(Y58/J58,"0")</f>
        <v>0</v>
      </c>
    </row>
    <row r="59" spans="1:68" ht="27" customHeight="1" x14ac:dyDescent="0.25">
      <c r="A59" s="53" t="s">
        <v>137</v>
      </c>
      <c r="B59" s="53" t="s">
        <v>138</v>
      </c>
      <c r="C59" s="30">
        <v>4301070981</v>
      </c>
      <c r="D59" s="331">
        <v>4607111036728</v>
      </c>
      <c r="E59" s="332"/>
      <c r="F59" s="317">
        <v>5</v>
      </c>
      <c r="G59" s="31">
        <v>1</v>
      </c>
      <c r="H59" s="317">
        <v>5</v>
      </c>
      <c r="I59" s="317">
        <v>5.2131999999999996</v>
      </c>
      <c r="J59" s="31">
        <v>144</v>
      </c>
      <c r="K59" s="31" t="s">
        <v>67</v>
      </c>
      <c r="L59" s="31" t="s">
        <v>139</v>
      </c>
      <c r="M59" s="32" t="s">
        <v>69</v>
      </c>
      <c r="N59" s="32"/>
      <c r="O59" s="31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3"/>
      <c r="R59" s="323"/>
      <c r="S59" s="323"/>
      <c r="T59" s="324"/>
      <c r="U59" s="33"/>
      <c r="V59" s="33"/>
      <c r="W59" s="34" t="s">
        <v>70</v>
      </c>
      <c r="X59" s="318">
        <v>0</v>
      </c>
      <c r="Y59" s="319">
        <f>IFERROR(IF(X59="","",X59),"")</f>
        <v>0</v>
      </c>
      <c r="Z59" s="35">
        <f>IFERROR(IF(X59="","",X59*0.00866),"")</f>
        <v>0</v>
      </c>
      <c r="AA59" s="55"/>
      <c r="AB59" s="56"/>
      <c r="AC59" s="110" t="s">
        <v>136</v>
      </c>
      <c r="AG59" s="66"/>
      <c r="AJ59" s="69" t="s">
        <v>140</v>
      </c>
      <c r="AK59" s="69">
        <v>144</v>
      </c>
      <c r="BB59" s="111" t="s">
        <v>1</v>
      </c>
      <c r="BM59" s="66">
        <f>IFERROR(X59*I59,"0")</f>
        <v>0</v>
      </c>
      <c r="BN59" s="66">
        <f>IFERROR(Y59*I59,"0")</f>
        <v>0</v>
      </c>
      <c r="BO59" s="66">
        <f>IFERROR(X59/J59,"0")</f>
        <v>0</v>
      </c>
      <c r="BP59" s="66">
        <f>IFERROR(Y59/J59,"0")</f>
        <v>0</v>
      </c>
    </row>
    <row r="60" spans="1:68" x14ac:dyDescent="0.2">
      <c r="A60" s="339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40"/>
      <c r="P60" s="326" t="s">
        <v>73</v>
      </c>
      <c r="Q60" s="327"/>
      <c r="R60" s="327"/>
      <c r="S60" s="327"/>
      <c r="T60" s="327"/>
      <c r="U60" s="327"/>
      <c r="V60" s="328"/>
      <c r="W60" s="36" t="s">
        <v>70</v>
      </c>
      <c r="X60" s="320">
        <f>IFERROR(SUM(X58:X59),"0")</f>
        <v>0</v>
      </c>
      <c r="Y60" s="320">
        <f>IFERROR(SUM(Y58:Y59),"0")</f>
        <v>0</v>
      </c>
      <c r="Z60" s="320">
        <f>IFERROR(IF(Z58="",0,Z58),"0")+IFERROR(IF(Z59="",0,Z59),"0")</f>
        <v>0</v>
      </c>
      <c r="AA60" s="321"/>
      <c r="AB60" s="321"/>
      <c r="AC60" s="321"/>
    </row>
    <row r="61" spans="1:68" x14ac:dyDescent="0.2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40"/>
      <c r="P61" s="326" t="s">
        <v>73</v>
      </c>
      <c r="Q61" s="327"/>
      <c r="R61" s="327"/>
      <c r="S61" s="327"/>
      <c r="T61" s="327"/>
      <c r="U61" s="327"/>
      <c r="V61" s="328"/>
      <c r="W61" s="36" t="s">
        <v>74</v>
      </c>
      <c r="X61" s="320">
        <f>IFERROR(SUMPRODUCT(X58:X59*H58:H59),"0")</f>
        <v>0</v>
      </c>
      <c r="Y61" s="320">
        <f>IFERROR(SUMPRODUCT(Y58:Y59*H58:H59),"0")</f>
        <v>0</v>
      </c>
      <c r="Z61" s="36"/>
      <c r="AA61" s="321"/>
      <c r="AB61" s="321"/>
      <c r="AC61" s="321"/>
    </row>
    <row r="62" spans="1:68" ht="16.5" customHeight="1" x14ac:dyDescent="0.25">
      <c r="A62" s="329" t="s">
        <v>141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1"/>
      <c r="AB62" s="311"/>
      <c r="AC62" s="311"/>
    </row>
    <row r="63" spans="1:68" ht="14.25" customHeight="1" x14ac:dyDescent="0.25">
      <c r="A63" s="357" t="s">
        <v>142</v>
      </c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09"/>
      <c r="AB63" s="309"/>
      <c r="AC63" s="309"/>
    </row>
    <row r="64" spans="1:68" ht="27" customHeight="1" x14ac:dyDescent="0.25">
      <c r="A64" s="53" t="s">
        <v>143</v>
      </c>
      <c r="B64" s="53" t="s">
        <v>144</v>
      </c>
      <c r="C64" s="30">
        <v>4301135584</v>
      </c>
      <c r="D64" s="331">
        <v>4607111033659</v>
      </c>
      <c r="E64" s="332"/>
      <c r="F64" s="317">
        <v>0.3</v>
      </c>
      <c r="G64" s="31">
        <v>12</v>
      </c>
      <c r="H64" s="317">
        <v>3.6</v>
      </c>
      <c r="I64" s="317">
        <v>4.3036000000000003</v>
      </c>
      <c r="J64" s="31">
        <v>70</v>
      </c>
      <c r="K64" s="31" t="s">
        <v>80</v>
      </c>
      <c r="L64" s="31" t="s">
        <v>68</v>
      </c>
      <c r="M64" s="32" t="s">
        <v>69</v>
      </c>
      <c r="N64" s="32"/>
      <c r="O64" s="31">
        <v>180</v>
      </c>
      <c r="P64" s="500" t="s">
        <v>145</v>
      </c>
      <c r="Q64" s="323"/>
      <c r="R64" s="323"/>
      <c r="S64" s="323"/>
      <c r="T64" s="324"/>
      <c r="U64" s="33"/>
      <c r="V64" s="33"/>
      <c r="W64" s="34" t="s">
        <v>70</v>
      </c>
      <c r="X64" s="318">
        <v>70</v>
      </c>
      <c r="Y64" s="319">
        <f>IFERROR(IF(X64="","",X64),"")</f>
        <v>70</v>
      </c>
      <c r="Z64" s="35">
        <f>IFERROR(IF(X64="","",X64*0.01788),"")</f>
        <v>1.2516</v>
      </c>
      <c r="AA64" s="55"/>
      <c r="AB64" s="56"/>
      <c r="AC64" s="112" t="s">
        <v>146</v>
      </c>
      <c r="AG64" s="66"/>
      <c r="AJ64" s="69" t="s">
        <v>72</v>
      </c>
      <c r="AK64" s="69">
        <v>1</v>
      </c>
      <c r="BB64" s="113" t="s">
        <v>83</v>
      </c>
      <c r="BM64" s="66">
        <f>IFERROR(X64*I64,"0")</f>
        <v>301.25200000000001</v>
      </c>
      <c r="BN64" s="66">
        <f>IFERROR(Y64*I64,"0")</f>
        <v>301.25200000000001</v>
      </c>
      <c r="BO64" s="66">
        <f>IFERROR(X64/J64,"0")</f>
        <v>1</v>
      </c>
      <c r="BP64" s="66">
        <f>IFERROR(Y64/J64,"0")</f>
        <v>1</v>
      </c>
    </row>
    <row r="65" spans="1:68" x14ac:dyDescent="0.2">
      <c r="A65" s="339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0"/>
      <c r="P65" s="326" t="s">
        <v>73</v>
      </c>
      <c r="Q65" s="327"/>
      <c r="R65" s="327"/>
      <c r="S65" s="327"/>
      <c r="T65" s="327"/>
      <c r="U65" s="327"/>
      <c r="V65" s="328"/>
      <c r="W65" s="36" t="s">
        <v>70</v>
      </c>
      <c r="X65" s="320">
        <f>IFERROR(SUM(X64:X64),"0")</f>
        <v>70</v>
      </c>
      <c r="Y65" s="320">
        <f>IFERROR(SUM(Y64:Y64),"0")</f>
        <v>70</v>
      </c>
      <c r="Z65" s="320">
        <f>IFERROR(IF(Z64="",0,Z64),"0")</f>
        <v>1.2516</v>
      </c>
      <c r="AA65" s="321"/>
      <c r="AB65" s="321"/>
      <c r="AC65" s="321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40"/>
      <c r="P66" s="326" t="s">
        <v>73</v>
      </c>
      <c r="Q66" s="327"/>
      <c r="R66" s="327"/>
      <c r="S66" s="327"/>
      <c r="T66" s="327"/>
      <c r="U66" s="327"/>
      <c r="V66" s="328"/>
      <c r="W66" s="36" t="s">
        <v>74</v>
      </c>
      <c r="X66" s="320">
        <f>IFERROR(SUMPRODUCT(X64:X64*H64:H64),"0")</f>
        <v>252</v>
      </c>
      <c r="Y66" s="320">
        <f>IFERROR(SUMPRODUCT(Y64:Y64*H64:H64),"0")</f>
        <v>252</v>
      </c>
      <c r="Z66" s="36"/>
      <c r="AA66" s="321"/>
      <c r="AB66" s="321"/>
      <c r="AC66" s="321"/>
    </row>
    <row r="67" spans="1:68" ht="16.5" customHeight="1" x14ac:dyDescent="0.25">
      <c r="A67" s="329" t="s">
        <v>147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1"/>
      <c r="AB67" s="311"/>
      <c r="AC67" s="311"/>
    </row>
    <row r="68" spans="1:68" ht="14.25" customHeight="1" x14ac:dyDescent="0.25">
      <c r="A68" s="357" t="s">
        <v>148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09"/>
      <c r="AB68" s="309"/>
      <c r="AC68" s="309"/>
    </row>
    <row r="69" spans="1:68" ht="27" customHeight="1" x14ac:dyDescent="0.25">
      <c r="A69" s="53" t="s">
        <v>149</v>
      </c>
      <c r="B69" s="53" t="s">
        <v>150</v>
      </c>
      <c r="C69" s="30">
        <v>4301131022</v>
      </c>
      <c r="D69" s="331">
        <v>4607111034120</v>
      </c>
      <c r="E69" s="332"/>
      <c r="F69" s="317">
        <v>0.3</v>
      </c>
      <c r="G69" s="31">
        <v>12</v>
      </c>
      <c r="H69" s="317">
        <v>3.6</v>
      </c>
      <c r="I69" s="317">
        <v>4.3036000000000003</v>
      </c>
      <c r="J69" s="31">
        <v>70</v>
      </c>
      <c r="K69" s="31" t="s">
        <v>80</v>
      </c>
      <c r="L69" s="31" t="s">
        <v>89</v>
      </c>
      <c r="M69" s="32" t="s">
        <v>69</v>
      </c>
      <c r="N69" s="32"/>
      <c r="O69" s="31">
        <v>180</v>
      </c>
      <c r="P69" s="4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3"/>
      <c r="R69" s="323"/>
      <c r="S69" s="323"/>
      <c r="T69" s="324"/>
      <c r="U69" s="33"/>
      <c r="V69" s="33"/>
      <c r="W69" s="34" t="s">
        <v>70</v>
      </c>
      <c r="X69" s="318">
        <v>42</v>
      </c>
      <c r="Y69" s="319">
        <f>IFERROR(IF(X69="","",X69),"")</f>
        <v>42</v>
      </c>
      <c r="Z69" s="35">
        <f>IFERROR(IF(X69="","",X69*0.01788),"")</f>
        <v>0.75095999999999996</v>
      </c>
      <c r="AA69" s="55"/>
      <c r="AB69" s="56"/>
      <c r="AC69" s="114" t="s">
        <v>151</v>
      </c>
      <c r="AG69" s="66"/>
      <c r="AJ69" s="69" t="s">
        <v>90</v>
      </c>
      <c r="AK69" s="69">
        <v>14</v>
      </c>
      <c r="BB69" s="115" t="s">
        <v>83</v>
      </c>
      <c r="BM69" s="66">
        <f>IFERROR(X69*I69,"0")</f>
        <v>180.75120000000001</v>
      </c>
      <c r="BN69" s="66">
        <f>IFERROR(Y69*I69,"0")</f>
        <v>180.75120000000001</v>
      </c>
      <c r="BO69" s="66">
        <f>IFERROR(X69/J69,"0")</f>
        <v>0.6</v>
      </c>
      <c r="BP69" s="66">
        <f>IFERROR(Y69/J69,"0")</f>
        <v>0.6</v>
      </c>
    </row>
    <row r="70" spans="1:68" ht="27" customHeight="1" x14ac:dyDescent="0.25">
      <c r="A70" s="53" t="s">
        <v>152</v>
      </c>
      <c r="B70" s="53" t="s">
        <v>153</v>
      </c>
      <c r="C70" s="30">
        <v>4301131021</v>
      </c>
      <c r="D70" s="331">
        <v>4607111034137</v>
      </c>
      <c r="E70" s="332"/>
      <c r="F70" s="317">
        <v>0.3</v>
      </c>
      <c r="G70" s="31">
        <v>12</v>
      </c>
      <c r="H70" s="317">
        <v>3.6</v>
      </c>
      <c r="I70" s="317">
        <v>4.3036000000000003</v>
      </c>
      <c r="J70" s="31">
        <v>70</v>
      </c>
      <c r="K70" s="31" t="s">
        <v>80</v>
      </c>
      <c r="L70" s="31" t="s">
        <v>89</v>
      </c>
      <c r="M70" s="32" t="s">
        <v>69</v>
      </c>
      <c r="N70" s="32"/>
      <c r="O70" s="31">
        <v>180</v>
      </c>
      <c r="P70" s="51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3"/>
      <c r="R70" s="323"/>
      <c r="S70" s="323"/>
      <c r="T70" s="324"/>
      <c r="U70" s="33"/>
      <c r="V70" s="33"/>
      <c r="W70" s="34" t="s">
        <v>70</v>
      </c>
      <c r="X70" s="318">
        <v>0</v>
      </c>
      <c r="Y70" s="319">
        <f>IFERROR(IF(X70="","",X70),"")</f>
        <v>0</v>
      </c>
      <c r="Z70" s="35">
        <f>IFERROR(IF(X70="","",X70*0.01788),"")</f>
        <v>0</v>
      </c>
      <c r="AA70" s="55"/>
      <c r="AB70" s="56"/>
      <c r="AC70" s="116" t="s">
        <v>154</v>
      </c>
      <c r="AG70" s="66"/>
      <c r="AJ70" s="69" t="s">
        <v>90</v>
      </c>
      <c r="AK70" s="69">
        <v>14</v>
      </c>
      <c r="BB70" s="117" t="s">
        <v>83</v>
      </c>
      <c r="BM70" s="66">
        <f>IFERROR(X70*I70,"0")</f>
        <v>0</v>
      </c>
      <c r="BN70" s="66">
        <f>IFERROR(Y70*I70,"0")</f>
        <v>0</v>
      </c>
      <c r="BO70" s="66">
        <f>IFERROR(X70/J70,"0")</f>
        <v>0</v>
      </c>
      <c r="BP70" s="66">
        <f>IFERROR(Y70/J70,"0")</f>
        <v>0</v>
      </c>
    </row>
    <row r="71" spans="1:68" x14ac:dyDescent="0.2">
      <c r="A71" s="339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40"/>
      <c r="P71" s="326" t="s">
        <v>73</v>
      </c>
      <c r="Q71" s="327"/>
      <c r="R71" s="327"/>
      <c r="S71" s="327"/>
      <c r="T71" s="327"/>
      <c r="U71" s="327"/>
      <c r="V71" s="328"/>
      <c r="W71" s="36" t="s">
        <v>70</v>
      </c>
      <c r="X71" s="320">
        <f>IFERROR(SUM(X69:X70),"0")</f>
        <v>42</v>
      </c>
      <c r="Y71" s="320">
        <f>IFERROR(SUM(Y69:Y70),"0")</f>
        <v>42</v>
      </c>
      <c r="Z71" s="320">
        <f>IFERROR(IF(Z69="",0,Z69),"0")+IFERROR(IF(Z70="",0,Z70),"0")</f>
        <v>0.75095999999999996</v>
      </c>
      <c r="AA71" s="321"/>
      <c r="AB71" s="321"/>
      <c r="AC71" s="321"/>
    </row>
    <row r="72" spans="1:68" x14ac:dyDescent="0.2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40"/>
      <c r="P72" s="326" t="s">
        <v>73</v>
      </c>
      <c r="Q72" s="327"/>
      <c r="R72" s="327"/>
      <c r="S72" s="327"/>
      <c r="T72" s="327"/>
      <c r="U72" s="327"/>
      <c r="V72" s="328"/>
      <c r="W72" s="36" t="s">
        <v>74</v>
      </c>
      <c r="X72" s="320">
        <f>IFERROR(SUMPRODUCT(X69:X70*H69:H70),"0")</f>
        <v>151.20000000000002</v>
      </c>
      <c r="Y72" s="320">
        <f>IFERROR(SUMPRODUCT(Y69:Y70*H69:H70),"0")</f>
        <v>151.20000000000002</v>
      </c>
      <c r="Z72" s="36"/>
      <c r="AA72" s="321"/>
      <c r="AB72" s="321"/>
      <c r="AC72" s="321"/>
    </row>
    <row r="73" spans="1:68" ht="16.5" customHeight="1" x14ac:dyDescent="0.25">
      <c r="A73" s="329" t="s">
        <v>155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1"/>
      <c r="AB73" s="311"/>
      <c r="AC73" s="311"/>
    </row>
    <row r="74" spans="1:68" ht="14.25" customHeight="1" x14ac:dyDescent="0.25">
      <c r="A74" s="357" t="s">
        <v>142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09"/>
      <c r="AB74" s="309"/>
      <c r="AC74" s="309"/>
    </row>
    <row r="75" spans="1:68" ht="27" customHeight="1" x14ac:dyDescent="0.25">
      <c r="A75" s="53" t="s">
        <v>156</v>
      </c>
      <c r="B75" s="53" t="s">
        <v>157</v>
      </c>
      <c r="C75" s="30">
        <v>4301135569</v>
      </c>
      <c r="D75" s="331">
        <v>4607111033628</v>
      </c>
      <c r="E75" s="332"/>
      <c r="F75" s="317">
        <v>0.3</v>
      </c>
      <c r="G75" s="31">
        <v>12</v>
      </c>
      <c r="H75" s="317">
        <v>3.6</v>
      </c>
      <c r="I75" s="317">
        <v>4.3036000000000003</v>
      </c>
      <c r="J75" s="31">
        <v>70</v>
      </c>
      <c r="K75" s="31" t="s">
        <v>80</v>
      </c>
      <c r="L75" s="31" t="s">
        <v>68</v>
      </c>
      <c r="M75" s="32" t="s">
        <v>69</v>
      </c>
      <c r="N75" s="32"/>
      <c r="O75" s="31">
        <v>180</v>
      </c>
      <c r="P75" s="509" t="s">
        <v>158</v>
      </c>
      <c r="Q75" s="323"/>
      <c r="R75" s="323"/>
      <c r="S75" s="323"/>
      <c r="T75" s="324"/>
      <c r="U75" s="33"/>
      <c r="V75" s="33"/>
      <c r="W75" s="34" t="s">
        <v>70</v>
      </c>
      <c r="X75" s="318">
        <v>28</v>
      </c>
      <c r="Y75" s="319">
        <f t="shared" ref="Y75:Y80" si="6">IFERROR(IF(X75="","",X75),"")</f>
        <v>28</v>
      </c>
      <c r="Z75" s="35">
        <f t="shared" ref="Z75:Z80" si="7">IFERROR(IF(X75="","",X75*0.01788),"")</f>
        <v>0.50063999999999997</v>
      </c>
      <c r="AA75" s="55"/>
      <c r="AB75" s="56"/>
      <c r="AC75" s="118" t="s">
        <v>146</v>
      </c>
      <c r="AG75" s="66"/>
      <c r="AJ75" s="69" t="s">
        <v>72</v>
      </c>
      <c r="AK75" s="69">
        <v>1</v>
      </c>
      <c r="BB75" s="119" t="s">
        <v>83</v>
      </c>
      <c r="BM75" s="66">
        <f t="shared" ref="BM75:BM80" si="8">IFERROR(X75*I75,"0")</f>
        <v>120.50080000000001</v>
      </c>
      <c r="BN75" s="66">
        <f t="shared" ref="BN75:BN80" si="9">IFERROR(Y75*I75,"0")</f>
        <v>120.50080000000001</v>
      </c>
      <c r="BO75" s="66">
        <f t="shared" ref="BO75:BO80" si="10">IFERROR(X75/J75,"0")</f>
        <v>0.4</v>
      </c>
      <c r="BP75" s="66">
        <f t="shared" ref="BP75:BP80" si="11">IFERROR(Y75/J75,"0")</f>
        <v>0.4</v>
      </c>
    </row>
    <row r="76" spans="1:68" ht="27" customHeight="1" x14ac:dyDescent="0.25">
      <c r="A76" s="53" t="s">
        <v>159</v>
      </c>
      <c r="B76" s="53" t="s">
        <v>160</v>
      </c>
      <c r="C76" s="30">
        <v>4301135565</v>
      </c>
      <c r="D76" s="331">
        <v>4607111033451</v>
      </c>
      <c r="E76" s="332"/>
      <c r="F76" s="317">
        <v>0.3</v>
      </c>
      <c r="G76" s="31">
        <v>12</v>
      </c>
      <c r="H76" s="317">
        <v>3.6</v>
      </c>
      <c r="I76" s="317">
        <v>4.3036000000000003</v>
      </c>
      <c r="J76" s="31">
        <v>70</v>
      </c>
      <c r="K76" s="31" t="s">
        <v>80</v>
      </c>
      <c r="L76" s="31" t="s">
        <v>68</v>
      </c>
      <c r="M76" s="32" t="s">
        <v>69</v>
      </c>
      <c r="N76" s="32"/>
      <c r="O76" s="31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3"/>
      <c r="R76" s="323"/>
      <c r="S76" s="323"/>
      <c r="T76" s="324"/>
      <c r="U76" s="33"/>
      <c r="V76" s="33"/>
      <c r="W76" s="34" t="s">
        <v>70</v>
      </c>
      <c r="X76" s="318">
        <v>0</v>
      </c>
      <c r="Y76" s="319">
        <f t="shared" si="6"/>
        <v>0</v>
      </c>
      <c r="Z76" s="35">
        <f t="shared" si="7"/>
        <v>0</v>
      </c>
      <c r="AA76" s="55"/>
      <c r="AB76" s="56"/>
      <c r="AC76" s="120" t="s">
        <v>146</v>
      </c>
      <c r="AG76" s="66"/>
      <c r="AJ76" s="69" t="s">
        <v>72</v>
      </c>
      <c r="AK76" s="69">
        <v>1</v>
      </c>
      <c r="BB76" s="121" t="s">
        <v>83</v>
      </c>
      <c r="BM76" s="66">
        <f t="shared" si="8"/>
        <v>0</v>
      </c>
      <c r="BN76" s="66">
        <f t="shared" si="9"/>
        <v>0</v>
      </c>
      <c r="BO76" s="66">
        <f t="shared" si="10"/>
        <v>0</v>
      </c>
      <c r="BP76" s="66">
        <f t="shared" si="11"/>
        <v>0</v>
      </c>
    </row>
    <row r="77" spans="1:68" ht="27" customHeight="1" x14ac:dyDescent="0.25">
      <c r="A77" s="53" t="s">
        <v>161</v>
      </c>
      <c r="B77" s="53" t="s">
        <v>162</v>
      </c>
      <c r="C77" s="30">
        <v>4301135575</v>
      </c>
      <c r="D77" s="331">
        <v>4607111035141</v>
      </c>
      <c r="E77" s="332"/>
      <c r="F77" s="317">
        <v>0.3</v>
      </c>
      <c r="G77" s="31">
        <v>12</v>
      </c>
      <c r="H77" s="317">
        <v>3.6</v>
      </c>
      <c r="I77" s="317">
        <v>4.3036000000000003</v>
      </c>
      <c r="J77" s="31">
        <v>70</v>
      </c>
      <c r="K77" s="31" t="s">
        <v>80</v>
      </c>
      <c r="L77" s="31" t="s">
        <v>68</v>
      </c>
      <c r="M77" s="32" t="s">
        <v>69</v>
      </c>
      <c r="N77" s="32"/>
      <c r="O77" s="31">
        <v>180</v>
      </c>
      <c r="P77" s="446" t="s">
        <v>163</v>
      </c>
      <c r="Q77" s="323"/>
      <c r="R77" s="323"/>
      <c r="S77" s="323"/>
      <c r="T77" s="324"/>
      <c r="U77" s="33"/>
      <c r="V77" s="33"/>
      <c r="W77" s="34" t="s">
        <v>70</v>
      </c>
      <c r="X77" s="318">
        <v>28</v>
      </c>
      <c r="Y77" s="319">
        <f t="shared" si="6"/>
        <v>28</v>
      </c>
      <c r="Z77" s="35">
        <f t="shared" si="7"/>
        <v>0.50063999999999997</v>
      </c>
      <c r="AA77" s="55"/>
      <c r="AB77" s="56"/>
      <c r="AC77" s="122" t="s">
        <v>164</v>
      </c>
      <c r="AG77" s="66"/>
      <c r="AJ77" s="69" t="s">
        <v>72</v>
      </c>
      <c r="AK77" s="69">
        <v>1</v>
      </c>
      <c r="BB77" s="123" t="s">
        <v>83</v>
      </c>
      <c r="BM77" s="66">
        <f t="shared" si="8"/>
        <v>120.50080000000001</v>
      </c>
      <c r="BN77" s="66">
        <f t="shared" si="9"/>
        <v>120.50080000000001</v>
      </c>
      <c r="BO77" s="66">
        <f t="shared" si="10"/>
        <v>0.4</v>
      </c>
      <c r="BP77" s="66">
        <f t="shared" si="11"/>
        <v>0.4</v>
      </c>
    </row>
    <row r="78" spans="1:68" ht="27" customHeight="1" x14ac:dyDescent="0.25">
      <c r="A78" s="53" t="s">
        <v>165</v>
      </c>
      <c r="B78" s="53" t="s">
        <v>166</v>
      </c>
      <c r="C78" s="30">
        <v>4301135578</v>
      </c>
      <c r="D78" s="331">
        <v>4607111033444</v>
      </c>
      <c r="E78" s="332"/>
      <c r="F78" s="317">
        <v>0.3</v>
      </c>
      <c r="G78" s="31">
        <v>12</v>
      </c>
      <c r="H78" s="317">
        <v>3.6</v>
      </c>
      <c r="I78" s="317">
        <v>4.3036000000000003</v>
      </c>
      <c r="J78" s="31">
        <v>70</v>
      </c>
      <c r="K78" s="31" t="s">
        <v>80</v>
      </c>
      <c r="L78" s="31" t="s">
        <v>68</v>
      </c>
      <c r="M78" s="32" t="s">
        <v>69</v>
      </c>
      <c r="N78" s="32"/>
      <c r="O78" s="31">
        <v>180</v>
      </c>
      <c r="P78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3"/>
      <c r="R78" s="323"/>
      <c r="S78" s="323"/>
      <c r="T78" s="324"/>
      <c r="U78" s="33"/>
      <c r="V78" s="33"/>
      <c r="W78" s="34" t="s">
        <v>70</v>
      </c>
      <c r="X78" s="318">
        <v>0</v>
      </c>
      <c r="Y78" s="319">
        <f t="shared" si="6"/>
        <v>0</v>
      </c>
      <c r="Z78" s="35">
        <f t="shared" si="7"/>
        <v>0</v>
      </c>
      <c r="AA78" s="55"/>
      <c r="AB78" s="56"/>
      <c r="AC78" s="124" t="s">
        <v>146</v>
      </c>
      <c r="AG78" s="66"/>
      <c r="AJ78" s="69" t="s">
        <v>72</v>
      </c>
      <c r="AK78" s="69">
        <v>1</v>
      </c>
      <c r="BB78" s="125" t="s">
        <v>83</v>
      </c>
      <c r="BM78" s="66">
        <f t="shared" si="8"/>
        <v>0</v>
      </c>
      <c r="BN78" s="66">
        <f t="shared" si="9"/>
        <v>0</v>
      </c>
      <c r="BO78" s="66">
        <f t="shared" si="10"/>
        <v>0</v>
      </c>
      <c r="BP78" s="66">
        <f t="shared" si="11"/>
        <v>0</v>
      </c>
    </row>
    <row r="79" spans="1:68" ht="27" customHeight="1" x14ac:dyDescent="0.25">
      <c r="A79" s="53" t="s">
        <v>167</v>
      </c>
      <c r="B79" s="53" t="s">
        <v>168</v>
      </c>
      <c r="C79" s="30">
        <v>4301135290</v>
      </c>
      <c r="D79" s="331">
        <v>4607111035028</v>
      </c>
      <c r="E79" s="332"/>
      <c r="F79" s="317">
        <v>0.48</v>
      </c>
      <c r="G79" s="31">
        <v>8</v>
      </c>
      <c r="H79" s="317">
        <v>3.84</v>
      </c>
      <c r="I79" s="317">
        <v>4.4488000000000003</v>
      </c>
      <c r="J79" s="31">
        <v>70</v>
      </c>
      <c r="K79" s="31" t="s">
        <v>80</v>
      </c>
      <c r="L79" s="31" t="s">
        <v>89</v>
      </c>
      <c r="M79" s="32" t="s">
        <v>69</v>
      </c>
      <c r="N79" s="32"/>
      <c r="O79" s="31">
        <v>180</v>
      </c>
      <c r="P7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3"/>
      <c r="R79" s="323"/>
      <c r="S79" s="323"/>
      <c r="T79" s="324"/>
      <c r="U79" s="33"/>
      <c r="V79" s="33"/>
      <c r="W79" s="34" t="s">
        <v>70</v>
      </c>
      <c r="X79" s="318">
        <v>0</v>
      </c>
      <c r="Y79" s="319">
        <f t="shared" si="6"/>
        <v>0</v>
      </c>
      <c r="Z79" s="35">
        <f t="shared" si="7"/>
        <v>0</v>
      </c>
      <c r="AA79" s="55"/>
      <c r="AB79" s="56"/>
      <c r="AC79" s="126" t="s">
        <v>164</v>
      </c>
      <c r="AG79" s="66"/>
      <c r="AJ79" s="69" t="s">
        <v>90</v>
      </c>
      <c r="AK79" s="69">
        <v>14</v>
      </c>
      <c r="BB79" s="127" t="s">
        <v>83</v>
      </c>
      <c r="BM79" s="66">
        <f t="shared" si="8"/>
        <v>0</v>
      </c>
      <c r="BN79" s="66">
        <f t="shared" si="9"/>
        <v>0</v>
      </c>
      <c r="BO79" s="66">
        <f t="shared" si="10"/>
        <v>0</v>
      </c>
      <c r="BP79" s="66">
        <f t="shared" si="11"/>
        <v>0</v>
      </c>
    </row>
    <row r="80" spans="1:68" ht="27" customHeight="1" x14ac:dyDescent="0.25">
      <c r="A80" s="53" t="s">
        <v>169</v>
      </c>
      <c r="B80" s="53" t="s">
        <v>170</v>
      </c>
      <c r="C80" s="30">
        <v>4301135285</v>
      </c>
      <c r="D80" s="331">
        <v>4607111036407</v>
      </c>
      <c r="E80" s="332"/>
      <c r="F80" s="317">
        <v>0.3</v>
      </c>
      <c r="G80" s="31">
        <v>14</v>
      </c>
      <c r="H80" s="317">
        <v>4.2</v>
      </c>
      <c r="I80" s="317">
        <v>4.5292000000000003</v>
      </c>
      <c r="J80" s="31">
        <v>70</v>
      </c>
      <c r="K80" s="31" t="s">
        <v>80</v>
      </c>
      <c r="L80" s="31" t="s">
        <v>89</v>
      </c>
      <c r="M80" s="32" t="s">
        <v>69</v>
      </c>
      <c r="N80" s="32"/>
      <c r="O80" s="31">
        <v>180</v>
      </c>
      <c r="P80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3"/>
      <c r="V80" s="33"/>
      <c r="W80" s="34" t="s">
        <v>70</v>
      </c>
      <c r="X80" s="318">
        <v>28</v>
      </c>
      <c r="Y80" s="319">
        <f t="shared" si="6"/>
        <v>28</v>
      </c>
      <c r="Z80" s="35">
        <f t="shared" si="7"/>
        <v>0.50063999999999997</v>
      </c>
      <c r="AA80" s="55"/>
      <c r="AB80" s="56"/>
      <c r="AC80" s="128" t="s">
        <v>171</v>
      </c>
      <c r="AG80" s="66"/>
      <c r="AJ80" s="69" t="s">
        <v>90</v>
      </c>
      <c r="AK80" s="69">
        <v>14</v>
      </c>
      <c r="BB80" s="129" t="s">
        <v>83</v>
      </c>
      <c r="BM80" s="66">
        <f t="shared" si="8"/>
        <v>126.81760000000001</v>
      </c>
      <c r="BN80" s="66">
        <f t="shared" si="9"/>
        <v>126.81760000000001</v>
      </c>
      <c r="BO80" s="66">
        <f t="shared" si="10"/>
        <v>0.4</v>
      </c>
      <c r="BP80" s="66">
        <f t="shared" si="11"/>
        <v>0.4</v>
      </c>
    </row>
    <row r="81" spans="1:68" x14ac:dyDescent="0.2">
      <c r="A81" s="33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40"/>
      <c r="P81" s="326" t="s">
        <v>73</v>
      </c>
      <c r="Q81" s="327"/>
      <c r="R81" s="327"/>
      <c r="S81" s="327"/>
      <c r="T81" s="327"/>
      <c r="U81" s="327"/>
      <c r="V81" s="328"/>
      <c r="W81" s="36" t="s">
        <v>70</v>
      </c>
      <c r="X81" s="320">
        <f>IFERROR(SUM(X75:X80),"0")</f>
        <v>84</v>
      </c>
      <c r="Y81" s="320">
        <f>IFERROR(SUM(Y75:Y80),"0")</f>
        <v>84</v>
      </c>
      <c r="Z81" s="320">
        <f>IFERROR(IF(Z75="",0,Z75),"0")+IFERROR(IF(Z76="",0,Z76),"0")+IFERROR(IF(Z77="",0,Z77),"0")+IFERROR(IF(Z78="",0,Z78),"0")+IFERROR(IF(Z79="",0,Z79),"0")+IFERROR(IF(Z80="",0,Z80),"0")</f>
        <v>1.5019199999999999</v>
      </c>
      <c r="AA81" s="321"/>
      <c r="AB81" s="321"/>
      <c r="AC81" s="321"/>
    </row>
    <row r="82" spans="1:68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40"/>
      <c r="P82" s="326" t="s">
        <v>73</v>
      </c>
      <c r="Q82" s="327"/>
      <c r="R82" s="327"/>
      <c r="S82" s="327"/>
      <c r="T82" s="327"/>
      <c r="U82" s="327"/>
      <c r="V82" s="328"/>
      <c r="W82" s="36" t="s">
        <v>74</v>
      </c>
      <c r="X82" s="320">
        <f>IFERROR(SUMPRODUCT(X75:X80*H75:H80),"0")</f>
        <v>319.2</v>
      </c>
      <c r="Y82" s="320">
        <f>IFERROR(SUMPRODUCT(Y75:Y80*H75:H80),"0")</f>
        <v>319.2</v>
      </c>
      <c r="Z82" s="36"/>
      <c r="AA82" s="321"/>
      <c r="AB82" s="321"/>
      <c r="AC82" s="321"/>
    </row>
    <row r="83" spans="1:68" ht="16.5" customHeight="1" x14ac:dyDescent="0.25">
      <c r="A83" s="329" t="s">
        <v>172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11"/>
      <c r="AB83" s="311"/>
      <c r="AC83" s="311"/>
    </row>
    <row r="84" spans="1:68" ht="14.25" customHeight="1" x14ac:dyDescent="0.25">
      <c r="A84" s="357" t="s">
        <v>173</v>
      </c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09"/>
      <c r="AB84" s="309"/>
      <c r="AC84" s="309"/>
    </row>
    <row r="85" spans="1:68" ht="27" customHeight="1" x14ac:dyDescent="0.25">
      <c r="A85" s="53" t="s">
        <v>174</v>
      </c>
      <c r="B85" s="53" t="s">
        <v>175</v>
      </c>
      <c r="C85" s="30">
        <v>4301190068</v>
      </c>
      <c r="D85" s="331">
        <v>4620207490365</v>
      </c>
      <c r="E85" s="332"/>
      <c r="F85" s="317">
        <v>7.0000000000000007E-2</v>
      </c>
      <c r="G85" s="31">
        <v>30</v>
      </c>
      <c r="H85" s="317">
        <v>2.1</v>
      </c>
      <c r="I85" s="317">
        <v>2.25</v>
      </c>
      <c r="J85" s="31">
        <v>100</v>
      </c>
      <c r="K85" s="31" t="s">
        <v>176</v>
      </c>
      <c r="L85" s="31" t="s">
        <v>68</v>
      </c>
      <c r="M85" s="32" t="s">
        <v>69</v>
      </c>
      <c r="N85" s="32"/>
      <c r="O85" s="31">
        <v>180</v>
      </c>
      <c r="P85" s="524" t="s">
        <v>177</v>
      </c>
      <c r="Q85" s="323"/>
      <c r="R85" s="323"/>
      <c r="S85" s="323"/>
      <c r="T85" s="324"/>
      <c r="U85" s="33"/>
      <c r="V85" s="33"/>
      <c r="W85" s="34" t="s">
        <v>70</v>
      </c>
      <c r="X85" s="318">
        <v>0</v>
      </c>
      <c r="Y85" s="319">
        <f>IFERROR(IF(X85="","",X85),"")</f>
        <v>0</v>
      </c>
      <c r="Z85" s="35">
        <f>IFERROR(IF(X85="","",X85*0.0095),"")</f>
        <v>0</v>
      </c>
      <c r="AA85" s="55"/>
      <c r="AB85" s="56"/>
      <c r="AC85" s="130" t="s">
        <v>178</v>
      </c>
      <c r="AG85" s="66"/>
      <c r="AJ85" s="69" t="s">
        <v>72</v>
      </c>
      <c r="AK85" s="69">
        <v>1</v>
      </c>
      <c r="BB85" s="131" t="s">
        <v>83</v>
      </c>
      <c r="BM85" s="66">
        <f>IFERROR(X85*I85,"0")</f>
        <v>0</v>
      </c>
      <c r="BN85" s="66">
        <f>IFERROR(Y85*I85,"0")</f>
        <v>0</v>
      </c>
      <c r="BO85" s="66">
        <f>IFERROR(X85/J85,"0")</f>
        <v>0</v>
      </c>
      <c r="BP85" s="66">
        <f>IFERROR(Y85/J85,"0")</f>
        <v>0</v>
      </c>
    </row>
    <row r="86" spans="1:68" x14ac:dyDescent="0.2">
      <c r="A86" s="339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0"/>
      <c r="P86" s="326" t="s">
        <v>73</v>
      </c>
      <c r="Q86" s="327"/>
      <c r="R86" s="327"/>
      <c r="S86" s="327"/>
      <c r="T86" s="327"/>
      <c r="U86" s="327"/>
      <c r="V86" s="328"/>
      <c r="W86" s="36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40"/>
      <c r="P87" s="326" t="s">
        <v>73</v>
      </c>
      <c r="Q87" s="327"/>
      <c r="R87" s="327"/>
      <c r="S87" s="327"/>
      <c r="T87" s="327"/>
      <c r="U87" s="327"/>
      <c r="V87" s="328"/>
      <c r="W87" s="36" t="s">
        <v>74</v>
      </c>
      <c r="X87" s="320">
        <f>IFERROR(SUMPRODUCT(X85:X85*H85:H85),"0")</f>
        <v>0</v>
      </c>
      <c r="Y87" s="320">
        <f>IFERROR(SUMPRODUCT(Y85:Y85*H85:H85),"0")</f>
        <v>0</v>
      </c>
      <c r="Z87" s="36"/>
      <c r="AA87" s="321"/>
      <c r="AB87" s="321"/>
      <c r="AC87" s="321"/>
    </row>
    <row r="88" spans="1:68" ht="16.5" customHeight="1" x14ac:dyDescent="0.25">
      <c r="A88" s="329" t="s">
        <v>179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1"/>
      <c r="AB88" s="311"/>
      <c r="AC88" s="311"/>
    </row>
    <row r="89" spans="1:68" ht="14.25" customHeight="1" x14ac:dyDescent="0.25">
      <c r="A89" s="357" t="s">
        <v>180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09"/>
      <c r="AB89" s="309"/>
      <c r="AC89" s="309"/>
    </row>
    <row r="90" spans="1:68" ht="27" customHeight="1" x14ac:dyDescent="0.25">
      <c r="A90" s="53" t="s">
        <v>181</v>
      </c>
      <c r="B90" s="53" t="s">
        <v>182</v>
      </c>
      <c r="C90" s="30">
        <v>4301136040</v>
      </c>
      <c r="D90" s="331">
        <v>4607025784319</v>
      </c>
      <c r="E90" s="332"/>
      <c r="F90" s="317">
        <v>0.36</v>
      </c>
      <c r="G90" s="31">
        <v>10</v>
      </c>
      <c r="H90" s="317">
        <v>3.6</v>
      </c>
      <c r="I90" s="317">
        <v>4.2439999999999998</v>
      </c>
      <c r="J90" s="31">
        <v>70</v>
      </c>
      <c r="K90" s="31" t="s">
        <v>80</v>
      </c>
      <c r="L90" s="31" t="s">
        <v>89</v>
      </c>
      <c r="M90" s="32" t="s">
        <v>69</v>
      </c>
      <c r="N90" s="32"/>
      <c r="O90" s="31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3"/>
      <c r="R90" s="323"/>
      <c r="S90" s="323"/>
      <c r="T90" s="324"/>
      <c r="U90" s="33"/>
      <c r="V90" s="33"/>
      <c r="W90" s="34" t="s">
        <v>70</v>
      </c>
      <c r="X90" s="318">
        <v>0</v>
      </c>
      <c r="Y90" s="319">
        <f>IFERROR(IF(X90="","",X90),"")</f>
        <v>0</v>
      </c>
      <c r="Z90" s="35">
        <f>IFERROR(IF(X90="","",X90*0.01788),"")</f>
        <v>0</v>
      </c>
      <c r="AA90" s="55"/>
      <c r="AB90" s="56"/>
      <c r="AC90" s="132" t="s">
        <v>183</v>
      </c>
      <c r="AG90" s="66"/>
      <c r="AJ90" s="69" t="s">
        <v>90</v>
      </c>
      <c r="AK90" s="69">
        <v>14</v>
      </c>
      <c r="BB90" s="133" t="s">
        <v>83</v>
      </c>
      <c r="BM90" s="66">
        <f>IFERROR(X90*I90,"0")</f>
        <v>0</v>
      </c>
      <c r="BN90" s="66">
        <f>IFERROR(Y90*I90,"0")</f>
        <v>0</v>
      </c>
      <c r="BO90" s="66">
        <f>IFERROR(X90/J90,"0")</f>
        <v>0</v>
      </c>
      <c r="BP90" s="66">
        <f>IFERROR(Y90/J90,"0")</f>
        <v>0</v>
      </c>
    </row>
    <row r="91" spans="1:68" ht="27" customHeight="1" x14ac:dyDescent="0.25">
      <c r="A91" s="53" t="s">
        <v>184</v>
      </c>
      <c r="B91" s="53" t="s">
        <v>185</v>
      </c>
      <c r="C91" s="30">
        <v>4301136042</v>
      </c>
      <c r="D91" s="331">
        <v>4607025784012</v>
      </c>
      <c r="E91" s="332"/>
      <c r="F91" s="317">
        <v>0.09</v>
      </c>
      <c r="G91" s="31">
        <v>24</v>
      </c>
      <c r="H91" s="317">
        <v>2.16</v>
      </c>
      <c r="I91" s="317">
        <v>2.4912000000000001</v>
      </c>
      <c r="J91" s="31">
        <v>126</v>
      </c>
      <c r="K91" s="31" t="s">
        <v>80</v>
      </c>
      <c r="L91" s="31" t="s">
        <v>89</v>
      </c>
      <c r="M91" s="32" t="s">
        <v>69</v>
      </c>
      <c r="N91" s="32"/>
      <c r="O91" s="31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3"/>
      <c r="R91" s="323"/>
      <c r="S91" s="323"/>
      <c r="T91" s="324"/>
      <c r="U91" s="33"/>
      <c r="V91" s="33"/>
      <c r="W91" s="34" t="s">
        <v>70</v>
      </c>
      <c r="X91" s="318">
        <v>0</v>
      </c>
      <c r="Y91" s="319">
        <f>IFERROR(IF(X91="","",X91),"")</f>
        <v>0</v>
      </c>
      <c r="Z91" s="35">
        <f>IFERROR(IF(X91="","",X91*0.00936),"")</f>
        <v>0</v>
      </c>
      <c r="AA91" s="55"/>
      <c r="AB91" s="56"/>
      <c r="AC91" s="134" t="s">
        <v>186</v>
      </c>
      <c r="AG91" s="66"/>
      <c r="AJ91" s="69" t="s">
        <v>90</v>
      </c>
      <c r="AK91" s="69">
        <v>14</v>
      </c>
      <c r="BB91" s="135" t="s">
        <v>83</v>
      </c>
      <c r="BM91" s="66">
        <f>IFERROR(X91*I91,"0")</f>
        <v>0</v>
      </c>
      <c r="BN91" s="66">
        <f>IFERROR(Y91*I91,"0")</f>
        <v>0</v>
      </c>
      <c r="BO91" s="66">
        <f>IFERROR(X91/J91,"0")</f>
        <v>0</v>
      </c>
      <c r="BP91" s="66">
        <f>IFERROR(Y91/J91,"0")</f>
        <v>0</v>
      </c>
    </row>
    <row r="92" spans="1:68" ht="16.5" customHeight="1" x14ac:dyDescent="0.25">
      <c r="A92" s="53" t="s">
        <v>187</v>
      </c>
      <c r="B92" s="53" t="s">
        <v>188</v>
      </c>
      <c r="C92" s="30">
        <v>4301136039</v>
      </c>
      <c r="D92" s="331">
        <v>4607111035370</v>
      </c>
      <c r="E92" s="332"/>
      <c r="F92" s="317">
        <v>0.14000000000000001</v>
      </c>
      <c r="G92" s="31">
        <v>22</v>
      </c>
      <c r="H92" s="317">
        <v>3.08</v>
      </c>
      <c r="I92" s="317">
        <v>3.464</v>
      </c>
      <c r="J92" s="31">
        <v>84</v>
      </c>
      <c r="K92" s="31" t="s">
        <v>67</v>
      </c>
      <c r="L92" s="31" t="s">
        <v>89</v>
      </c>
      <c r="M92" s="32" t="s">
        <v>69</v>
      </c>
      <c r="N92" s="32"/>
      <c r="O92" s="31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3"/>
      <c r="R92" s="323"/>
      <c r="S92" s="323"/>
      <c r="T92" s="324"/>
      <c r="U92" s="33"/>
      <c r="V92" s="33"/>
      <c r="W92" s="34" t="s">
        <v>70</v>
      </c>
      <c r="X92" s="318">
        <v>0</v>
      </c>
      <c r="Y92" s="319">
        <f>IFERROR(IF(X92="","",X92),"")</f>
        <v>0</v>
      </c>
      <c r="Z92" s="35">
        <f>IFERROR(IF(X92="","",X92*0.0155),"")</f>
        <v>0</v>
      </c>
      <c r="AA92" s="55"/>
      <c r="AB92" s="56"/>
      <c r="AC92" s="136" t="s">
        <v>189</v>
      </c>
      <c r="AG92" s="66"/>
      <c r="AJ92" s="69" t="s">
        <v>90</v>
      </c>
      <c r="AK92" s="69">
        <v>12</v>
      </c>
      <c r="BB92" s="137" t="s">
        <v>83</v>
      </c>
      <c r="BM92" s="66">
        <f>IFERROR(X92*I92,"0")</f>
        <v>0</v>
      </c>
      <c r="BN92" s="66">
        <f>IFERROR(Y92*I92,"0")</f>
        <v>0</v>
      </c>
      <c r="BO92" s="66">
        <f>IFERROR(X92/J92,"0")</f>
        <v>0</v>
      </c>
      <c r="BP92" s="66">
        <f>IFERROR(Y92/J92,"0")</f>
        <v>0</v>
      </c>
    </row>
    <row r="93" spans="1:68" x14ac:dyDescent="0.2">
      <c r="A93" s="339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40"/>
      <c r="P93" s="326" t="s">
        <v>73</v>
      </c>
      <c r="Q93" s="327"/>
      <c r="R93" s="327"/>
      <c r="S93" s="327"/>
      <c r="T93" s="327"/>
      <c r="U93" s="327"/>
      <c r="V93" s="328"/>
      <c r="W93" s="36" t="s">
        <v>70</v>
      </c>
      <c r="X93" s="320">
        <f>IFERROR(SUM(X90:X92),"0")</f>
        <v>0</v>
      </c>
      <c r="Y93" s="320">
        <f>IFERROR(SUM(Y90:Y92),"0")</f>
        <v>0</v>
      </c>
      <c r="Z93" s="320">
        <f>IFERROR(IF(Z90="",0,Z90),"0")+IFERROR(IF(Z91="",0,Z91),"0")+IFERROR(IF(Z92="",0,Z92),"0")</f>
        <v>0</v>
      </c>
      <c r="AA93" s="321"/>
      <c r="AB93" s="321"/>
      <c r="AC93" s="321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40"/>
      <c r="P94" s="326" t="s">
        <v>73</v>
      </c>
      <c r="Q94" s="327"/>
      <c r="R94" s="327"/>
      <c r="S94" s="327"/>
      <c r="T94" s="327"/>
      <c r="U94" s="327"/>
      <c r="V94" s="328"/>
      <c r="W94" s="36" t="s">
        <v>74</v>
      </c>
      <c r="X94" s="320">
        <f>IFERROR(SUMPRODUCT(X90:X92*H90:H92),"0")</f>
        <v>0</v>
      </c>
      <c r="Y94" s="320">
        <f>IFERROR(SUMPRODUCT(Y90:Y92*H90:H92),"0")</f>
        <v>0</v>
      </c>
      <c r="Z94" s="36"/>
      <c r="AA94" s="321"/>
      <c r="AB94" s="321"/>
      <c r="AC94" s="321"/>
    </row>
    <row r="95" spans="1:68" ht="16.5" customHeight="1" x14ac:dyDescent="0.25">
      <c r="A95" s="329" t="s">
        <v>190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1"/>
      <c r="AB95" s="311"/>
      <c r="AC95" s="311"/>
    </row>
    <row r="96" spans="1:68" ht="14.25" customHeight="1" x14ac:dyDescent="0.25">
      <c r="A96" s="357" t="s">
        <v>64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09"/>
      <c r="AB96" s="309"/>
      <c r="AC96" s="309"/>
    </row>
    <row r="97" spans="1:68" ht="27" customHeight="1" x14ac:dyDescent="0.25">
      <c r="A97" s="53" t="s">
        <v>191</v>
      </c>
      <c r="B97" s="53" t="s">
        <v>192</v>
      </c>
      <c r="C97" s="30">
        <v>4301071051</v>
      </c>
      <c r="D97" s="331">
        <v>4607111039262</v>
      </c>
      <c r="E97" s="332"/>
      <c r="F97" s="317">
        <v>0.4</v>
      </c>
      <c r="G97" s="31">
        <v>16</v>
      </c>
      <c r="H97" s="317">
        <v>6.4</v>
      </c>
      <c r="I97" s="317">
        <v>6.7195999999999998</v>
      </c>
      <c r="J97" s="31">
        <v>84</v>
      </c>
      <c r="K97" s="31" t="s">
        <v>67</v>
      </c>
      <c r="L97" s="31" t="s">
        <v>89</v>
      </c>
      <c r="M97" s="32" t="s">
        <v>69</v>
      </c>
      <c r="N97" s="32"/>
      <c r="O97" s="31">
        <v>180</v>
      </c>
      <c r="P97" s="3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3"/>
      <c r="R97" s="323"/>
      <c r="S97" s="323"/>
      <c r="T97" s="324"/>
      <c r="U97" s="33"/>
      <c r="V97" s="33"/>
      <c r="W97" s="34" t="s">
        <v>70</v>
      </c>
      <c r="X97" s="318">
        <v>0</v>
      </c>
      <c r="Y97" s="319">
        <f>IFERROR(IF(X97="","",X97),"")</f>
        <v>0</v>
      </c>
      <c r="Z97" s="35">
        <f>IFERROR(IF(X97="","",X97*0.0155),"")</f>
        <v>0</v>
      </c>
      <c r="AA97" s="55"/>
      <c r="AB97" s="56"/>
      <c r="AC97" s="138" t="s">
        <v>136</v>
      </c>
      <c r="AG97" s="66"/>
      <c r="AJ97" s="69" t="s">
        <v>90</v>
      </c>
      <c r="AK97" s="69">
        <v>12</v>
      </c>
      <c r="BB97" s="139" t="s">
        <v>1</v>
      </c>
      <c r="BM97" s="66">
        <f>IFERROR(X97*I97,"0")</f>
        <v>0</v>
      </c>
      <c r="BN97" s="66">
        <f>IFERROR(Y97*I97,"0")</f>
        <v>0</v>
      </c>
      <c r="BO97" s="66">
        <f>IFERROR(X97/J97,"0")</f>
        <v>0</v>
      </c>
      <c r="BP97" s="66">
        <f>IFERROR(Y97/J97,"0")</f>
        <v>0</v>
      </c>
    </row>
    <row r="98" spans="1:68" ht="27" customHeight="1" x14ac:dyDescent="0.25">
      <c r="A98" s="53" t="s">
        <v>193</v>
      </c>
      <c r="B98" s="53" t="s">
        <v>194</v>
      </c>
      <c r="C98" s="30">
        <v>4301070976</v>
      </c>
      <c r="D98" s="331">
        <v>4607111034144</v>
      </c>
      <c r="E98" s="332"/>
      <c r="F98" s="317">
        <v>0.9</v>
      </c>
      <c r="G98" s="31">
        <v>8</v>
      </c>
      <c r="H98" s="317">
        <v>7.2</v>
      </c>
      <c r="I98" s="317">
        <v>7.4859999999999998</v>
      </c>
      <c r="J98" s="31">
        <v>84</v>
      </c>
      <c r="K98" s="31" t="s">
        <v>67</v>
      </c>
      <c r="L98" s="31" t="s">
        <v>139</v>
      </c>
      <c r="M98" s="32" t="s">
        <v>69</v>
      </c>
      <c r="N98" s="32"/>
      <c r="O98" s="31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3"/>
      <c r="R98" s="323"/>
      <c r="S98" s="323"/>
      <c r="T98" s="324"/>
      <c r="U98" s="33"/>
      <c r="V98" s="33"/>
      <c r="W98" s="34" t="s">
        <v>70</v>
      </c>
      <c r="X98" s="318">
        <v>84</v>
      </c>
      <c r="Y98" s="319">
        <f>IFERROR(IF(X98="","",X98),"")</f>
        <v>84</v>
      </c>
      <c r="Z98" s="35">
        <f>IFERROR(IF(X98="","",X98*0.0155),"")</f>
        <v>1.302</v>
      </c>
      <c r="AA98" s="55"/>
      <c r="AB98" s="56"/>
      <c r="AC98" s="140" t="s">
        <v>136</v>
      </c>
      <c r="AG98" s="66"/>
      <c r="AJ98" s="69" t="s">
        <v>140</v>
      </c>
      <c r="AK98" s="69">
        <v>84</v>
      </c>
      <c r="BB98" s="141" t="s">
        <v>1</v>
      </c>
      <c r="BM98" s="66">
        <f>IFERROR(X98*I98,"0")</f>
        <v>628.82399999999996</v>
      </c>
      <c r="BN98" s="66">
        <f>IFERROR(Y98*I98,"0")</f>
        <v>628.82399999999996</v>
      </c>
      <c r="BO98" s="66">
        <f>IFERROR(X98/J98,"0")</f>
        <v>1</v>
      </c>
      <c r="BP98" s="66">
        <f>IFERROR(Y98/J98,"0")</f>
        <v>1</v>
      </c>
    </row>
    <row r="99" spans="1:68" ht="27" customHeight="1" x14ac:dyDescent="0.25">
      <c r="A99" s="53" t="s">
        <v>195</v>
      </c>
      <c r="B99" s="53" t="s">
        <v>196</v>
      </c>
      <c r="C99" s="30">
        <v>4301071038</v>
      </c>
      <c r="D99" s="331">
        <v>4607111039248</v>
      </c>
      <c r="E99" s="332"/>
      <c r="F99" s="317">
        <v>0.7</v>
      </c>
      <c r="G99" s="31">
        <v>10</v>
      </c>
      <c r="H99" s="317">
        <v>7</v>
      </c>
      <c r="I99" s="317">
        <v>7.3</v>
      </c>
      <c r="J99" s="31">
        <v>84</v>
      </c>
      <c r="K99" s="31" t="s">
        <v>67</v>
      </c>
      <c r="L99" s="31" t="s">
        <v>139</v>
      </c>
      <c r="M99" s="32" t="s">
        <v>69</v>
      </c>
      <c r="N99" s="32"/>
      <c r="O99" s="31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3"/>
      <c r="R99" s="323"/>
      <c r="S99" s="323"/>
      <c r="T99" s="324"/>
      <c r="U99" s="33"/>
      <c r="V99" s="33"/>
      <c r="W99" s="34" t="s">
        <v>70</v>
      </c>
      <c r="X99" s="318">
        <v>0</v>
      </c>
      <c r="Y99" s="319">
        <f>IFERROR(IF(X99="","",X99),"")</f>
        <v>0</v>
      </c>
      <c r="Z99" s="35">
        <f>IFERROR(IF(X99="","",X99*0.0155),"")</f>
        <v>0</v>
      </c>
      <c r="AA99" s="55"/>
      <c r="AB99" s="56"/>
      <c r="AC99" s="142" t="s">
        <v>136</v>
      </c>
      <c r="AG99" s="66"/>
      <c r="AJ99" s="69" t="s">
        <v>140</v>
      </c>
      <c r="AK99" s="69">
        <v>84</v>
      </c>
      <c r="BB99" s="143" t="s">
        <v>1</v>
      </c>
      <c r="BM99" s="66">
        <f>IFERROR(X99*I99,"0")</f>
        <v>0</v>
      </c>
      <c r="BN99" s="66">
        <f>IFERROR(Y99*I99,"0")</f>
        <v>0</v>
      </c>
      <c r="BO99" s="66">
        <f>IFERROR(X99/J99,"0")</f>
        <v>0</v>
      </c>
      <c r="BP99" s="66">
        <f>IFERROR(Y99/J99,"0")</f>
        <v>0</v>
      </c>
    </row>
    <row r="100" spans="1:68" ht="27" customHeight="1" x14ac:dyDescent="0.25">
      <c r="A100" s="53" t="s">
        <v>197</v>
      </c>
      <c r="B100" s="53" t="s">
        <v>198</v>
      </c>
      <c r="C100" s="30">
        <v>4301071049</v>
      </c>
      <c r="D100" s="331">
        <v>4607111039293</v>
      </c>
      <c r="E100" s="332"/>
      <c r="F100" s="317">
        <v>0.4</v>
      </c>
      <c r="G100" s="31">
        <v>16</v>
      </c>
      <c r="H100" s="317">
        <v>6.4</v>
      </c>
      <c r="I100" s="317">
        <v>6.7195999999999998</v>
      </c>
      <c r="J100" s="31">
        <v>84</v>
      </c>
      <c r="K100" s="31" t="s">
        <v>67</v>
      </c>
      <c r="L100" s="31" t="s">
        <v>139</v>
      </c>
      <c r="M100" s="32" t="s">
        <v>69</v>
      </c>
      <c r="N100" s="32"/>
      <c r="O100" s="31">
        <v>180</v>
      </c>
      <c r="P100" s="36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3"/>
      <c r="R100" s="323"/>
      <c r="S100" s="323"/>
      <c r="T100" s="324"/>
      <c r="U100" s="33"/>
      <c r="V100" s="33"/>
      <c r="W100" s="34" t="s">
        <v>70</v>
      </c>
      <c r="X100" s="318">
        <v>36</v>
      </c>
      <c r="Y100" s="319">
        <f>IFERROR(IF(X100="","",X100),"")</f>
        <v>36</v>
      </c>
      <c r="Z100" s="35">
        <f>IFERROR(IF(X100="","",X100*0.0155),"")</f>
        <v>0.55800000000000005</v>
      </c>
      <c r="AA100" s="55"/>
      <c r="AB100" s="56"/>
      <c r="AC100" s="144" t="s">
        <v>136</v>
      </c>
      <c r="AG100" s="66"/>
      <c r="AJ100" s="69" t="s">
        <v>140</v>
      </c>
      <c r="AK100" s="69">
        <v>84</v>
      </c>
      <c r="BB100" s="145" t="s">
        <v>1</v>
      </c>
      <c r="BM100" s="66">
        <f>IFERROR(X100*I100,"0")</f>
        <v>241.90559999999999</v>
      </c>
      <c r="BN100" s="66">
        <f>IFERROR(Y100*I100,"0")</f>
        <v>241.90559999999999</v>
      </c>
      <c r="BO100" s="66">
        <f>IFERROR(X100/J100,"0")</f>
        <v>0.42857142857142855</v>
      </c>
      <c r="BP100" s="66">
        <f>IFERROR(Y100/J100,"0")</f>
        <v>0.42857142857142855</v>
      </c>
    </row>
    <row r="101" spans="1:68" ht="27" customHeight="1" x14ac:dyDescent="0.25">
      <c r="A101" s="53" t="s">
        <v>199</v>
      </c>
      <c r="B101" s="53" t="s">
        <v>200</v>
      </c>
      <c r="C101" s="30">
        <v>4301071039</v>
      </c>
      <c r="D101" s="331">
        <v>4607111039279</v>
      </c>
      <c r="E101" s="332"/>
      <c r="F101" s="317">
        <v>0.7</v>
      </c>
      <c r="G101" s="31">
        <v>10</v>
      </c>
      <c r="H101" s="317">
        <v>7</v>
      </c>
      <c r="I101" s="317">
        <v>7.3</v>
      </c>
      <c r="J101" s="31">
        <v>84</v>
      </c>
      <c r="K101" s="31" t="s">
        <v>67</v>
      </c>
      <c r="L101" s="31" t="s">
        <v>139</v>
      </c>
      <c r="M101" s="32" t="s">
        <v>69</v>
      </c>
      <c r="N101" s="32"/>
      <c r="O101" s="31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3"/>
      <c r="R101" s="323"/>
      <c r="S101" s="323"/>
      <c r="T101" s="324"/>
      <c r="U101" s="33"/>
      <c r="V101" s="33"/>
      <c r="W101" s="34" t="s">
        <v>70</v>
      </c>
      <c r="X101" s="318">
        <v>84</v>
      </c>
      <c r="Y101" s="319">
        <f>IFERROR(IF(X101="","",X101),"")</f>
        <v>84</v>
      </c>
      <c r="Z101" s="35">
        <f>IFERROR(IF(X101="","",X101*0.0155),"")</f>
        <v>1.302</v>
      </c>
      <c r="AA101" s="55"/>
      <c r="AB101" s="56"/>
      <c r="AC101" s="146" t="s">
        <v>136</v>
      </c>
      <c r="AG101" s="66"/>
      <c r="AJ101" s="69" t="s">
        <v>140</v>
      </c>
      <c r="AK101" s="69">
        <v>84</v>
      </c>
      <c r="BB101" s="147" t="s">
        <v>1</v>
      </c>
      <c r="BM101" s="66">
        <f>IFERROR(X101*I101,"0")</f>
        <v>613.19999999999993</v>
      </c>
      <c r="BN101" s="66">
        <f>IFERROR(Y101*I101,"0")</f>
        <v>613.19999999999993</v>
      </c>
      <c r="BO101" s="66">
        <f>IFERROR(X101/J101,"0")</f>
        <v>1</v>
      </c>
      <c r="BP101" s="66">
        <f>IFERROR(Y101/J101,"0")</f>
        <v>1</v>
      </c>
    </row>
    <row r="102" spans="1:68" x14ac:dyDescent="0.2">
      <c r="A102" s="339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40"/>
      <c r="P102" s="326" t="s">
        <v>73</v>
      </c>
      <c r="Q102" s="327"/>
      <c r="R102" s="327"/>
      <c r="S102" s="327"/>
      <c r="T102" s="327"/>
      <c r="U102" s="327"/>
      <c r="V102" s="328"/>
      <c r="W102" s="36" t="s">
        <v>70</v>
      </c>
      <c r="X102" s="320">
        <f>IFERROR(SUM(X97:X101),"0")</f>
        <v>204</v>
      </c>
      <c r="Y102" s="320">
        <f>IFERROR(SUM(Y97:Y101),"0")</f>
        <v>204</v>
      </c>
      <c r="Z102" s="320">
        <f>IFERROR(IF(Z97="",0,Z97),"0")+IFERROR(IF(Z98="",0,Z98),"0")+IFERROR(IF(Z99="",0,Z99),"0")+IFERROR(IF(Z100="",0,Z100),"0")+IFERROR(IF(Z101="",0,Z101),"0")</f>
        <v>3.1619999999999999</v>
      </c>
      <c r="AA102" s="321"/>
      <c r="AB102" s="321"/>
      <c r="AC102" s="321"/>
    </row>
    <row r="103" spans="1:68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40"/>
      <c r="P103" s="326" t="s">
        <v>73</v>
      </c>
      <c r="Q103" s="327"/>
      <c r="R103" s="327"/>
      <c r="S103" s="327"/>
      <c r="T103" s="327"/>
      <c r="U103" s="327"/>
      <c r="V103" s="328"/>
      <c r="W103" s="36" t="s">
        <v>74</v>
      </c>
      <c r="X103" s="320">
        <f>IFERROR(SUMPRODUCT(X97:X101*H97:H101),"0")</f>
        <v>1423.2</v>
      </c>
      <c r="Y103" s="320">
        <f>IFERROR(SUMPRODUCT(Y97:Y101*H97:H101),"0")</f>
        <v>1423.2</v>
      </c>
      <c r="Z103" s="36"/>
      <c r="AA103" s="321"/>
      <c r="AB103" s="321"/>
      <c r="AC103" s="321"/>
    </row>
    <row r="104" spans="1:68" ht="16.5" customHeight="1" x14ac:dyDescent="0.25">
      <c r="A104" s="329" t="s">
        <v>201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11"/>
      <c r="AB104" s="311"/>
      <c r="AC104" s="311"/>
    </row>
    <row r="105" spans="1:68" ht="14.25" customHeight="1" x14ac:dyDescent="0.25">
      <c r="A105" s="357" t="s">
        <v>142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09"/>
      <c r="AB105" s="309"/>
      <c r="AC105" s="309"/>
    </row>
    <row r="106" spans="1:68" ht="27" customHeight="1" x14ac:dyDescent="0.25">
      <c r="A106" s="53" t="s">
        <v>202</v>
      </c>
      <c r="B106" s="53" t="s">
        <v>203</v>
      </c>
      <c r="C106" s="30">
        <v>4301135533</v>
      </c>
      <c r="D106" s="331">
        <v>4607111034014</v>
      </c>
      <c r="E106" s="332"/>
      <c r="F106" s="317">
        <v>0.25</v>
      </c>
      <c r="G106" s="31">
        <v>12</v>
      </c>
      <c r="H106" s="317">
        <v>3</v>
      </c>
      <c r="I106" s="317">
        <v>3.7035999999999998</v>
      </c>
      <c r="J106" s="31">
        <v>70</v>
      </c>
      <c r="K106" s="31" t="s">
        <v>80</v>
      </c>
      <c r="L106" s="31" t="s">
        <v>68</v>
      </c>
      <c r="M106" s="32" t="s">
        <v>69</v>
      </c>
      <c r="N106" s="32"/>
      <c r="O106" s="31">
        <v>180</v>
      </c>
      <c r="P106" s="4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23"/>
      <c r="R106" s="323"/>
      <c r="S106" s="323"/>
      <c r="T106" s="324"/>
      <c r="U106" s="33"/>
      <c r="V106" s="33"/>
      <c r="W106" s="34" t="s">
        <v>70</v>
      </c>
      <c r="X106" s="318">
        <v>0</v>
      </c>
      <c r="Y106" s="319">
        <f>IFERROR(IF(X106="","",X106),"")</f>
        <v>0</v>
      </c>
      <c r="Z106" s="35">
        <f>IFERROR(IF(X106="","",X106*0.01788),"")</f>
        <v>0</v>
      </c>
      <c r="AA106" s="55"/>
      <c r="AB106" s="56"/>
      <c r="AC106" s="148" t="s">
        <v>204</v>
      </c>
      <c r="AG106" s="66"/>
      <c r="AJ106" s="69" t="s">
        <v>72</v>
      </c>
      <c r="AK106" s="69">
        <v>1</v>
      </c>
      <c r="BB106" s="149" t="s">
        <v>83</v>
      </c>
      <c r="BM106" s="66">
        <f>IFERROR(X106*I106,"0")</f>
        <v>0</v>
      </c>
      <c r="BN106" s="66">
        <f>IFERROR(Y106*I106,"0")</f>
        <v>0</v>
      </c>
      <c r="BO106" s="66">
        <f>IFERROR(X106/J106,"0")</f>
        <v>0</v>
      </c>
      <c r="BP106" s="66">
        <f>IFERROR(Y106/J106,"0")</f>
        <v>0</v>
      </c>
    </row>
    <row r="107" spans="1:68" ht="27" customHeight="1" x14ac:dyDescent="0.25">
      <c r="A107" s="53" t="s">
        <v>205</v>
      </c>
      <c r="B107" s="53" t="s">
        <v>206</v>
      </c>
      <c r="C107" s="30">
        <v>4301135532</v>
      </c>
      <c r="D107" s="331">
        <v>4607111033994</v>
      </c>
      <c r="E107" s="332"/>
      <c r="F107" s="317">
        <v>0.25</v>
      </c>
      <c r="G107" s="31">
        <v>12</v>
      </c>
      <c r="H107" s="317">
        <v>3</v>
      </c>
      <c r="I107" s="317">
        <v>3.7035999999999998</v>
      </c>
      <c r="J107" s="31">
        <v>70</v>
      </c>
      <c r="K107" s="31" t="s">
        <v>80</v>
      </c>
      <c r="L107" s="31" t="s">
        <v>68</v>
      </c>
      <c r="M107" s="32" t="s">
        <v>69</v>
      </c>
      <c r="N107" s="32"/>
      <c r="O107" s="31">
        <v>180</v>
      </c>
      <c r="P107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23"/>
      <c r="R107" s="323"/>
      <c r="S107" s="323"/>
      <c r="T107" s="324"/>
      <c r="U107" s="33"/>
      <c r="V107" s="33"/>
      <c r="W107" s="34" t="s">
        <v>70</v>
      </c>
      <c r="X107" s="318">
        <v>0</v>
      </c>
      <c r="Y107" s="319">
        <f>IFERROR(IF(X107="","",X107),"")</f>
        <v>0</v>
      </c>
      <c r="Z107" s="35">
        <f>IFERROR(IF(X107="","",X107*0.01788),"")</f>
        <v>0</v>
      </c>
      <c r="AA107" s="55"/>
      <c r="AB107" s="56"/>
      <c r="AC107" s="150" t="s">
        <v>146</v>
      </c>
      <c r="AG107" s="66"/>
      <c r="AJ107" s="69" t="s">
        <v>72</v>
      </c>
      <c r="AK107" s="69">
        <v>1</v>
      </c>
      <c r="BB107" s="151" t="s">
        <v>83</v>
      </c>
      <c r="BM107" s="66">
        <f>IFERROR(X107*I107,"0")</f>
        <v>0</v>
      </c>
      <c r="BN107" s="66">
        <f>IFERROR(Y107*I107,"0")</f>
        <v>0</v>
      </c>
      <c r="BO107" s="66">
        <f>IFERROR(X107/J107,"0")</f>
        <v>0</v>
      </c>
      <c r="BP107" s="66">
        <f>IFERROR(Y107/J107,"0")</f>
        <v>0</v>
      </c>
    </row>
    <row r="108" spans="1:68" x14ac:dyDescent="0.2">
      <c r="A108" s="339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0"/>
      <c r="P108" s="326" t="s">
        <v>73</v>
      </c>
      <c r="Q108" s="327"/>
      <c r="R108" s="327"/>
      <c r="S108" s="327"/>
      <c r="T108" s="327"/>
      <c r="U108" s="327"/>
      <c r="V108" s="328"/>
      <c r="W108" s="36" t="s">
        <v>70</v>
      </c>
      <c r="X108" s="320">
        <f>IFERROR(SUM(X106:X107),"0")</f>
        <v>0</v>
      </c>
      <c r="Y108" s="320">
        <f>IFERROR(SUM(Y106:Y107),"0")</f>
        <v>0</v>
      </c>
      <c r="Z108" s="320">
        <f>IFERROR(IF(Z106="",0,Z106),"0")+IFERROR(IF(Z107="",0,Z107),"0")</f>
        <v>0</v>
      </c>
      <c r="AA108" s="321"/>
      <c r="AB108" s="321"/>
      <c r="AC108" s="321"/>
    </row>
    <row r="109" spans="1:68" x14ac:dyDescent="0.2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40"/>
      <c r="P109" s="326" t="s">
        <v>73</v>
      </c>
      <c r="Q109" s="327"/>
      <c r="R109" s="327"/>
      <c r="S109" s="327"/>
      <c r="T109" s="327"/>
      <c r="U109" s="327"/>
      <c r="V109" s="328"/>
      <c r="W109" s="36" t="s">
        <v>74</v>
      </c>
      <c r="X109" s="320">
        <f>IFERROR(SUMPRODUCT(X106:X107*H106:H107),"0")</f>
        <v>0</v>
      </c>
      <c r="Y109" s="320">
        <f>IFERROR(SUMPRODUCT(Y106:Y107*H106:H107),"0")</f>
        <v>0</v>
      </c>
      <c r="Z109" s="36"/>
      <c r="AA109" s="321"/>
      <c r="AB109" s="321"/>
      <c r="AC109" s="321"/>
    </row>
    <row r="110" spans="1:68" ht="16.5" customHeight="1" x14ac:dyDescent="0.25">
      <c r="A110" s="329" t="s">
        <v>207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1"/>
      <c r="AB110" s="311"/>
      <c r="AC110" s="311"/>
    </row>
    <row r="111" spans="1:68" ht="14.25" customHeight="1" x14ac:dyDescent="0.25">
      <c r="A111" s="357" t="s">
        <v>142</v>
      </c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09"/>
      <c r="AB111" s="309"/>
      <c r="AC111" s="309"/>
    </row>
    <row r="112" spans="1:68" ht="27" customHeight="1" x14ac:dyDescent="0.25">
      <c r="A112" s="53" t="s">
        <v>208</v>
      </c>
      <c r="B112" s="53" t="s">
        <v>209</v>
      </c>
      <c r="C112" s="30">
        <v>4301135311</v>
      </c>
      <c r="D112" s="331">
        <v>4607111039095</v>
      </c>
      <c r="E112" s="332"/>
      <c r="F112" s="317">
        <v>0.25</v>
      </c>
      <c r="G112" s="31">
        <v>12</v>
      </c>
      <c r="H112" s="317">
        <v>3</v>
      </c>
      <c r="I112" s="317">
        <v>3.7480000000000002</v>
      </c>
      <c r="J112" s="31">
        <v>70</v>
      </c>
      <c r="K112" s="31" t="s">
        <v>80</v>
      </c>
      <c r="L112" s="31" t="s">
        <v>89</v>
      </c>
      <c r="M112" s="32" t="s">
        <v>69</v>
      </c>
      <c r="N112" s="32"/>
      <c r="O112" s="31">
        <v>180</v>
      </c>
      <c r="P112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23"/>
      <c r="R112" s="323"/>
      <c r="S112" s="323"/>
      <c r="T112" s="324"/>
      <c r="U112" s="33"/>
      <c r="V112" s="33"/>
      <c r="W112" s="34" t="s">
        <v>70</v>
      </c>
      <c r="X112" s="318">
        <v>28</v>
      </c>
      <c r="Y112" s="319">
        <f>IFERROR(IF(X112="","",X112),"")</f>
        <v>28</v>
      </c>
      <c r="Z112" s="35">
        <f>IFERROR(IF(X112="","",X112*0.01788),"")</f>
        <v>0.50063999999999997</v>
      </c>
      <c r="AA112" s="55"/>
      <c r="AB112" s="56"/>
      <c r="AC112" s="152" t="s">
        <v>210</v>
      </c>
      <c r="AG112" s="66"/>
      <c r="AJ112" s="69" t="s">
        <v>90</v>
      </c>
      <c r="AK112" s="69">
        <v>14</v>
      </c>
      <c r="BB112" s="153" t="s">
        <v>83</v>
      </c>
      <c r="BM112" s="66">
        <f>IFERROR(X112*I112,"0")</f>
        <v>104.944</v>
      </c>
      <c r="BN112" s="66">
        <f>IFERROR(Y112*I112,"0")</f>
        <v>104.944</v>
      </c>
      <c r="BO112" s="66">
        <f>IFERROR(X112/J112,"0")</f>
        <v>0.4</v>
      </c>
      <c r="BP112" s="66">
        <f>IFERROR(Y112/J112,"0")</f>
        <v>0.4</v>
      </c>
    </row>
    <row r="113" spans="1:68" ht="16.5" customHeight="1" x14ac:dyDescent="0.25">
      <c r="A113" s="53" t="s">
        <v>211</v>
      </c>
      <c r="B113" s="53" t="s">
        <v>212</v>
      </c>
      <c r="C113" s="30">
        <v>4301135534</v>
      </c>
      <c r="D113" s="331">
        <v>4607111034199</v>
      </c>
      <c r="E113" s="332"/>
      <c r="F113" s="317">
        <v>0.25</v>
      </c>
      <c r="G113" s="31">
        <v>12</v>
      </c>
      <c r="H113" s="317">
        <v>3</v>
      </c>
      <c r="I113" s="317">
        <v>3.7035999999999998</v>
      </c>
      <c r="J113" s="31">
        <v>70</v>
      </c>
      <c r="K113" s="31" t="s">
        <v>80</v>
      </c>
      <c r="L113" s="31" t="s">
        <v>68</v>
      </c>
      <c r="M113" s="32" t="s">
        <v>69</v>
      </c>
      <c r="N113" s="32"/>
      <c r="O113" s="31">
        <v>180</v>
      </c>
      <c r="P113" s="38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23"/>
      <c r="R113" s="323"/>
      <c r="S113" s="323"/>
      <c r="T113" s="324"/>
      <c r="U113" s="33"/>
      <c r="V113" s="33"/>
      <c r="W113" s="34" t="s">
        <v>70</v>
      </c>
      <c r="X113" s="318">
        <v>70</v>
      </c>
      <c r="Y113" s="319">
        <f>IFERROR(IF(X113="","",X113),"")</f>
        <v>70</v>
      </c>
      <c r="Z113" s="35">
        <f>IFERROR(IF(X113="","",X113*0.01788),"")</f>
        <v>1.2516</v>
      </c>
      <c r="AA113" s="55"/>
      <c r="AB113" s="56"/>
      <c r="AC113" s="154" t="s">
        <v>213</v>
      </c>
      <c r="AG113" s="66"/>
      <c r="AJ113" s="69" t="s">
        <v>72</v>
      </c>
      <c r="AK113" s="69">
        <v>1</v>
      </c>
      <c r="BB113" s="155" t="s">
        <v>83</v>
      </c>
      <c r="BM113" s="66">
        <f>IFERROR(X113*I113,"0")</f>
        <v>259.25200000000001</v>
      </c>
      <c r="BN113" s="66">
        <f>IFERROR(Y113*I113,"0")</f>
        <v>259.25200000000001</v>
      </c>
      <c r="BO113" s="66">
        <f>IFERROR(X113/J113,"0")</f>
        <v>1</v>
      </c>
      <c r="BP113" s="66">
        <f>IFERROR(Y113/J113,"0")</f>
        <v>1</v>
      </c>
    </row>
    <row r="114" spans="1:68" x14ac:dyDescent="0.2">
      <c r="A114" s="339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0"/>
      <c r="P114" s="326" t="s">
        <v>73</v>
      </c>
      <c r="Q114" s="327"/>
      <c r="R114" s="327"/>
      <c r="S114" s="327"/>
      <c r="T114" s="327"/>
      <c r="U114" s="327"/>
      <c r="V114" s="328"/>
      <c r="W114" s="36" t="s">
        <v>70</v>
      </c>
      <c r="X114" s="320">
        <f>IFERROR(SUM(X112:X113),"0")</f>
        <v>98</v>
      </c>
      <c r="Y114" s="320">
        <f>IFERROR(SUM(Y112:Y113),"0")</f>
        <v>98</v>
      </c>
      <c r="Z114" s="320">
        <f>IFERROR(IF(Z112="",0,Z112),"0")+IFERROR(IF(Z113="",0,Z113),"0")</f>
        <v>1.75224</v>
      </c>
      <c r="AA114" s="321"/>
      <c r="AB114" s="321"/>
      <c r="AC114" s="321"/>
    </row>
    <row r="115" spans="1:68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40"/>
      <c r="P115" s="326" t="s">
        <v>73</v>
      </c>
      <c r="Q115" s="327"/>
      <c r="R115" s="327"/>
      <c r="S115" s="327"/>
      <c r="T115" s="327"/>
      <c r="U115" s="327"/>
      <c r="V115" s="328"/>
      <c r="W115" s="36" t="s">
        <v>74</v>
      </c>
      <c r="X115" s="320">
        <f>IFERROR(SUMPRODUCT(X112:X113*H112:H113),"0")</f>
        <v>294</v>
      </c>
      <c r="Y115" s="320">
        <f>IFERROR(SUMPRODUCT(Y112:Y113*H112:H113),"0")</f>
        <v>294</v>
      </c>
      <c r="Z115" s="36"/>
      <c r="AA115" s="321"/>
      <c r="AB115" s="321"/>
      <c r="AC115" s="321"/>
    </row>
    <row r="116" spans="1:68" ht="16.5" customHeight="1" x14ac:dyDescent="0.25">
      <c r="A116" s="329" t="s">
        <v>214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1"/>
      <c r="AB116" s="311"/>
      <c r="AC116" s="311"/>
    </row>
    <row r="117" spans="1:68" ht="14.25" customHeight="1" x14ac:dyDescent="0.25">
      <c r="A117" s="357" t="s">
        <v>142</v>
      </c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09"/>
      <c r="AB117" s="309"/>
      <c r="AC117" s="309"/>
    </row>
    <row r="118" spans="1:68" ht="27" customHeight="1" x14ac:dyDescent="0.25">
      <c r="A118" s="53" t="s">
        <v>215</v>
      </c>
      <c r="B118" s="53" t="s">
        <v>216</v>
      </c>
      <c r="C118" s="30">
        <v>4301135275</v>
      </c>
      <c r="D118" s="331">
        <v>4607111034380</v>
      </c>
      <c r="E118" s="332"/>
      <c r="F118" s="317">
        <v>0.25</v>
      </c>
      <c r="G118" s="31">
        <v>12</v>
      </c>
      <c r="H118" s="317">
        <v>3</v>
      </c>
      <c r="I118" s="317">
        <v>3.28</v>
      </c>
      <c r="J118" s="31">
        <v>70</v>
      </c>
      <c r="K118" s="31" t="s">
        <v>80</v>
      </c>
      <c r="L118" s="31" t="s">
        <v>89</v>
      </c>
      <c r="M118" s="32" t="s">
        <v>69</v>
      </c>
      <c r="N118" s="32"/>
      <c r="O118" s="31">
        <v>180</v>
      </c>
      <c r="P118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23"/>
      <c r="R118" s="323"/>
      <c r="S118" s="323"/>
      <c r="T118" s="324"/>
      <c r="U118" s="33"/>
      <c r="V118" s="33"/>
      <c r="W118" s="34" t="s">
        <v>70</v>
      </c>
      <c r="X118" s="318">
        <v>28</v>
      </c>
      <c r="Y118" s="319">
        <f>IFERROR(IF(X118="","",X118),"")</f>
        <v>28</v>
      </c>
      <c r="Z118" s="35">
        <f>IFERROR(IF(X118="","",X118*0.01788),"")</f>
        <v>0.50063999999999997</v>
      </c>
      <c r="AA118" s="55"/>
      <c r="AB118" s="56"/>
      <c r="AC118" s="156" t="s">
        <v>217</v>
      </c>
      <c r="AG118" s="66"/>
      <c r="AJ118" s="69" t="s">
        <v>90</v>
      </c>
      <c r="AK118" s="69">
        <v>14</v>
      </c>
      <c r="BB118" s="157" t="s">
        <v>83</v>
      </c>
      <c r="BM118" s="66">
        <f>IFERROR(X118*I118,"0")</f>
        <v>91.839999999999989</v>
      </c>
      <c r="BN118" s="66">
        <f>IFERROR(Y118*I118,"0")</f>
        <v>91.839999999999989</v>
      </c>
      <c r="BO118" s="66">
        <f>IFERROR(X118/J118,"0")</f>
        <v>0.4</v>
      </c>
      <c r="BP118" s="66">
        <f>IFERROR(Y118/J118,"0")</f>
        <v>0.4</v>
      </c>
    </row>
    <row r="119" spans="1:68" ht="27" customHeight="1" x14ac:dyDescent="0.25">
      <c r="A119" s="53" t="s">
        <v>218</v>
      </c>
      <c r="B119" s="53" t="s">
        <v>219</v>
      </c>
      <c r="C119" s="30">
        <v>4301135277</v>
      </c>
      <c r="D119" s="331">
        <v>4607111034397</v>
      </c>
      <c r="E119" s="332"/>
      <c r="F119" s="317">
        <v>0.25</v>
      </c>
      <c r="G119" s="31">
        <v>12</v>
      </c>
      <c r="H119" s="317">
        <v>3</v>
      </c>
      <c r="I119" s="317">
        <v>3.28</v>
      </c>
      <c r="J119" s="31">
        <v>70</v>
      </c>
      <c r="K119" s="31" t="s">
        <v>80</v>
      </c>
      <c r="L119" s="31" t="s">
        <v>89</v>
      </c>
      <c r="M119" s="32" t="s">
        <v>69</v>
      </c>
      <c r="N119" s="32"/>
      <c r="O119" s="31">
        <v>180</v>
      </c>
      <c r="P11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23"/>
      <c r="R119" s="323"/>
      <c r="S119" s="323"/>
      <c r="T119" s="324"/>
      <c r="U119" s="33"/>
      <c r="V119" s="33"/>
      <c r="W119" s="34" t="s">
        <v>70</v>
      </c>
      <c r="X119" s="318">
        <v>0</v>
      </c>
      <c r="Y119" s="319">
        <f>IFERROR(IF(X119="","",X119),"")</f>
        <v>0</v>
      </c>
      <c r="Z119" s="35">
        <f>IFERROR(IF(X119="","",X119*0.01788),"")</f>
        <v>0</v>
      </c>
      <c r="AA119" s="55"/>
      <c r="AB119" s="56"/>
      <c r="AC119" s="158" t="s">
        <v>204</v>
      </c>
      <c r="AG119" s="66"/>
      <c r="AJ119" s="69" t="s">
        <v>90</v>
      </c>
      <c r="AK119" s="69">
        <v>14</v>
      </c>
      <c r="BB119" s="159" t="s">
        <v>83</v>
      </c>
      <c r="BM119" s="66">
        <f>IFERROR(X119*I119,"0")</f>
        <v>0</v>
      </c>
      <c r="BN119" s="66">
        <f>IFERROR(Y119*I119,"0")</f>
        <v>0</v>
      </c>
      <c r="BO119" s="66">
        <f>IFERROR(X119/J119,"0")</f>
        <v>0</v>
      </c>
      <c r="BP119" s="66">
        <f>IFERROR(Y119/J119,"0")</f>
        <v>0</v>
      </c>
    </row>
    <row r="120" spans="1:68" x14ac:dyDescent="0.2">
      <c r="A120" s="339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0"/>
      <c r="P120" s="326" t="s">
        <v>73</v>
      </c>
      <c r="Q120" s="327"/>
      <c r="R120" s="327"/>
      <c r="S120" s="327"/>
      <c r="T120" s="327"/>
      <c r="U120" s="327"/>
      <c r="V120" s="328"/>
      <c r="W120" s="36" t="s">
        <v>70</v>
      </c>
      <c r="X120" s="320">
        <f>IFERROR(SUM(X118:X119),"0")</f>
        <v>28</v>
      </c>
      <c r="Y120" s="320">
        <f>IFERROR(SUM(Y118:Y119),"0")</f>
        <v>28</v>
      </c>
      <c r="Z120" s="320">
        <f>IFERROR(IF(Z118="",0,Z118),"0")+IFERROR(IF(Z119="",0,Z119),"0")</f>
        <v>0.50063999999999997</v>
      </c>
      <c r="AA120" s="321"/>
      <c r="AB120" s="321"/>
      <c r="AC120" s="321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0"/>
      <c r="P121" s="326" t="s">
        <v>73</v>
      </c>
      <c r="Q121" s="327"/>
      <c r="R121" s="327"/>
      <c r="S121" s="327"/>
      <c r="T121" s="327"/>
      <c r="U121" s="327"/>
      <c r="V121" s="328"/>
      <c r="W121" s="36" t="s">
        <v>74</v>
      </c>
      <c r="X121" s="320">
        <f>IFERROR(SUMPRODUCT(X118:X119*H118:H119),"0")</f>
        <v>84</v>
      </c>
      <c r="Y121" s="320">
        <f>IFERROR(SUMPRODUCT(Y118:Y119*H118:H119),"0")</f>
        <v>84</v>
      </c>
      <c r="Z121" s="36"/>
      <c r="AA121" s="321"/>
      <c r="AB121" s="321"/>
      <c r="AC121" s="321"/>
    </row>
    <row r="122" spans="1:68" ht="16.5" customHeight="1" x14ac:dyDescent="0.25">
      <c r="A122" s="329" t="s">
        <v>220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1"/>
      <c r="AB122" s="311"/>
      <c r="AC122" s="311"/>
    </row>
    <row r="123" spans="1:68" ht="14.25" customHeight="1" x14ac:dyDescent="0.25">
      <c r="A123" s="357" t="s">
        <v>142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09"/>
      <c r="AB123" s="309"/>
      <c r="AC123" s="309"/>
    </row>
    <row r="124" spans="1:68" ht="27" customHeight="1" x14ac:dyDescent="0.25">
      <c r="A124" s="53" t="s">
        <v>221</v>
      </c>
      <c r="B124" s="53" t="s">
        <v>222</v>
      </c>
      <c r="C124" s="30">
        <v>4301135570</v>
      </c>
      <c r="D124" s="331">
        <v>4607111035806</v>
      </c>
      <c r="E124" s="332"/>
      <c r="F124" s="317">
        <v>0.25</v>
      </c>
      <c r="G124" s="31">
        <v>12</v>
      </c>
      <c r="H124" s="317">
        <v>3</v>
      </c>
      <c r="I124" s="317">
        <v>3.7035999999999998</v>
      </c>
      <c r="J124" s="31">
        <v>70</v>
      </c>
      <c r="K124" s="31" t="s">
        <v>80</v>
      </c>
      <c r="L124" s="31" t="s">
        <v>68</v>
      </c>
      <c r="M124" s="32" t="s">
        <v>69</v>
      </c>
      <c r="N124" s="32"/>
      <c r="O124" s="31">
        <v>180</v>
      </c>
      <c r="P124" s="529" t="s">
        <v>223</v>
      </c>
      <c r="Q124" s="323"/>
      <c r="R124" s="323"/>
      <c r="S124" s="323"/>
      <c r="T124" s="324"/>
      <c r="U124" s="33"/>
      <c r="V124" s="33"/>
      <c r="W124" s="34" t="s">
        <v>70</v>
      </c>
      <c r="X124" s="318">
        <v>42</v>
      </c>
      <c r="Y124" s="319">
        <f>IFERROR(IF(X124="","",X124),"")</f>
        <v>42</v>
      </c>
      <c r="Z124" s="35">
        <f>IFERROR(IF(X124="","",X124*0.01788),"")</f>
        <v>0.75095999999999996</v>
      </c>
      <c r="AA124" s="55"/>
      <c r="AB124" s="56"/>
      <c r="AC124" s="160" t="s">
        <v>224</v>
      </c>
      <c r="AG124" s="66"/>
      <c r="AJ124" s="69" t="s">
        <v>72</v>
      </c>
      <c r="AK124" s="69">
        <v>1</v>
      </c>
      <c r="BB124" s="161" t="s">
        <v>83</v>
      </c>
      <c r="BM124" s="66">
        <f>IFERROR(X124*I124,"0")</f>
        <v>155.55119999999999</v>
      </c>
      <c r="BN124" s="66">
        <f>IFERROR(Y124*I124,"0")</f>
        <v>155.55119999999999</v>
      </c>
      <c r="BO124" s="66">
        <f>IFERROR(X124/J124,"0")</f>
        <v>0.6</v>
      </c>
      <c r="BP124" s="66">
        <f>IFERROR(Y124/J124,"0")</f>
        <v>0.6</v>
      </c>
    </row>
    <row r="125" spans="1:68" x14ac:dyDescent="0.2">
      <c r="A125" s="339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40"/>
      <c r="P125" s="326" t="s">
        <v>73</v>
      </c>
      <c r="Q125" s="327"/>
      <c r="R125" s="327"/>
      <c r="S125" s="327"/>
      <c r="T125" s="327"/>
      <c r="U125" s="327"/>
      <c r="V125" s="328"/>
      <c r="W125" s="36" t="s">
        <v>70</v>
      </c>
      <c r="X125" s="320">
        <f>IFERROR(SUM(X124:X124),"0")</f>
        <v>42</v>
      </c>
      <c r="Y125" s="320">
        <f>IFERROR(SUM(Y124:Y124),"0")</f>
        <v>42</v>
      </c>
      <c r="Z125" s="320">
        <f>IFERROR(IF(Z124="",0,Z124),"0")</f>
        <v>0.75095999999999996</v>
      </c>
      <c r="AA125" s="321"/>
      <c r="AB125" s="321"/>
      <c r="AC125" s="321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0"/>
      <c r="P126" s="326" t="s">
        <v>73</v>
      </c>
      <c r="Q126" s="327"/>
      <c r="R126" s="327"/>
      <c r="S126" s="327"/>
      <c r="T126" s="327"/>
      <c r="U126" s="327"/>
      <c r="V126" s="328"/>
      <c r="W126" s="36" t="s">
        <v>74</v>
      </c>
      <c r="X126" s="320">
        <f>IFERROR(SUMPRODUCT(X124:X124*H124:H124),"0")</f>
        <v>126</v>
      </c>
      <c r="Y126" s="320">
        <f>IFERROR(SUMPRODUCT(Y124:Y124*H124:H124),"0")</f>
        <v>126</v>
      </c>
      <c r="Z126" s="36"/>
      <c r="AA126" s="321"/>
      <c r="AB126" s="321"/>
      <c r="AC126" s="321"/>
    </row>
    <row r="127" spans="1:68" ht="16.5" customHeight="1" x14ac:dyDescent="0.25">
      <c r="A127" s="329" t="s">
        <v>225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1"/>
      <c r="AB127" s="311"/>
      <c r="AC127" s="311"/>
    </row>
    <row r="128" spans="1:68" ht="14.25" customHeight="1" x14ac:dyDescent="0.25">
      <c r="A128" s="357" t="s">
        <v>142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09"/>
      <c r="AB128" s="309"/>
      <c r="AC128" s="309"/>
    </row>
    <row r="129" spans="1:68" ht="16.5" customHeight="1" x14ac:dyDescent="0.25">
      <c r="A129" s="53" t="s">
        <v>226</v>
      </c>
      <c r="B129" s="53" t="s">
        <v>227</v>
      </c>
      <c r="C129" s="30">
        <v>4301135596</v>
      </c>
      <c r="D129" s="331">
        <v>4607111039613</v>
      </c>
      <c r="E129" s="332"/>
      <c r="F129" s="317">
        <v>0.09</v>
      </c>
      <c r="G129" s="31">
        <v>30</v>
      </c>
      <c r="H129" s="317">
        <v>2.7</v>
      </c>
      <c r="I129" s="317">
        <v>3.09</v>
      </c>
      <c r="J129" s="31">
        <v>126</v>
      </c>
      <c r="K129" s="31" t="s">
        <v>80</v>
      </c>
      <c r="L129" s="31" t="s">
        <v>68</v>
      </c>
      <c r="M129" s="32" t="s">
        <v>69</v>
      </c>
      <c r="N129" s="32"/>
      <c r="O129" s="31">
        <v>180</v>
      </c>
      <c r="P129" s="39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23"/>
      <c r="R129" s="323"/>
      <c r="S129" s="323"/>
      <c r="T129" s="324"/>
      <c r="U129" s="33"/>
      <c r="V129" s="33"/>
      <c r="W129" s="34" t="s">
        <v>70</v>
      </c>
      <c r="X129" s="318">
        <v>0</v>
      </c>
      <c r="Y129" s="319">
        <f>IFERROR(IF(X129="","",X129),"")</f>
        <v>0</v>
      </c>
      <c r="Z129" s="35">
        <f>IFERROR(IF(X129="","",X129*0.00936),"")</f>
        <v>0</v>
      </c>
      <c r="AA129" s="55"/>
      <c r="AB129" s="56"/>
      <c r="AC129" s="162" t="s">
        <v>210</v>
      </c>
      <c r="AG129" s="66"/>
      <c r="AJ129" s="69" t="s">
        <v>72</v>
      </c>
      <c r="AK129" s="69">
        <v>1</v>
      </c>
      <c r="BB129" s="163" t="s">
        <v>83</v>
      </c>
      <c r="BM129" s="66">
        <f>IFERROR(X129*I129,"0")</f>
        <v>0</v>
      </c>
      <c r="BN129" s="66">
        <f>IFERROR(Y129*I129,"0")</f>
        <v>0</v>
      </c>
      <c r="BO129" s="66">
        <f>IFERROR(X129/J129,"0")</f>
        <v>0</v>
      </c>
      <c r="BP129" s="66">
        <f>IFERROR(Y129/J129,"0")</f>
        <v>0</v>
      </c>
    </row>
    <row r="130" spans="1:68" x14ac:dyDescent="0.2">
      <c r="A130" s="339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40"/>
      <c r="P130" s="326" t="s">
        <v>73</v>
      </c>
      <c r="Q130" s="327"/>
      <c r="R130" s="327"/>
      <c r="S130" s="327"/>
      <c r="T130" s="327"/>
      <c r="U130" s="327"/>
      <c r="V130" s="328"/>
      <c r="W130" s="36" t="s">
        <v>70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0"/>
      <c r="P131" s="326" t="s">
        <v>73</v>
      </c>
      <c r="Q131" s="327"/>
      <c r="R131" s="327"/>
      <c r="S131" s="327"/>
      <c r="T131" s="327"/>
      <c r="U131" s="327"/>
      <c r="V131" s="328"/>
      <c r="W131" s="36" t="s">
        <v>74</v>
      </c>
      <c r="X131" s="320">
        <f>IFERROR(SUMPRODUCT(X129:X129*H129:H129),"0")</f>
        <v>0</v>
      </c>
      <c r="Y131" s="320">
        <f>IFERROR(SUMPRODUCT(Y129:Y129*H129:H129),"0")</f>
        <v>0</v>
      </c>
      <c r="Z131" s="36"/>
      <c r="AA131" s="321"/>
      <c r="AB131" s="321"/>
      <c r="AC131" s="321"/>
    </row>
    <row r="132" spans="1:68" ht="16.5" customHeight="1" x14ac:dyDescent="0.25">
      <c r="A132" s="329" t="s">
        <v>228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1"/>
      <c r="AB132" s="311"/>
      <c r="AC132" s="311"/>
    </row>
    <row r="133" spans="1:68" ht="14.25" customHeight="1" x14ac:dyDescent="0.25">
      <c r="A133" s="357" t="s">
        <v>229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09"/>
      <c r="AB133" s="309"/>
      <c r="AC133" s="309"/>
    </row>
    <row r="134" spans="1:68" ht="27" customHeight="1" x14ac:dyDescent="0.25">
      <c r="A134" s="53" t="s">
        <v>230</v>
      </c>
      <c r="B134" s="53" t="s">
        <v>231</v>
      </c>
      <c r="C134" s="30">
        <v>4301071054</v>
      </c>
      <c r="D134" s="331">
        <v>4607111035639</v>
      </c>
      <c r="E134" s="332"/>
      <c r="F134" s="317">
        <v>0.2</v>
      </c>
      <c r="G134" s="31">
        <v>8</v>
      </c>
      <c r="H134" s="317">
        <v>1.6</v>
      </c>
      <c r="I134" s="317">
        <v>2.12</v>
      </c>
      <c r="J134" s="31">
        <v>72</v>
      </c>
      <c r="K134" s="31" t="s">
        <v>232</v>
      </c>
      <c r="L134" s="31" t="s">
        <v>89</v>
      </c>
      <c r="M134" s="32" t="s">
        <v>69</v>
      </c>
      <c r="N134" s="32"/>
      <c r="O134" s="31">
        <v>180</v>
      </c>
      <c r="P134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23"/>
      <c r="R134" s="323"/>
      <c r="S134" s="323"/>
      <c r="T134" s="324"/>
      <c r="U134" s="33"/>
      <c r="V134" s="33"/>
      <c r="W134" s="34" t="s">
        <v>70</v>
      </c>
      <c r="X134" s="318">
        <v>0</v>
      </c>
      <c r="Y134" s="319">
        <f>IFERROR(IF(X134="","",X134),"")</f>
        <v>0</v>
      </c>
      <c r="Z134" s="35">
        <f>IFERROR(IF(X134="","",X134*0.01157),"")</f>
        <v>0</v>
      </c>
      <c r="AA134" s="55"/>
      <c r="AB134" s="56"/>
      <c r="AC134" s="164" t="s">
        <v>233</v>
      </c>
      <c r="AG134" s="66"/>
      <c r="AJ134" s="69" t="s">
        <v>90</v>
      </c>
      <c r="AK134" s="69">
        <v>6</v>
      </c>
      <c r="BB134" s="165" t="s">
        <v>83</v>
      </c>
      <c r="BM134" s="66">
        <f>IFERROR(X134*I134,"0")</f>
        <v>0</v>
      </c>
      <c r="BN134" s="66">
        <f>IFERROR(Y134*I134,"0")</f>
        <v>0</v>
      </c>
      <c r="BO134" s="66">
        <f>IFERROR(X134/J134,"0")</f>
        <v>0</v>
      </c>
      <c r="BP134" s="66">
        <f>IFERROR(Y134/J134,"0")</f>
        <v>0</v>
      </c>
    </row>
    <row r="135" spans="1:68" ht="27" customHeight="1" x14ac:dyDescent="0.25">
      <c r="A135" s="53" t="s">
        <v>234</v>
      </c>
      <c r="B135" s="53" t="s">
        <v>235</v>
      </c>
      <c r="C135" s="30">
        <v>4301135540</v>
      </c>
      <c r="D135" s="331">
        <v>4607111035646</v>
      </c>
      <c r="E135" s="332"/>
      <c r="F135" s="317">
        <v>0.2</v>
      </c>
      <c r="G135" s="31">
        <v>8</v>
      </c>
      <c r="H135" s="317">
        <v>1.6</v>
      </c>
      <c r="I135" s="317">
        <v>2.12</v>
      </c>
      <c r="J135" s="31">
        <v>72</v>
      </c>
      <c r="K135" s="31" t="s">
        <v>232</v>
      </c>
      <c r="L135" s="31" t="s">
        <v>89</v>
      </c>
      <c r="M135" s="32" t="s">
        <v>69</v>
      </c>
      <c r="N135" s="32"/>
      <c r="O135" s="31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3"/>
      <c r="R135" s="323"/>
      <c r="S135" s="323"/>
      <c r="T135" s="324"/>
      <c r="U135" s="33"/>
      <c r="V135" s="33"/>
      <c r="W135" s="34" t="s">
        <v>70</v>
      </c>
      <c r="X135" s="318">
        <v>0</v>
      </c>
      <c r="Y135" s="319">
        <f>IFERROR(IF(X135="","",X135),"")</f>
        <v>0</v>
      </c>
      <c r="Z135" s="35">
        <f>IFERROR(IF(X135="","",X135*0.01157),"")</f>
        <v>0</v>
      </c>
      <c r="AA135" s="55"/>
      <c r="AB135" s="56"/>
      <c r="AC135" s="166" t="s">
        <v>233</v>
      </c>
      <c r="AG135" s="66"/>
      <c r="AJ135" s="69" t="s">
        <v>90</v>
      </c>
      <c r="AK135" s="69">
        <v>6</v>
      </c>
      <c r="BB135" s="167" t="s">
        <v>83</v>
      </c>
      <c r="BM135" s="66">
        <f>IFERROR(X135*I135,"0")</f>
        <v>0</v>
      </c>
      <c r="BN135" s="66">
        <f>IFERROR(Y135*I135,"0")</f>
        <v>0</v>
      </c>
      <c r="BO135" s="66">
        <f>IFERROR(X135/J135,"0")</f>
        <v>0</v>
      </c>
      <c r="BP135" s="66">
        <f>IFERROR(Y135/J135,"0")</f>
        <v>0</v>
      </c>
    </row>
    <row r="136" spans="1:68" x14ac:dyDescent="0.2">
      <c r="A136" s="339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0"/>
      <c r="P136" s="326" t="s">
        <v>73</v>
      </c>
      <c r="Q136" s="327"/>
      <c r="R136" s="327"/>
      <c r="S136" s="327"/>
      <c r="T136" s="327"/>
      <c r="U136" s="327"/>
      <c r="V136" s="328"/>
      <c r="W136" s="36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0"/>
      <c r="P137" s="326" t="s">
        <v>73</v>
      </c>
      <c r="Q137" s="327"/>
      <c r="R137" s="327"/>
      <c r="S137" s="327"/>
      <c r="T137" s="327"/>
      <c r="U137" s="327"/>
      <c r="V137" s="328"/>
      <c r="W137" s="36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6"/>
      <c r="AA137" s="321"/>
      <c r="AB137" s="321"/>
      <c r="AC137" s="321"/>
    </row>
    <row r="138" spans="1:68" ht="16.5" customHeight="1" x14ac:dyDescent="0.25">
      <c r="A138" s="329" t="s">
        <v>236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1"/>
      <c r="AB138" s="311"/>
      <c r="AC138" s="311"/>
    </row>
    <row r="139" spans="1:68" ht="14.25" customHeight="1" x14ac:dyDescent="0.25">
      <c r="A139" s="357" t="s">
        <v>142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09"/>
      <c r="AB139" s="309"/>
      <c r="AC139" s="309"/>
    </row>
    <row r="140" spans="1:68" ht="27" customHeight="1" x14ac:dyDescent="0.25">
      <c r="A140" s="53" t="s">
        <v>237</v>
      </c>
      <c r="B140" s="53" t="s">
        <v>238</v>
      </c>
      <c r="C140" s="30">
        <v>4301135281</v>
      </c>
      <c r="D140" s="331">
        <v>4607111036568</v>
      </c>
      <c r="E140" s="332"/>
      <c r="F140" s="317">
        <v>0.28000000000000003</v>
      </c>
      <c r="G140" s="31">
        <v>6</v>
      </c>
      <c r="H140" s="317">
        <v>1.68</v>
      </c>
      <c r="I140" s="317">
        <v>2.1017999999999999</v>
      </c>
      <c r="J140" s="31">
        <v>140</v>
      </c>
      <c r="K140" s="31" t="s">
        <v>80</v>
      </c>
      <c r="L140" s="31" t="s">
        <v>68</v>
      </c>
      <c r="M140" s="32" t="s">
        <v>69</v>
      </c>
      <c r="N140" s="32"/>
      <c r="O140" s="31">
        <v>180</v>
      </c>
      <c r="P140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3"/>
      <c r="R140" s="323"/>
      <c r="S140" s="323"/>
      <c r="T140" s="324"/>
      <c r="U140" s="33"/>
      <c r="V140" s="33"/>
      <c r="W140" s="34" t="s">
        <v>70</v>
      </c>
      <c r="X140" s="318">
        <v>98</v>
      </c>
      <c r="Y140" s="319">
        <f>IFERROR(IF(X140="","",X140),"")</f>
        <v>98</v>
      </c>
      <c r="Z140" s="35">
        <f>IFERROR(IF(X140="","",X140*0.00941),"")</f>
        <v>0.92218</v>
      </c>
      <c r="AA140" s="55"/>
      <c r="AB140" s="56"/>
      <c r="AC140" s="168" t="s">
        <v>239</v>
      </c>
      <c r="AG140" s="66"/>
      <c r="AJ140" s="69" t="s">
        <v>72</v>
      </c>
      <c r="AK140" s="69">
        <v>1</v>
      </c>
      <c r="BB140" s="169" t="s">
        <v>83</v>
      </c>
      <c r="BM140" s="66">
        <f>IFERROR(X140*I140,"0")</f>
        <v>205.97639999999998</v>
      </c>
      <c r="BN140" s="66">
        <f>IFERROR(Y140*I140,"0")</f>
        <v>205.97639999999998</v>
      </c>
      <c r="BO140" s="66">
        <f>IFERROR(X140/J140,"0")</f>
        <v>0.7</v>
      </c>
      <c r="BP140" s="66">
        <f>IFERROR(Y140/J140,"0")</f>
        <v>0.7</v>
      </c>
    </row>
    <row r="141" spans="1:68" x14ac:dyDescent="0.2">
      <c r="A141" s="33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40"/>
      <c r="P141" s="326" t="s">
        <v>73</v>
      </c>
      <c r="Q141" s="327"/>
      <c r="R141" s="327"/>
      <c r="S141" s="327"/>
      <c r="T141" s="327"/>
      <c r="U141" s="327"/>
      <c r="V141" s="328"/>
      <c r="W141" s="36" t="s">
        <v>70</v>
      </c>
      <c r="X141" s="320">
        <f>IFERROR(SUM(X140:X140),"0")</f>
        <v>98</v>
      </c>
      <c r="Y141" s="320">
        <f>IFERROR(SUM(Y140:Y140),"0")</f>
        <v>98</v>
      </c>
      <c r="Z141" s="320">
        <f>IFERROR(IF(Z140="",0,Z140),"0")</f>
        <v>0.92218</v>
      </c>
      <c r="AA141" s="321"/>
      <c r="AB141" s="321"/>
      <c r="AC141" s="321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0"/>
      <c r="P142" s="326" t="s">
        <v>73</v>
      </c>
      <c r="Q142" s="327"/>
      <c r="R142" s="327"/>
      <c r="S142" s="327"/>
      <c r="T142" s="327"/>
      <c r="U142" s="327"/>
      <c r="V142" s="328"/>
      <c r="W142" s="36" t="s">
        <v>74</v>
      </c>
      <c r="X142" s="320">
        <f>IFERROR(SUMPRODUCT(X140:X140*H140:H140),"0")</f>
        <v>164.64</v>
      </c>
      <c r="Y142" s="320">
        <f>IFERROR(SUMPRODUCT(Y140:Y140*H140:H140),"0")</f>
        <v>164.64</v>
      </c>
      <c r="Z142" s="36"/>
      <c r="AA142" s="321"/>
      <c r="AB142" s="321"/>
      <c r="AC142" s="321"/>
    </row>
    <row r="143" spans="1:68" ht="27.75" customHeight="1" x14ac:dyDescent="0.2">
      <c r="A143" s="392" t="s">
        <v>240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47"/>
      <c r="AB143" s="47"/>
      <c r="AC143" s="47"/>
    </row>
    <row r="144" spans="1:68" ht="16.5" customHeight="1" x14ac:dyDescent="0.25">
      <c r="A144" s="329" t="s">
        <v>241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1"/>
      <c r="AB144" s="311"/>
      <c r="AC144" s="311"/>
    </row>
    <row r="145" spans="1:68" ht="14.25" customHeight="1" x14ac:dyDescent="0.25">
      <c r="A145" s="357" t="s">
        <v>142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09"/>
      <c r="AB145" s="309"/>
      <c r="AC145" s="309"/>
    </row>
    <row r="146" spans="1:68" ht="27" customHeight="1" x14ac:dyDescent="0.25">
      <c r="A146" s="53" t="s">
        <v>242</v>
      </c>
      <c r="B146" s="53" t="s">
        <v>243</v>
      </c>
      <c r="C146" s="30">
        <v>4301135317</v>
      </c>
      <c r="D146" s="331">
        <v>4607111039057</v>
      </c>
      <c r="E146" s="332"/>
      <c r="F146" s="317">
        <v>1.8</v>
      </c>
      <c r="G146" s="31">
        <v>1</v>
      </c>
      <c r="H146" s="317">
        <v>1.8</v>
      </c>
      <c r="I146" s="317">
        <v>1.9</v>
      </c>
      <c r="J146" s="31">
        <v>234</v>
      </c>
      <c r="K146" s="31" t="s">
        <v>135</v>
      </c>
      <c r="L146" s="31" t="s">
        <v>68</v>
      </c>
      <c r="M146" s="32" t="s">
        <v>69</v>
      </c>
      <c r="N146" s="32"/>
      <c r="O146" s="31">
        <v>180</v>
      </c>
      <c r="P146" s="510" t="s">
        <v>244</v>
      </c>
      <c r="Q146" s="323"/>
      <c r="R146" s="323"/>
      <c r="S146" s="323"/>
      <c r="T146" s="324"/>
      <c r="U146" s="33"/>
      <c r="V146" s="33"/>
      <c r="W146" s="34" t="s">
        <v>70</v>
      </c>
      <c r="X146" s="318">
        <v>0</v>
      </c>
      <c r="Y146" s="319">
        <f>IFERROR(IF(X146="","",X146),"")</f>
        <v>0</v>
      </c>
      <c r="Z146" s="35">
        <f>IFERROR(IF(X146="","",X146*0.00502),"")</f>
        <v>0</v>
      </c>
      <c r="AA146" s="55"/>
      <c r="AB146" s="56"/>
      <c r="AC146" s="170" t="s">
        <v>210</v>
      </c>
      <c r="AG146" s="66"/>
      <c r="AJ146" s="69" t="s">
        <v>72</v>
      </c>
      <c r="AK146" s="69">
        <v>1</v>
      </c>
      <c r="BB146" s="171" t="s">
        <v>83</v>
      </c>
      <c r="BM146" s="66">
        <f>IFERROR(X146*I146,"0")</f>
        <v>0</v>
      </c>
      <c r="BN146" s="66">
        <f>IFERROR(Y146*I146,"0")</f>
        <v>0</v>
      </c>
      <c r="BO146" s="66">
        <f>IFERROR(X146/J146,"0")</f>
        <v>0</v>
      </c>
      <c r="BP146" s="66">
        <f>IFERROR(Y146/J146,"0")</f>
        <v>0</v>
      </c>
    </row>
    <row r="147" spans="1:68" x14ac:dyDescent="0.2">
      <c r="A147" s="339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0"/>
      <c r="P147" s="326" t="s">
        <v>73</v>
      </c>
      <c r="Q147" s="327"/>
      <c r="R147" s="327"/>
      <c r="S147" s="327"/>
      <c r="T147" s="327"/>
      <c r="U147" s="327"/>
      <c r="V147" s="328"/>
      <c r="W147" s="36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0"/>
      <c r="P148" s="326" t="s">
        <v>73</v>
      </c>
      <c r="Q148" s="327"/>
      <c r="R148" s="327"/>
      <c r="S148" s="327"/>
      <c r="T148" s="327"/>
      <c r="U148" s="327"/>
      <c r="V148" s="328"/>
      <c r="W148" s="36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6"/>
      <c r="AA148" s="321"/>
      <c r="AB148" s="321"/>
      <c r="AC148" s="321"/>
    </row>
    <row r="149" spans="1:68" ht="16.5" customHeight="1" x14ac:dyDescent="0.25">
      <c r="A149" s="329" t="s">
        <v>245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1"/>
      <c r="AB149" s="311"/>
      <c r="AC149" s="311"/>
    </row>
    <row r="150" spans="1:68" ht="14.25" customHeight="1" x14ac:dyDescent="0.25">
      <c r="A150" s="357" t="s">
        <v>64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09"/>
      <c r="AB150" s="309"/>
      <c r="AC150" s="309"/>
    </row>
    <row r="151" spans="1:68" ht="16.5" customHeight="1" x14ac:dyDescent="0.25">
      <c r="A151" s="53" t="s">
        <v>246</v>
      </c>
      <c r="B151" s="53" t="s">
        <v>247</v>
      </c>
      <c r="C151" s="30">
        <v>4301071062</v>
      </c>
      <c r="D151" s="331">
        <v>4607111036384</v>
      </c>
      <c r="E151" s="332"/>
      <c r="F151" s="317">
        <v>5</v>
      </c>
      <c r="G151" s="31">
        <v>1</v>
      </c>
      <c r="H151" s="317">
        <v>5</v>
      </c>
      <c r="I151" s="317">
        <v>5.2106000000000003</v>
      </c>
      <c r="J151" s="31">
        <v>144</v>
      </c>
      <c r="K151" s="31" t="s">
        <v>67</v>
      </c>
      <c r="L151" s="31" t="s">
        <v>68</v>
      </c>
      <c r="M151" s="32" t="s">
        <v>69</v>
      </c>
      <c r="N151" s="32"/>
      <c r="O151" s="31">
        <v>180</v>
      </c>
      <c r="P151" s="530" t="s">
        <v>248</v>
      </c>
      <c r="Q151" s="323"/>
      <c r="R151" s="323"/>
      <c r="S151" s="323"/>
      <c r="T151" s="324"/>
      <c r="U151" s="33"/>
      <c r="V151" s="33"/>
      <c r="W151" s="34" t="s">
        <v>70</v>
      </c>
      <c r="X151" s="318">
        <v>0</v>
      </c>
      <c r="Y151" s="319">
        <f>IFERROR(IF(X151="","",X151),"")</f>
        <v>0</v>
      </c>
      <c r="Z151" s="35">
        <f>IFERROR(IF(X151="","",X151*0.00866),"")</f>
        <v>0</v>
      </c>
      <c r="AA151" s="55"/>
      <c r="AB151" s="56"/>
      <c r="AC151" s="172" t="s">
        <v>249</v>
      </c>
      <c r="AG151" s="66"/>
      <c r="AJ151" s="69" t="s">
        <v>72</v>
      </c>
      <c r="AK151" s="69">
        <v>1</v>
      </c>
      <c r="BB151" s="173" t="s">
        <v>1</v>
      </c>
      <c r="BM151" s="66">
        <f>IFERROR(X151*I151,"0")</f>
        <v>0</v>
      </c>
      <c r="BN151" s="66">
        <f>IFERROR(Y151*I151,"0")</f>
        <v>0</v>
      </c>
      <c r="BO151" s="66">
        <f>IFERROR(X151/J151,"0")</f>
        <v>0</v>
      </c>
      <c r="BP151" s="66">
        <f>IFERROR(Y151/J151,"0")</f>
        <v>0</v>
      </c>
    </row>
    <row r="152" spans="1:68" ht="16.5" customHeight="1" x14ac:dyDescent="0.25">
      <c r="A152" s="53" t="s">
        <v>250</v>
      </c>
      <c r="B152" s="53" t="s">
        <v>251</v>
      </c>
      <c r="C152" s="30">
        <v>4301071056</v>
      </c>
      <c r="D152" s="331">
        <v>4640242180250</v>
      </c>
      <c r="E152" s="332"/>
      <c r="F152" s="317">
        <v>5</v>
      </c>
      <c r="G152" s="31">
        <v>1</v>
      </c>
      <c r="H152" s="317">
        <v>5</v>
      </c>
      <c r="I152" s="317">
        <v>5.2131999999999996</v>
      </c>
      <c r="J152" s="31">
        <v>144</v>
      </c>
      <c r="K152" s="31" t="s">
        <v>67</v>
      </c>
      <c r="L152" s="31" t="s">
        <v>68</v>
      </c>
      <c r="M152" s="32" t="s">
        <v>69</v>
      </c>
      <c r="N152" s="32"/>
      <c r="O152" s="31">
        <v>180</v>
      </c>
      <c r="P152" s="346" t="s">
        <v>252</v>
      </c>
      <c r="Q152" s="323"/>
      <c r="R152" s="323"/>
      <c r="S152" s="323"/>
      <c r="T152" s="324"/>
      <c r="U152" s="33"/>
      <c r="V152" s="33"/>
      <c r="W152" s="34" t="s">
        <v>70</v>
      </c>
      <c r="X152" s="318">
        <v>0</v>
      </c>
      <c r="Y152" s="319">
        <f>IFERROR(IF(X152="","",X152),"")</f>
        <v>0</v>
      </c>
      <c r="Z152" s="35">
        <f>IFERROR(IF(X152="","",X152*0.00866),"")</f>
        <v>0</v>
      </c>
      <c r="AA152" s="55"/>
      <c r="AB152" s="56"/>
      <c r="AC152" s="174" t="s">
        <v>253</v>
      </c>
      <c r="AG152" s="66"/>
      <c r="AJ152" s="69" t="s">
        <v>72</v>
      </c>
      <c r="AK152" s="69">
        <v>1</v>
      </c>
      <c r="BB152" s="175" t="s">
        <v>1</v>
      </c>
      <c r="BM152" s="66">
        <f>IFERROR(X152*I152,"0")</f>
        <v>0</v>
      </c>
      <c r="BN152" s="66">
        <f>IFERROR(Y152*I152,"0")</f>
        <v>0</v>
      </c>
      <c r="BO152" s="66">
        <f>IFERROR(X152/J152,"0")</f>
        <v>0</v>
      </c>
      <c r="BP152" s="66">
        <f>IFERROR(Y152/J152,"0")</f>
        <v>0</v>
      </c>
    </row>
    <row r="153" spans="1:68" ht="27" customHeight="1" x14ac:dyDescent="0.25">
      <c r="A153" s="53" t="s">
        <v>254</v>
      </c>
      <c r="B153" s="53" t="s">
        <v>255</v>
      </c>
      <c r="C153" s="30">
        <v>4301071050</v>
      </c>
      <c r="D153" s="331">
        <v>4607111036216</v>
      </c>
      <c r="E153" s="332"/>
      <c r="F153" s="317">
        <v>5</v>
      </c>
      <c r="G153" s="31">
        <v>1</v>
      </c>
      <c r="H153" s="317">
        <v>5</v>
      </c>
      <c r="I153" s="317">
        <v>5.2131999999999996</v>
      </c>
      <c r="J153" s="31">
        <v>144</v>
      </c>
      <c r="K153" s="31" t="s">
        <v>67</v>
      </c>
      <c r="L153" s="31" t="s">
        <v>139</v>
      </c>
      <c r="M153" s="32" t="s">
        <v>69</v>
      </c>
      <c r="N153" s="32"/>
      <c r="O153" s="31">
        <v>180</v>
      </c>
      <c r="P153" s="44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23"/>
      <c r="R153" s="323"/>
      <c r="S153" s="323"/>
      <c r="T153" s="324"/>
      <c r="U153" s="33"/>
      <c r="V153" s="33"/>
      <c r="W153" s="34" t="s">
        <v>70</v>
      </c>
      <c r="X153" s="318">
        <v>0</v>
      </c>
      <c r="Y153" s="319">
        <f>IFERROR(IF(X153="","",X153),"")</f>
        <v>0</v>
      </c>
      <c r="Z153" s="35">
        <f>IFERROR(IF(X153="","",X153*0.00866),"")</f>
        <v>0</v>
      </c>
      <c r="AA153" s="55"/>
      <c r="AB153" s="56"/>
      <c r="AC153" s="176" t="s">
        <v>256</v>
      </c>
      <c r="AG153" s="66"/>
      <c r="AJ153" s="69" t="s">
        <v>140</v>
      </c>
      <c r="AK153" s="69">
        <v>144</v>
      </c>
      <c r="BB153" s="177" t="s">
        <v>1</v>
      </c>
      <c r="BM153" s="66">
        <f>IFERROR(X153*I153,"0")</f>
        <v>0</v>
      </c>
      <c r="BN153" s="66">
        <f>IFERROR(Y153*I153,"0")</f>
        <v>0</v>
      </c>
      <c r="BO153" s="66">
        <f>IFERROR(X153/J153,"0")</f>
        <v>0</v>
      </c>
      <c r="BP153" s="66">
        <f>IFERROR(Y153/J153,"0")</f>
        <v>0</v>
      </c>
    </row>
    <row r="154" spans="1:68" ht="27" customHeight="1" x14ac:dyDescent="0.25">
      <c r="A154" s="53" t="s">
        <v>257</v>
      </c>
      <c r="B154" s="53" t="s">
        <v>258</v>
      </c>
      <c r="C154" s="30">
        <v>4301071061</v>
      </c>
      <c r="D154" s="331">
        <v>4607111036278</v>
      </c>
      <c r="E154" s="332"/>
      <c r="F154" s="317">
        <v>5</v>
      </c>
      <c r="G154" s="31">
        <v>1</v>
      </c>
      <c r="H154" s="317">
        <v>5</v>
      </c>
      <c r="I154" s="317">
        <v>5.2405999999999997</v>
      </c>
      <c r="J154" s="31">
        <v>84</v>
      </c>
      <c r="K154" s="31" t="s">
        <v>67</v>
      </c>
      <c r="L154" s="31" t="s">
        <v>68</v>
      </c>
      <c r="M154" s="32" t="s">
        <v>69</v>
      </c>
      <c r="N154" s="32"/>
      <c r="O154" s="31">
        <v>180</v>
      </c>
      <c r="P154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23"/>
      <c r="R154" s="323"/>
      <c r="S154" s="323"/>
      <c r="T154" s="324"/>
      <c r="U154" s="33"/>
      <c r="V154" s="33"/>
      <c r="W154" s="34" t="s">
        <v>70</v>
      </c>
      <c r="X154" s="318">
        <v>0</v>
      </c>
      <c r="Y154" s="319">
        <f>IFERROR(IF(X154="","",X154),"")</f>
        <v>0</v>
      </c>
      <c r="Z154" s="35">
        <f>IFERROR(IF(X154="","",X154*0.0155),"")</f>
        <v>0</v>
      </c>
      <c r="AA154" s="55"/>
      <c r="AB154" s="56"/>
      <c r="AC154" s="178" t="s">
        <v>259</v>
      </c>
      <c r="AG154" s="66"/>
      <c r="AJ154" s="69" t="s">
        <v>72</v>
      </c>
      <c r="AK154" s="69">
        <v>1</v>
      </c>
      <c r="BB154" s="179" t="s">
        <v>1</v>
      </c>
      <c r="BM154" s="66">
        <f>IFERROR(X154*I154,"0")</f>
        <v>0</v>
      </c>
      <c r="BN154" s="66">
        <f>IFERROR(Y154*I154,"0")</f>
        <v>0</v>
      </c>
      <c r="BO154" s="66">
        <f>IFERROR(X154/J154,"0")</f>
        <v>0</v>
      </c>
      <c r="BP154" s="66">
        <f>IFERROR(Y154/J154,"0")</f>
        <v>0</v>
      </c>
    </row>
    <row r="155" spans="1:68" x14ac:dyDescent="0.2">
      <c r="A155" s="339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40"/>
      <c r="P155" s="326" t="s">
        <v>73</v>
      </c>
      <c r="Q155" s="327"/>
      <c r="R155" s="327"/>
      <c r="S155" s="327"/>
      <c r="T155" s="327"/>
      <c r="U155" s="327"/>
      <c r="V155" s="328"/>
      <c r="W155" s="36" t="s">
        <v>70</v>
      </c>
      <c r="X155" s="320">
        <f>IFERROR(SUM(X151:X154),"0")</f>
        <v>0</v>
      </c>
      <c r="Y155" s="320">
        <f>IFERROR(SUM(Y151:Y154),"0")</f>
        <v>0</v>
      </c>
      <c r="Z155" s="320">
        <f>IFERROR(IF(Z151="",0,Z151),"0")+IFERROR(IF(Z152="",0,Z152),"0")+IFERROR(IF(Z153="",0,Z153),"0")+IFERROR(IF(Z154="",0,Z154),"0")</f>
        <v>0</v>
      </c>
      <c r="AA155" s="321"/>
      <c r="AB155" s="321"/>
      <c r="AC155" s="321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40"/>
      <c r="P156" s="326" t="s">
        <v>73</v>
      </c>
      <c r="Q156" s="327"/>
      <c r="R156" s="327"/>
      <c r="S156" s="327"/>
      <c r="T156" s="327"/>
      <c r="U156" s="327"/>
      <c r="V156" s="328"/>
      <c r="W156" s="36" t="s">
        <v>74</v>
      </c>
      <c r="X156" s="320">
        <f>IFERROR(SUMPRODUCT(X151:X154*H151:H154),"0")</f>
        <v>0</v>
      </c>
      <c r="Y156" s="320">
        <f>IFERROR(SUMPRODUCT(Y151:Y154*H151:H154),"0")</f>
        <v>0</v>
      </c>
      <c r="Z156" s="36"/>
      <c r="AA156" s="321"/>
      <c r="AB156" s="321"/>
      <c r="AC156" s="321"/>
    </row>
    <row r="157" spans="1:68" ht="14.25" customHeight="1" x14ac:dyDescent="0.25">
      <c r="A157" s="357" t="s">
        <v>260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09"/>
      <c r="AB157" s="309"/>
      <c r="AC157" s="309"/>
    </row>
    <row r="158" spans="1:68" ht="27" customHeight="1" x14ac:dyDescent="0.25">
      <c r="A158" s="53" t="s">
        <v>261</v>
      </c>
      <c r="B158" s="53" t="s">
        <v>262</v>
      </c>
      <c r="C158" s="30">
        <v>4301080153</v>
      </c>
      <c r="D158" s="331">
        <v>4607111036827</v>
      </c>
      <c r="E158" s="332"/>
      <c r="F158" s="317">
        <v>1</v>
      </c>
      <c r="G158" s="31">
        <v>5</v>
      </c>
      <c r="H158" s="317">
        <v>5</v>
      </c>
      <c r="I158" s="317">
        <v>5.2</v>
      </c>
      <c r="J158" s="31">
        <v>144</v>
      </c>
      <c r="K158" s="31" t="s">
        <v>67</v>
      </c>
      <c r="L158" s="31" t="s">
        <v>68</v>
      </c>
      <c r="M158" s="32" t="s">
        <v>69</v>
      </c>
      <c r="N158" s="32"/>
      <c r="O158" s="31">
        <v>90</v>
      </c>
      <c r="P158" s="3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3"/>
      <c r="R158" s="323"/>
      <c r="S158" s="323"/>
      <c r="T158" s="324"/>
      <c r="U158" s="33"/>
      <c r="V158" s="33"/>
      <c r="W158" s="34" t="s">
        <v>70</v>
      </c>
      <c r="X158" s="318">
        <v>0</v>
      </c>
      <c r="Y158" s="319">
        <f>IFERROR(IF(X158="","",X158),"")</f>
        <v>0</v>
      </c>
      <c r="Z158" s="35">
        <f>IFERROR(IF(X158="","",X158*0.00866),"")</f>
        <v>0</v>
      </c>
      <c r="AA158" s="55"/>
      <c r="AB158" s="56"/>
      <c r="AC158" s="180" t="s">
        <v>263</v>
      </c>
      <c r="AG158" s="66"/>
      <c r="AJ158" s="69" t="s">
        <v>72</v>
      </c>
      <c r="AK158" s="69">
        <v>1</v>
      </c>
      <c r="BB158" s="181" t="s">
        <v>1</v>
      </c>
      <c r="BM158" s="66">
        <f>IFERROR(X158*I158,"0")</f>
        <v>0</v>
      </c>
      <c r="BN158" s="66">
        <f>IFERROR(Y158*I158,"0")</f>
        <v>0</v>
      </c>
      <c r="BO158" s="66">
        <f>IFERROR(X158/J158,"0")</f>
        <v>0</v>
      </c>
      <c r="BP158" s="66">
        <f>IFERROR(Y158/J158,"0")</f>
        <v>0</v>
      </c>
    </row>
    <row r="159" spans="1:68" ht="27" customHeight="1" x14ac:dyDescent="0.25">
      <c r="A159" s="53" t="s">
        <v>264</v>
      </c>
      <c r="B159" s="53" t="s">
        <v>265</v>
      </c>
      <c r="C159" s="30">
        <v>4301080154</v>
      </c>
      <c r="D159" s="331">
        <v>4607111036834</v>
      </c>
      <c r="E159" s="332"/>
      <c r="F159" s="317">
        <v>1</v>
      </c>
      <c r="G159" s="31">
        <v>5</v>
      </c>
      <c r="H159" s="317">
        <v>5</v>
      </c>
      <c r="I159" s="317">
        <v>5.2530000000000001</v>
      </c>
      <c r="J159" s="31">
        <v>144</v>
      </c>
      <c r="K159" s="31" t="s">
        <v>67</v>
      </c>
      <c r="L159" s="31" t="s">
        <v>68</v>
      </c>
      <c r="M159" s="32" t="s">
        <v>69</v>
      </c>
      <c r="N159" s="32"/>
      <c r="O159" s="31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3"/>
      <c r="R159" s="323"/>
      <c r="S159" s="323"/>
      <c r="T159" s="324"/>
      <c r="U159" s="33"/>
      <c r="V159" s="33"/>
      <c r="W159" s="34" t="s">
        <v>70</v>
      </c>
      <c r="X159" s="318">
        <v>0</v>
      </c>
      <c r="Y159" s="319">
        <f>IFERROR(IF(X159="","",X159),"")</f>
        <v>0</v>
      </c>
      <c r="Z159" s="35">
        <f>IFERROR(IF(X159="","",X159*0.00866),"")</f>
        <v>0</v>
      </c>
      <c r="AA159" s="55"/>
      <c r="AB159" s="56"/>
      <c r="AC159" s="182" t="s">
        <v>263</v>
      </c>
      <c r="AG159" s="66"/>
      <c r="AJ159" s="69" t="s">
        <v>72</v>
      </c>
      <c r="AK159" s="69">
        <v>1</v>
      </c>
      <c r="BB159" s="183" t="s">
        <v>1</v>
      </c>
      <c r="BM159" s="66">
        <f>IFERROR(X159*I159,"0")</f>
        <v>0</v>
      </c>
      <c r="BN159" s="66">
        <f>IFERROR(Y159*I159,"0")</f>
        <v>0</v>
      </c>
      <c r="BO159" s="66">
        <f>IFERROR(X159/J159,"0")</f>
        <v>0</v>
      </c>
      <c r="BP159" s="66">
        <f>IFERROR(Y159/J159,"0")</f>
        <v>0</v>
      </c>
    </row>
    <row r="160" spans="1:68" x14ac:dyDescent="0.2">
      <c r="A160" s="33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40"/>
      <c r="P160" s="326" t="s">
        <v>73</v>
      </c>
      <c r="Q160" s="327"/>
      <c r="R160" s="327"/>
      <c r="S160" s="327"/>
      <c r="T160" s="327"/>
      <c r="U160" s="327"/>
      <c r="V160" s="328"/>
      <c r="W160" s="36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0"/>
      <c r="P161" s="326" t="s">
        <v>73</v>
      </c>
      <c r="Q161" s="327"/>
      <c r="R161" s="327"/>
      <c r="S161" s="327"/>
      <c r="T161" s="327"/>
      <c r="U161" s="327"/>
      <c r="V161" s="328"/>
      <c r="W161" s="36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6"/>
      <c r="AA161" s="321"/>
      <c r="AB161" s="321"/>
      <c r="AC161" s="321"/>
    </row>
    <row r="162" spans="1:68" ht="27.75" customHeight="1" x14ac:dyDescent="0.2">
      <c r="A162" s="392" t="s">
        <v>266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47"/>
      <c r="AB162" s="47"/>
      <c r="AC162" s="47"/>
    </row>
    <row r="163" spans="1:68" ht="16.5" customHeight="1" x14ac:dyDescent="0.25">
      <c r="A163" s="329" t="s">
        <v>267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1"/>
      <c r="AB163" s="311"/>
      <c r="AC163" s="311"/>
    </row>
    <row r="164" spans="1:68" ht="14.25" customHeight="1" x14ac:dyDescent="0.25">
      <c r="A164" s="357" t="s">
        <v>77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09"/>
      <c r="AB164" s="309"/>
      <c r="AC164" s="309"/>
    </row>
    <row r="165" spans="1:68" ht="27" customHeight="1" x14ac:dyDescent="0.25">
      <c r="A165" s="53" t="s">
        <v>268</v>
      </c>
      <c r="B165" s="53" t="s">
        <v>269</v>
      </c>
      <c r="C165" s="30">
        <v>4301132097</v>
      </c>
      <c r="D165" s="331">
        <v>4607111035721</v>
      </c>
      <c r="E165" s="332"/>
      <c r="F165" s="317">
        <v>0.25</v>
      </c>
      <c r="G165" s="31">
        <v>12</v>
      </c>
      <c r="H165" s="317">
        <v>3</v>
      </c>
      <c r="I165" s="317">
        <v>3.3879999999999999</v>
      </c>
      <c r="J165" s="31">
        <v>70</v>
      </c>
      <c r="K165" s="31" t="s">
        <v>80</v>
      </c>
      <c r="L165" s="31" t="s">
        <v>139</v>
      </c>
      <c r="M165" s="32" t="s">
        <v>69</v>
      </c>
      <c r="N165" s="32"/>
      <c r="O165" s="31">
        <v>365</v>
      </c>
      <c r="P165" s="3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3"/>
      <c r="R165" s="323"/>
      <c r="S165" s="323"/>
      <c r="T165" s="324"/>
      <c r="U165" s="33"/>
      <c r="V165" s="33"/>
      <c r="W165" s="34" t="s">
        <v>70</v>
      </c>
      <c r="X165" s="318">
        <v>70</v>
      </c>
      <c r="Y165" s="319">
        <f>IFERROR(IF(X165="","",X165),"")</f>
        <v>70</v>
      </c>
      <c r="Z165" s="35">
        <f>IFERROR(IF(X165="","",X165*0.01788),"")</f>
        <v>1.2516</v>
      </c>
      <c r="AA165" s="55"/>
      <c r="AB165" s="56"/>
      <c r="AC165" s="184" t="s">
        <v>270</v>
      </c>
      <c r="AG165" s="66"/>
      <c r="AJ165" s="69" t="s">
        <v>140</v>
      </c>
      <c r="AK165" s="69">
        <v>70</v>
      </c>
      <c r="BB165" s="185" t="s">
        <v>83</v>
      </c>
      <c r="BM165" s="66">
        <f>IFERROR(X165*I165,"0")</f>
        <v>237.16</v>
      </c>
      <c r="BN165" s="66">
        <f>IFERROR(Y165*I165,"0")</f>
        <v>237.16</v>
      </c>
      <c r="BO165" s="66">
        <f>IFERROR(X165/J165,"0")</f>
        <v>1</v>
      </c>
      <c r="BP165" s="66">
        <f>IFERROR(Y165/J165,"0")</f>
        <v>1</v>
      </c>
    </row>
    <row r="166" spans="1:68" ht="27" customHeight="1" x14ac:dyDescent="0.25">
      <c r="A166" s="53" t="s">
        <v>271</v>
      </c>
      <c r="B166" s="53" t="s">
        <v>272</v>
      </c>
      <c r="C166" s="30">
        <v>4301132100</v>
      </c>
      <c r="D166" s="331">
        <v>4607111035691</v>
      </c>
      <c r="E166" s="332"/>
      <c r="F166" s="317">
        <v>0.25</v>
      </c>
      <c r="G166" s="31">
        <v>12</v>
      </c>
      <c r="H166" s="317">
        <v>3</v>
      </c>
      <c r="I166" s="317">
        <v>3.3879999999999999</v>
      </c>
      <c r="J166" s="31">
        <v>70</v>
      </c>
      <c r="K166" s="31" t="s">
        <v>80</v>
      </c>
      <c r="L166" s="31" t="s">
        <v>139</v>
      </c>
      <c r="M166" s="32" t="s">
        <v>69</v>
      </c>
      <c r="N166" s="32"/>
      <c r="O166" s="31">
        <v>365</v>
      </c>
      <c r="P166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3"/>
      <c r="R166" s="323"/>
      <c r="S166" s="323"/>
      <c r="T166" s="324"/>
      <c r="U166" s="33"/>
      <c r="V166" s="33"/>
      <c r="W166" s="34" t="s">
        <v>70</v>
      </c>
      <c r="X166" s="318">
        <v>70</v>
      </c>
      <c r="Y166" s="319">
        <f>IFERROR(IF(X166="","",X166),"")</f>
        <v>70</v>
      </c>
      <c r="Z166" s="35">
        <f>IFERROR(IF(X166="","",X166*0.01788),"")</f>
        <v>1.2516</v>
      </c>
      <c r="AA166" s="55"/>
      <c r="AB166" s="56"/>
      <c r="AC166" s="186" t="s">
        <v>273</v>
      </c>
      <c r="AG166" s="66"/>
      <c r="AJ166" s="69" t="s">
        <v>140</v>
      </c>
      <c r="AK166" s="69">
        <v>70</v>
      </c>
      <c r="BB166" s="187" t="s">
        <v>83</v>
      </c>
      <c r="BM166" s="66">
        <f>IFERROR(X166*I166,"0")</f>
        <v>237.16</v>
      </c>
      <c r="BN166" s="66">
        <f>IFERROR(Y166*I166,"0")</f>
        <v>237.16</v>
      </c>
      <c r="BO166" s="66">
        <f>IFERROR(X166/J166,"0")</f>
        <v>1</v>
      </c>
      <c r="BP166" s="66">
        <f>IFERROR(Y166/J166,"0")</f>
        <v>1</v>
      </c>
    </row>
    <row r="167" spans="1:68" ht="27" customHeight="1" x14ac:dyDescent="0.25">
      <c r="A167" s="53" t="s">
        <v>274</v>
      </c>
      <c r="B167" s="53" t="s">
        <v>275</v>
      </c>
      <c r="C167" s="30">
        <v>4301132079</v>
      </c>
      <c r="D167" s="331">
        <v>4607111038487</v>
      </c>
      <c r="E167" s="332"/>
      <c r="F167" s="317">
        <v>0.25</v>
      </c>
      <c r="G167" s="31">
        <v>12</v>
      </c>
      <c r="H167" s="317">
        <v>3</v>
      </c>
      <c r="I167" s="317">
        <v>3.7360000000000002</v>
      </c>
      <c r="J167" s="31">
        <v>70</v>
      </c>
      <c r="K167" s="31" t="s">
        <v>80</v>
      </c>
      <c r="L167" s="31" t="s">
        <v>89</v>
      </c>
      <c r="M167" s="32" t="s">
        <v>69</v>
      </c>
      <c r="N167" s="32"/>
      <c r="O167" s="31">
        <v>180</v>
      </c>
      <c r="P167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3"/>
      <c r="R167" s="323"/>
      <c r="S167" s="323"/>
      <c r="T167" s="324"/>
      <c r="U167" s="33"/>
      <c r="V167" s="33"/>
      <c r="W167" s="34" t="s">
        <v>70</v>
      </c>
      <c r="X167" s="318">
        <v>28</v>
      </c>
      <c r="Y167" s="319">
        <f>IFERROR(IF(X167="","",X167),"")</f>
        <v>28</v>
      </c>
      <c r="Z167" s="35">
        <f>IFERROR(IF(X167="","",X167*0.01788),"")</f>
        <v>0.50063999999999997</v>
      </c>
      <c r="AA167" s="55"/>
      <c r="AB167" s="56"/>
      <c r="AC167" s="188" t="s">
        <v>276</v>
      </c>
      <c r="AG167" s="66"/>
      <c r="AJ167" s="69" t="s">
        <v>90</v>
      </c>
      <c r="AK167" s="69">
        <v>14</v>
      </c>
      <c r="BB167" s="189" t="s">
        <v>83</v>
      </c>
      <c r="BM167" s="66">
        <f>IFERROR(X167*I167,"0")</f>
        <v>104.608</v>
      </c>
      <c r="BN167" s="66">
        <f>IFERROR(Y167*I167,"0")</f>
        <v>104.608</v>
      </c>
      <c r="BO167" s="66">
        <f>IFERROR(X167/J167,"0")</f>
        <v>0.4</v>
      </c>
      <c r="BP167" s="66">
        <f>IFERROR(Y167/J167,"0")</f>
        <v>0.4</v>
      </c>
    </row>
    <row r="168" spans="1:68" x14ac:dyDescent="0.2">
      <c r="A168" s="339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40"/>
      <c r="P168" s="326" t="s">
        <v>73</v>
      </c>
      <c r="Q168" s="327"/>
      <c r="R168" s="327"/>
      <c r="S168" s="327"/>
      <c r="T168" s="327"/>
      <c r="U168" s="327"/>
      <c r="V168" s="328"/>
      <c r="W168" s="36" t="s">
        <v>70</v>
      </c>
      <c r="X168" s="320">
        <f>IFERROR(SUM(X165:X167),"0")</f>
        <v>168</v>
      </c>
      <c r="Y168" s="320">
        <f>IFERROR(SUM(Y165:Y167),"0")</f>
        <v>168</v>
      </c>
      <c r="Z168" s="320">
        <f>IFERROR(IF(Z165="",0,Z165),"0")+IFERROR(IF(Z166="",0,Z166),"0")+IFERROR(IF(Z167="",0,Z167),"0")</f>
        <v>3.0038400000000003</v>
      </c>
      <c r="AA168" s="321"/>
      <c r="AB168" s="321"/>
      <c r="AC168" s="321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40"/>
      <c r="P169" s="326" t="s">
        <v>73</v>
      </c>
      <c r="Q169" s="327"/>
      <c r="R169" s="327"/>
      <c r="S169" s="327"/>
      <c r="T169" s="327"/>
      <c r="U169" s="327"/>
      <c r="V169" s="328"/>
      <c r="W169" s="36" t="s">
        <v>74</v>
      </c>
      <c r="X169" s="320">
        <f>IFERROR(SUMPRODUCT(X165:X167*H165:H167),"0")</f>
        <v>504</v>
      </c>
      <c r="Y169" s="320">
        <f>IFERROR(SUMPRODUCT(Y165:Y167*H165:H167),"0")</f>
        <v>504</v>
      </c>
      <c r="Z169" s="36"/>
      <c r="AA169" s="321"/>
      <c r="AB169" s="321"/>
      <c r="AC169" s="321"/>
    </row>
    <row r="170" spans="1:68" ht="14.25" customHeight="1" x14ac:dyDescent="0.25">
      <c r="A170" s="357" t="s">
        <v>277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09"/>
      <c r="AB170" s="309"/>
      <c r="AC170" s="309"/>
    </row>
    <row r="171" spans="1:68" ht="27" customHeight="1" x14ac:dyDescent="0.25">
      <c r="A171" s="53" t="s">
        <v>278</v>
      </c>
      <c r="B171" s="53" t="s">
        <v>279</v>
      </c>
      <c r="C171" s="30">
        <v>4301051855</v>
      </c>
      <c r="D171" s="331">
        <v>4680115885875</v>
      </c>
      <c r="E171" s="332"/>
      <c r="F171" s="317">
        <v>1</v>
      </c>
      <c r="G171" s="31">
        <v>9</v>
      </c>
      <c r="H171" s="317">
        <v>9</v>
      </c>
      <c r="I171" s="317">
        <v>9.48</v>
      </c>
      <c r="J171" s="31">
        <v>56</v>
      </c>
      <c r="K171" s="31" t="s">
        <v>280</v>
      </c>
      <c r="L171" s="31" t="s">
        <v>68</v>
      </c>
      <c r="M171" s="32" t="s">
        <v>281</v>
      </c>
      <c r="N171" s="32"/>
      <c r="O171" s="31">
        <v>365</v>
      </c>
      <c r="P171" s="375" t="s">
        <v>282</v>
      </c>
      <c r="Q171" s="323"/>
      <c r="R171" s="323"/>
      <c r="S171" s="323"/>
      <c r="T171" s="324"/>
      <c r="U171" s="33"/>
      <c r="V171" s="33"/>
      <c r="W171" s="34" t="s">
        <v>70</v>
      </c>
      <c r="X171" s="318">
        <v>0</v>
      </c>
      <c r="Y171" s="319">
        <f>IFERROR(IF(X171="","",X171),"")</f>
        <v>0</v>
      </c>
      <c r="Z171" s="35">
        <f>IFERROR(IF(X171="","",X171*0.02175),"")</f>
        <v>0</v>
      </c>
      <c r="AA171" s="55"/>
      <c r="AB171" s="56"/>
      <c r="AC171" s="190" t="s">
        <v>283</v>
      </c>
      <c r="AG171" s="66"/>
      <c r="AJ171" s="69" t="s">
        <v>72</v>
      </c>
      <c r="AK171" s="69">
        <v>1</v>
      </c>
      <c r="BB171" s="191" t="s">
        <v>284</v>
      </c>
      <c r="BM171" s="66">
        <f>IFERROR(X171*I171,"0")</f>
        <v>0</v>
      </c>
      <c r="BN171" s="66">
        <f>IFERROR(Y171*I171,"0")</f>
        <v>0</v>
      </c>
      <c r="BO171" s="66">
        <f>IFERROR(X171/J171,"0")</f>
        <v>0</v>
      </c>
      <c r="BP171" s="66">
        <f>IFERROR(Y171/J171,"0")</f>
        <v>0</v>
      </c>
    </row>
    <row r="172" spans="1:68" x14ac:dyDescent="0.2">
      <c r="A172" s="33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40"/>
      <c r="P172" s="326" t="s">
        <v>73</v>
      </c>
      <c r="Q172" s="327"/>
      <c r="R172" s="327"/>
      <c r="S172" s="327"/>
      <c r="T172" s="327"/>
      <c r="U172" s="327"/>
      <c r="V172" s="328"/>
      <c r="W172" s="36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40"/>
      <c r="P173" s="326" t="s">
        <v>73</v>
      </c>
      <c r="Q173" s="327"/>
      <c r="R173" s="327"/>
      <c r="S173" s="327"/>
      <c r="T173" s="327"/>
      <c r="U173" s="327"/>
      <c r="V173" s="328"/>
      <c r="W173" s="36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6"/>
      <c r="AA173" s="321"/>
      <c r="AB173" s="321"/>
      <c r="AC173" s="321"/>
    </row>
    <row r="174" spans="1:68" ht="16.5" customHeight="1" x14ac:dyDescent="0.25">
      <c r="A174" s="329" t="s">
        <v>285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11"/>
      <c r="AB174" s="311"/>
      <c r="AC174" s="311"/>
    </row>
    <row r="175" spans="1:68" ht="14.25" customHeight="1" x14ac:dyDescent="0.25">
      <c r="A175" s="357" t="s">
        <v>285</v>
      </c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09"/>
      <c r="AB175" s="309"/>
      <c r="AC175" s="309"/>
    </row>
    <row r="176" spans="1:68" ht="27" customHeight="1" x14ac:dyDescent="0.25">
      <c r="A176" s="53" t="s">
        <v>286</v>
      </c>
      <c r="B176" s="53" t="s">
        <v>287</v>
      </c>
      <c r="C176" s="30">
        <v>4301133002</v>
      </c>
      <c r="D176" s="331">
        <v>4607111035783</v>
      </c>
      <c r="E176" s="332"/>
      <c r="F176" s="317">
        <v>0.2</v>
      </c>
      <c r="G176" s="31">
        <v>8</v>
      </c>
      <c r="H176" s="317">
        <v>1.6</v>
      </c>
      <c r="I176" s="317">
        <v>2.12</v>
      </c>
      <c r="J176" s="31">
        <v>72</v>
      </c>
      <c r="K176" s="31" t="s">
        <v>232</v>
      </c>
      <c r="L176" s="31" t="s">
        <v>89</v>
      </c>
      <c r="M176" s="32" t="s">
        <v>69</v>
      </c>
      <c r="N176" s="32"/>
      <c r="O176" s="31">
        <v>180</v>
      </c>
      <c r="P176" s="4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23"/>
      <c r="R176" s="323"/>
      <c r="S176" s="323"/>
      <c r="T176" s="324"/>
      <c r="U176" s="33"/>
      <c r="V176" s="33"/>
      <c r="W176" s="34" t="s">
        <v>70</v>
      </c>
      <c r="X176" s="318">
        <v>0</v>
      </c>
      <c r="Y176" s="319">
        <f>IFERROR(IF(X176="","",X176),"")</f>
        <v>0</v>
      </c>
      <c r="Z176" s="35">
        <f>IFERROR(IF(X176="","",X176*0.01157),"")</f>
        <v>0</v>
      </c>
      <c r="AA176" s="55"/>
      <c r="AB176" s="56"/>
      <c r="AC176" s="192" t="s">
        <v>288</v>
      </c>
      <c r="AG176" s="66"/>
      <c r="AJ176" s="69" t="s">
        <v>90</v>
      </c>
      <c r="AK176" s="69">
        <v>6</v>
      </c>
      <c r="BB176" s="193" t="s">
        <v>83</v>
      </c>
      <c r="BM176" s="66">
        <f>IFERROR(X176*I176,"0")</f>
        <v>0</v>
      </c>
      <c r="BN176" s="66">
        <f>IFERROR(Y176*I176,"0")</f>
        <v>0</v>
      </c>
      <c r="BO176" s="66">
        <f>IFERROR(X176/J176,"0")</f>
        <v>0</v>
      </c>
      <c r="BP176" s="66">
        <f>IFERROR(Y176/J176,"0")</f>
        <v>0</v>
      </c>
    </row>
    <row r="177" spans="1:68" x14ac:dyDescent="0.2">
      <c r="A177" s="339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40"/>
      <c r="P177" s="326" t="s">
        <v>73</v>
      </c>
      <c r="Q177" s="327"/>
      <c r="R177" s="327"/>
      <c r="S177" s="327"/>
      <c r="T177" s="327"/>
      <c r="U177" s="327"/>
      <c r="V177" s="328"/>
      <c r="W177" s="36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0"/>
      <c r="P178" s="326" t="s">
        <v>73</v>
      </c>
      <c r="Q178" s="327"/>
      <c r="R178" s="327"/>
      <c r="S178" s="327"/>
      <c r="T178" s="327"/>
      <c r="U178" s="327"/>
      <c r="V178" s="328"/>
      <c r="W178" s="36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6"/>
      <c r="AA178" s="321"/>
      <c r="AB178" s="321"/>
      <c r="AC178" s="321"/>
    </row>
    <row r="179" spans="1:68" ht="27.75" customHeight="1" x14ac:dyDescent="0.2">
      <c r="A179" s="392" t="s">
        <v>289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47"/>
      <c r="AB179" s="47"/>
      <c r="AC179" s="47"/>
    </row>
    <row r="180" spans="1:68" ht="16.5" customHeight="1" x14ac:dyDescent="0.25">
      <c r="A180" s="329" t="s">
        <v>290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1"/>
      <c r="AB180" s="311"/>
      <c r="AC180" s="311"/>
    </row>
    <row r="181" spans="1:68" ht="14.25" customHeight="1" x14ac:dyDescent="0.25">
      <c r="A181" s="357" t="s">
        <v>142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09"/>
      <c r="AB181" s="309"/>
      <c r="AC181" s="309"/>
    </row>
    <row r="182" spans="1:68" ht="27" customHeight="1" x14ac:dyDescent="0.25">
      <c r="A182" s="53" t="s">
        <v>291</v>
      </c>
      <c r="B182" s="53" t="s">
        <v>292</v>
      </c>
      <c r="C182" s="30">
        <v>4301135707</v>
      </c>
      <c r="D182" s="331">
        <v>4620207490198</v>
      </c>
      <c r="E182" s="332"/>
      <c r="F182" s="317">
        <v>0.2</v>
      </c>
      <c r="G182" s="31">
        <v>12</v>
      </c>
      <c r="H182" s="317">
        <v>2.4</v>
      </c>
      <c r="I182" s="317">
        <v>3.1036000000000001</v>
      </c>
      <c r="J182" s="31">
        <v>70</v>
      </c>
      <c r="K182" s="31" t="s">
        <v>80</v>
      </c>
      <c r="L182" s="31" t="s">
        <v>68</v>
      </c>
      <c r="M182" s="32" t="s">
        <v>69</v>
      </c>
      <c r="N182" s="32"/>
      <c r="O182" s="31">
        <v>180</v>
      </c>
      <c r="P182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3"/>
      <c r="V182" s="33"/>
      <c r="W182" s="34" t="s">
        <v>70</v>
      </c>
      <c r="X182" s="318">
        <v>0</v>
      </c>
      <c r="Y182" s="319">
        <f>IFERROR(IF(X182="","",X182),"")</f>
        <v>0</v>
      </c>
      <c r="Z182" s="35">
        <f>IFERROR(IF(X182="","",X182*0.01788),"")</f>
        <v>0</v>
      </c>
      <c r="AA182" s="55"/>
      <c r="AB182" s="56"/>
      <c r="AC182" s="194" t="s">
        <v>293</v>
      </c>
      <c r="AG182" s="66"/>
      <c r="AJ182" s="69" t="s">
        <v>72</v>
      </c>
      <c r="AK182" s="69">
        <v>1</v>
      </c>
      <c r="BB182" s="195" t="s">
        <v>83</v>
      </c>
      <c r="BM182" s="66">
        <f>IFERROR(X182*I182,"0")</f>
        <v>0</v>
      </c>
      <c r="BN182" s="66">
        <f>IFERROR(Y182*I182,"0")</f>
        <v>0</v>
      </c>
      <c r="BO182" s="66">
        <f>IFERROR(X182/J182,"0")</f>
        <v>0</v>
      </c>
      <c r="BP182" s="66">
        <f>IFERROR(Y182/J182,"0")</f>
        <v>0</v>
      </c>
    </row>
    <row r="183" spans="1:68" ht="27" customHeight="1" x14ac:dyDescent="0.25">
      <c r="A183" s="53" t="s">
        <v>294</v>
      </c>
      <c r="B183" s="53" t="s">
        <v>295</v>
      </c>
      <c r="C183" s="30">
        <v>4301135719</v>
      </c>
      <c r="D183" s="331">
        <v>4620207490235</v>
      </c>
      <c r="E183" s="332"/>
      <c r="F183" s="317">
        <v>0.2</v>
      </c>
      <c r="G183" s="31">
        <v>12</v>
      </c>
      <c r="H183" s="317">
        <v>2.4</v>
      </c>
      <c r="I183" s="317">
        <v>3.1036000000000001</v>
      </c>
      <c r="J183" s="31">
        <v>70</v>
      </c>
      <c r="K183" s="31" t="s">
        <v>80</v>
      </c>
      <c r="L183" s="31" t="s">
        <v>68</v>
      </c>
      <c r="M183" s="32" t="s">
        <v>69</v>
      </c>
      <c r="N183" s="32"/>
      <c r="O183" s="31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3"/>
      <c r="V183" s="33"/>
      <c r="W183" s="34" t="s">
        <v>70</v>
      </c>
      <c r="X183" s="318">
        <v>0</v>
      </c>
      <c r="Y183" s="319">
        <f>IFERROR(IF(X183="","",X183),"")</f>
        <v>0</v>
      </c>
      <c r="Z183" s="35">
        <f>IFERROR(IF(X183="","",X183*0.01788),"")</f>
        <v>0</v>
      </c>
      <c r="AA183" s="55"/>
      <c r="AB183" s="56"/>
      <c r="AC183" s="196" t="s">
        <v>296</v>
      </c>
      <c r="AG183" s="66"/>
      <c r="AJ183" s="69" t="s">
        <v>72</v>
      </c>
      <c r="AK183" s="69">
        <v>1</v>
      </c>
      <c r="BB183" s="197" t="s">
        <v>83</v>
      </c>
      <c r="BM183" s="66">
        <f>IFERROR(X183*I183,"0")</f>
        <v>0</v>
      </c>
      <c r="BN183" s="66">
        <f>IFERROR(Y183*I183,"0")</f>
        <v>0</v>
      </c>
      <c r="BO183" s="66">
        <f>IFERROR(X183/J183,"0")</f>
        <v>0</v>
      </c>
      <c r="BP183" s="66">
        <f>IFERROR(Y183/J183,"0")</f>
        <v>0</v>
      </c>
    </row>
    <row r="184" spans="1:68" ht="27" customHeight="1" x14ac:dyDescent="0.25">
      <c r="A184" s="53" t="s">
        <v>297</v>
      </c>
      <c r="B184" s="53" t="s">
        <v>298</v>
      </c>
      <c r="C184" s="30">
        <v>4301135697</v>
      </c>
      <c r="D184" s="331">
        <v>4620207490259</v>
      </c>
      <c r="E184" s="332"/>
      <c r="F184" s="317">
        <v>0.2</v>
      </c>
      <c r="G184" s="31">
        <v>12</v>
      </c>
      <c r="H184" s="317">
        <v>2.4</v>
      </c>
      <c r="I184" s="317">
        <v>3.1036000000000001</v>
      </c>
      <c r="J184" s="31">
        <v>70</v>
      </c>
      <c r="K184" s="31" t="s">
        <v>80</v>
      </c>
      <c r="L184" s="31" t="s">
        <v>68</v>
      </c>
      <c r="M184" s="32" t="s">
        <v>69</v>
      </c>
      <c r="N184" s="32"/>
      <c r="O184" s="31">
        <v>180</v>
      </c>
      <c r="P184" s="3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3"/>
      <c r="V184" s="33"/>
      <c r="W184" s="34" t="s">
        <v>70</v>
      </c>
      <c r="X184" s="318">
        <v>0</v>
      </c>
      <c r="Y184" s="319">
        <f>IFERROR(IF(X184="","",X184),"")</f>
        <v>0</v>
      </c>
      <c r="Z184" s="35">
        <f>IFERROR(IF(X184="","",X184*0.01788),"")</f>
        <v>0</v>
      </c>
      <c r="AA184" s="55"/>
      <c r="AB184" s="56"/>
      <c r="AC184" s="198" t="s">
        <v>293</v>
      </c>
      <c r="AG184" s="66"/>
      <c r="AJ184" s="69" t="s">
        <v>72</v>
      </c>
      <c r="AK184" s="69">
        <v>1</v>
      </c>
      <c r="BB184" s="199" t="s">
        <v>83</v>
      </c>
      <c r="BM184" s="66">
        <f>IFERROR(X184*I184,"0")</f>
        <v>0</v>
      </c>
      <c r="BN184" s="66">
        <f>IFERROR(Y184*I184,"0")</f>
        <v>0</v>
      </c>
      <c r="BO184" s="66">
        <f>IFERROR(X184/J184,"0")</f>
        <v>0</v>
      </c>
      <c r="BP184" s="66">
        <f>IFERROR(Y184/J184,"0")</f>
        <v>0</v>
      </c>
    </row>
    <row r="185" spans="1:68" ht="27" customHeight="1" x14ac:dyDescent="0.25">
      <c r="A185" s="53" t="s">
        <v>299</v>
      </c>
      <c r="B185" s="53" t="s">
        <v>300</v>
      </c>
      <c r="C185" s="30">
        <v>4301135681</v>
      </c>
      <c r="D185" s="331">
        <v>4620207490143</v>
      </c>
      <c r="E185" s="332"/>
      <c r="F185" s="317">
        <v>0.22</v>
      </c>
      <c r="G185" s="31">
        <v>12</v>
      </c>
      <c r="H185" s="317">
        <v>2.64</v>
      </c>
      <c r="I185" s="317">
        <v>3.3435999999999999</v>
      </c>
      <c r="J185" s="31">
        <v>70</v>
      </c>
      <c r="K185" s="31" t="s">
        <v>80</v>
      </c>
      <c r="L185" s="31" t="s">
        <v>68</v>
      </c>
      <c r="M185" s="32" t="s">
        <v>69</v>
      </c>
      <c r="N185" s="32"/>
      <c r="O185" s="31">
        <v>180</v>
      </c>
      <c r="P185" s="426" t="s">
        <v>301</v>
      </c>
      <c r="Q185" s="323"/>
      <c r="R185" s="323"/>
      <c r="S185" s="323"/>
      <c r="T185" s="324"/>
      <c r="U185" s="33"/>
      <c r="V185" s="33"/>
      <c r="W185" s="34" t="s">
        <v>70</v>
      </c>
      <c r="X185" s="318">
        <v>0</v>
      </c>
      <c r="Y185" s="319">
        <f>IFERROR(IF(X185="","",X185),"")</f>
        <v>0</v>
      </c>
      <c r="Z185" s="35">
        <f>IFERROR(IF(X185="","",X185*0.01788),"")</f>
        <v>0</v>
      </c>
      <c r="AA185" s="55"/>
      <c r="AB185" s="56"/>
      <c r="AC185" s="200" t="s">
        <v>302</v>
      </c>
      <c r="AG185" s="66"/>
      <c r="AJ185" s="69" t="s">
        <v>72</v>
      </c>
      <c r="AK185" s="69">
        <v>1</v>
      </c>
      <c r="BB185" s="201" t="s">
        <v>83</v>
      </c>
      <c r="BM185" s="66">
        <f>IFERROR(X185*I185,"0")</f>
        <v>0</v>
      </c>
      <c r="BN185" s="66">
        <f>IFERROR(Y185*I185,"0")</f>
        <v>0</v>
      </c>
      <c r="BO185" s="66">
        <f>IFERROR(X185/J185,"0")</f>
        <v>0</v>
      </c>
      <c r="BP185" s="66">
        <f>IFERROR(Y185/J185,"0")</f>
        <v>0</v>
      </c>
    </row>
    <row r="186" spans="1:68" x14ac:dyDescent="0.2">
      <c r="A186" s="339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40"/>
      <c r="P186" s="326" t="s">
        <v>73</v>
      </c>
      <c r="Q186" s="327"/>
      <c r="R186" s="327"/>
      <c r="S186" s="327"/>
      <c r="T186" s="327"/>
      <c r="U186" s="327"/>
      <c r="V186" s="328"/>
      <c r="W186" s="36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0"/>
      <c r="P187" s="326" t="s">
        <v>73</v>
      </c>
      <c r="Q187" s="327"/>
      <c r="R187" s="327"/>
      <c r="S187" s="327"/>
      <c r="T187" s="327"/>
      <c r="U187" s="327"/>
      <c r="V187" s="328"/>
      <c r="W187" s="36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6"/>
      <c r="AA187" s="321"/>
      <c r="AB187" s="321"/>
      <c r="AC187" s="321"/>
    </row>
    <row r="188" spans="1:68" ht="16.5" customHeight="1" x14ac:dyDescent="0.25">
      <c r="A188" s="329" t="s">
        <v>303</v>
      </c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11"/>
      <c r="AB188" s="311"/>
      <c r="AC188" s="311"/>
    </row>
    <row r="189" spans="1:68" ht="14.25" customHeight="1" x14ac:dyDescent="0.25">
      <c r="A189" s="357" t="s">
        <v>64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09"/>
      <c r="AB189" s="309"/>
      <c r="AC189" s="309"/>
    </row>
    <row r="190" spans="1:68" ht="16.5" customHeight="1" x14ac:dyDescent="0.25">
      <c r="A190" s="53" t="s">
        <v>304</v>
      </c>
      <c r="B190" s="53" t="s">
        <v>305</v>
      </c>
      <c r="C190" s="30">
        <v>4301070948</v>
      </c>
      <c r="D190" s="331">
        <v>4607111037022</v>
      </c>
      <c r="E190" s="332"/>
      <c r="F190" s="317">
        <v>0.7</v>
      </c>
      <c r="G190" s="31">
        <v>8</v>
      </c>
      <c r="H190" s="317">
        <v>5.6</v>
      </c>
      <c r="I190" s="317">
        <v>5.87</v>
      </c>
      <c r="J190" s="31">
        <v>84</v>
      </c>
      <c r="K190" s="31" t="s">
        <v>67</v>
      </c>
      <c r="L190" s="31" t="s">
        <v>89</v>
      </c>
      <c r="M190" s="32" t="s">
        <v>69</v>
      </c>
      <c r="N190" s="32"/>
      <c r="O190" s="31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3"/>
      <c r="V190" s="33"/>
      <c r="W190" s="34" t="s">
        <v>70</v>
      </c>
      <c r="X190" s="318">
        <v>0</v>
      </c>
      <c r="Y190" s="319">
        <f>IFERROR(IF(X190="","",X190),"")</f>
        <v>0</v>
      </c>
      <c r="Z190" s="35">
        <f>IFERROR(IF(X190="","",X190*0.0155),"")</f>
        <v>0</v>
      </c>
      <c r="AA190" s="55"/>
      <c r="AB190" s="56"/>
      <c r="AC190" s="202" t="s">
        <v>306</v>
      </c>
      <c r="AG190" s="66"/>
      <c r="AJ190" s="69" t="s">
        <v>90</v>
      </c>
      <c r="AK190" s="69">
        <v>12</v>
      </c>
      <c r="BB190" s="203" t="s">
        <v>1</v>
      </c>
      <c r="BM190" s="66">
        <f>IFERROR(X190*I190,"0")</f>
        <v>0</v>
      </c>
      <c r="BN190" s="66">
        <f>IFERROR(Y190*I190,"0")</f>
        <v>0</v>
      </c>
      <c r="BO190" s="66">
        <f>IFERROR(X190/J190,"0")</f>
        <v>0</v>
      </c>
      <c r="BP190" s="66">
        <f>IFERROR(Y190/J190,"0")</f>
        <v>0</v>
      </c>
    </row>
    <row r="191" spans="1:68" ht="27" customHeight="1" x14ac:dyDescent="0.25">
      <c r="A191" s="53" t="s">
        <v>307</v>
      </c>
      <c r="B191" s="53" t="s">
        <v>308</v>
      </c>
      <c r="C191" s="30">
        <v>4301070990</v>
      </c>
      <c r="D191" s="331">
        <v>4607111038494</v>
      </c>
      <c r="E191" s="332"/>
      <c r="F191" s="317">
        <v>0.7</v>
      </c>
      <c r="G191" s="31">
        <v>8</v>
      </c>
      <c r="H191" s="317">
        <v>5.6</v>
      </c>
      <c r="I191" s="317">
        <v>5.87</v>
      </c>
      <c r="J191" s="31">
        <v>84</v>
      </c>
      <c r="K191" s="31" t="s">
        <v>67</v>
      </c>
      <c r="L191" s="31" t="s">
        <v>68</v>
      </c>
      <c r="M191" s="32" t="s">
        <v>69</v>
      </c>
      <c r="N191" s="32"/>
      <c r="O191" s="31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3"/>
      <c r="V191" s="33"/>
      <c r="W191" s="34" t="s">
        <v>70</v>
      </c>
      <c r="X191" s="318">
        <v>36</v>
      </c>
      <c r="Y191" s="319">
        <f>IFERROR(IF(X191="","",X191),"")</f>
        <v>36</v>
      </c>
      <c r="Z191" s="35">
        <f>IFERROR(IF(X191="","",X191*0.0155),"")</f>
        <v>0.55800000000000005</v>
      </c>
      <c r="AA191" s="55"/>
      <c r="AB191" s="56"/>
      <c r="AC191" s="204" t="s">
        <v>309</v>
      </c>
      <c r="AG191" s="66"/>
      <c r="AJ191" s="69" t="s">
        <v>72</v>
      </c>
      <c r="AK191" s="69">
        <v>1</v>
      </c>
      <c r="BB191" s="205" t="s">
        <v>1</v>
      </c>
      <c r="BM191" s="66">
        <f>IFERROR(X191*I191,"0")</f>
        <v>211.32</v>
      </c>
      <c r="BN191" s="66">
        <f>IFERROR(Y191*I191,"0")</f>
        <v>211.32</v>
      </c>
      <c r="BO191" s="66">
        <f>IFERROR(X191/J191,"0")</f>
        <v>0.42857142857142855</v>
      </c>
      <c r="BP191" s="66">
        <f>IFERROR(Y191/J191,"0")</f>
        <v>0.42857142857142855</v>
      </c>
    </row>
    <row r="192" spans="1:68" ht="27" customHeight="1" x14ac:dyDescent="0.25">
      <c r="A192" s="53" t="s">
        <v>310</v>
      </c>
      <c r="B192" s="53" t="s">
        <v>311</v>
      </c>
      <c r="C192" s="30">
        <v>4301070966</v>
      </c>
      <c r="D192" s="331">
        <v>4607111038135</v>
      </c>
      <c r="E192" s="332"/>
      <c r="F192" s="317">
        <v>0.7</v>
      </c>
      <c r="G192" s="31">
        <v>8</v>
      </c>
      <c r="H192" s="317">
        <v>5.6</v>
      </c>
      <c r="I192" s="317">
        <v>5.87</v>
      </c>
      <c r="J192" s="31">
        <v>84</v>
      </c>
      <c r="K192" s="31" t="s">
        <v>67</v>
      </c>
      <c r="L192" s="31" t="s">
        <v>68</v>
      </c>
      <c r="M192" s="32" t="s">
        <v>69</v>
      </c>
      <c r="N192" s="32"/>
      <c r="O192" s="31">
        <v>180</v>
      </c>
      <c r="P192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3"/>
      <c r="V192" s="33"/>
      <c r="W192" s="34" t="s">
        <v>70</v>
      </c>
      <c r="X192" s="318">
        <v>36</v>
      </c>
      <c r="Y192" s="319">
        <f>IFERROR(IF(X192="","",X192),"")</f>
        <v>36</v>
      </c>
      <c r="Z192" s="35">
        <f>IFERROR(IF(X192="","",X192*0.0155),"")</f>
        <v>0.55800000000000005</v>
      </c>
      <c r="AA192" s="55"/>
      <c r="AB192" s="56"/>
      <c r="AC192" s="206" t="s">
        <v>312</v>
      </c>
      <c r="AG192" s="66"/>
      <c r="AJ192" s="69" t="s">
        <v>72</v>
      </c>
      <c r="AK192" s="69">
        <v>1</v>
      </c>
      <c r="BB192" s="207" t="s">
        <v>1</v>
      </c>
      <c r="BM192" s="66">
        <f>IFERROR(X192*I192,"0")</f>
        <v>211.32</v>
      </c>
      <c r="BN192" s="66">
        <f>IFERROR(Y192*I192,"0")</f>
        <v>211.32</v>
      </c>
      <c r="BO192" s="66">
        <f>IFERROR(X192/J192,"0")</f>
        <v>0.42857142857142855</v>
      </c>
      <c r="BP192" s="66">
        <f>IFERROR(Y192/J192,"0")</f>
        <v>0.42857142857142855</v>
      </c>
    </row>
    <row r="193" spans="1:68" x14ac:dyDescent="0.2">
      <c r="A193" s="339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40"/>
      <c r="P193" s="326" t="s">
        <v>73</v>
      </c>
      <c r="Q193" s="327"/>
      <c r="R193" s="327"/>
      <c r="S193" s="327"/>
      <c r="T193" s="327"/>
      <c r="U193" s="327"/>
      <c r="V193" s="328"/>
      <c r="W193" s="36" t="s">
        <v>70</v>
      </c>
      <c r="X193" s="320">
        <f>IFERROR(SUM(X190:X192),"0")</f>
        <v>72</v>
      </c>
      <c r="Y193" s="320">
        <f>IFERROR(SUM(Y190:Y192),"0")</f>
        <v>72</v>
      </c>
      <c r="Z193" s="320">
        <f>IFERROR(IF(Z190="",0,Z190),"0")+IFERROR(IF(Z191="",0,Z191),"0")+IFERROR(IF(Z192="",0,Z192),"0")</f>
        <v>1.1160000000000001</v>
      </c>
      <c r="AA193" s="321"/>
      <c r="AB193" s="321"/>
      <c r="AC193" s="321"/>
    </row>
    <row r="194" spans="1:68" x14ac:dyDescent="0.2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0"/>
      <c r="P194" s="326" t="s">
        <v>73</v>
      </c>
      <c r="Q194" s="327"/>
      <c r="R194" s="327"/>
      <c r="S194" s="327"/>
      <c r="T194" s="327"/>
      <c r="U194" s="327"/>
      <c r="V194" s="328"/>
      <c r="W194" s="36" t="s">
        <v>74</v>
      </c>
      <c r="X194" s="320">
        <f>IFERROR(SUMPRODUCT(X190:X192*H190:H192),"0")</f>
        <v>403.2</v>
      </c>
      <c r="Y194" s="320">
        <f>IFERROR(SUMPRODUCT(Y190:Y192*H190:H192),"0")</f>
        <v>403.2</v>
      </c>
      <c r="Z194" s="36"/>
      <c r="AA194" s="321"/>
      <c r="AB194" s="321"/>
      <c r="AC194" s="321"/>
    </row>
    <row r="195" spans="1:68" ht="16.5" customHeight="1" x14ac:dyDescent="0.25">
      <c r="A195" s="329" t="s">
        <v>313</v>
      </c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11"/>
      <c r="AB195" s="311"/>
      <c r="AC195" s="311"/>
    </row>
    <row r="196" spans="1:68" ht="14.25" customHeight="1" x14ac:dyDescent="0.25">
      <c r="A196" s="357" t="s">
        <v>64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09"/>
      <c r="AB196" s="309"/>
      <c r="AC196" s="309"/>
    </row>
    <row r="197" spans="1:68" ht="27" customHeight="1" x14ac:dyDescent="0.25">
      <c r="A197" s="53" t="s">
        <v>314</v>
      </c>
      <c r="B197" s="53" t="s">
        <v>315</v>
      </c>
      <c r="C197" s="30">
        <v>4301070996</v>
      </c>
      <c r="D197" s="331">
        <v>4607111038654</v>
      </c>
      <c r="E197" s="332"/>
      <c r="F197" s="317">
        <v>0.4</v>
      </c>
      <c r="G197" s="31">
        <v>16</v>
      </c>
      <c r="H197" s="317">
        <v>6.4</v>
      </c>
      <c r="I197" s="317">
        <v>6.63</v>
      </c>
      <c r="J197" s="31">
        <v>84</v>
      </c>
      <c r="K197" s="31" t="s">
        <v>67</v>
      </c>
      <c r="L197" s="31" t="s">
        <v>68</v>
      </c>
      <c r="M197" s="32" t="s">
        <v>69</v>
      </c>
      <c r="N197" s="32"/>
      <c r="O197" s="31">
        <v>180</v>
      </c>
      <c r="P19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3"/>
      <c r="V197" s="33"/>
      <c r="W197" s="34" t="s">
        <v>70</v>
      </c>
      <c r="X197" s="318">
        <v>0</v>
      </c>
      <c r="Y197" s="319">
        <f t="shared" ref="Y197:Y202" si="12">IFERROR(IF(X197="","",X197),"")</f>
        <v>0</v>
      </c>
      <c r="Z197" s="35">
        <f t="shared" ref="Z197:Z202" si="13">IFERROR(IF(X197="","",X197*0.0155),"")</f>
        <v>0</v>
      </c>
      <c r="AA197" s="55"/>
      <c r="AB197" s="56"/>
      <c r="AC197" s="208" t="s">
        <v>316</v>
      </c>
      <c r="AG197" s="66"/>
      <c r="AJ197" s="69" t="s">
        <v>72</v>
      </c>
      <c r="AK197" s="69">
        <v>1</v>
      </c>
      <c r="BB197" s="209" t="s">
        <v>1</v>
      </c>
      <c r="BM197" s="66">
        <f t="shared" ref="BM197:BM202" si="14">IFERROR(X197*I197,"0")</f>
        <v>0</v>
      </c>
      <c r="BN197" s="66">
        <f t="shared" ref="BN197:BN202" si="15">IFERROR(Y197*I197,"0")</f>
        <v>0</v>
      </c>
      <c r="BO197" s="66">
        <f t="shared" ref="BO197:BO202" si="16">IFERROR(X197/J197,"0")</f>
        <v>0</v>
      </c>
      <c r="BP197" s="66">
        <f t="shared" ref="BP197:BP202" si="17">IFERROR(Y197/J197,"0")</f>
        <v>0</v>
      </c>
    </row>
    <row r="198" spans="1:68" ht="27" customHeight="1" x14ac:dyDescent="0.25">
      <c r="A198" s="53" t="s">
        <v>317</v>
      </c>
      <c r="B198" s="53" t="s">
        <v>318</v>
      </c>
      <c r="C198" s="30">
        <v>4301070997</v>
      </c>
      <c r="D198" s="331">
        <v>4607111038586</v>
      </c>
      <c r="E198" s="332"/>
      <c r="F198" s="317">
        <v>0.7</v>
      </c>
      <c r="G198" s="31">
        <v>8</v>
      </c>
      <c r="H198" s="317">
        <v>5.6</v>
      </c>
      <c r="I198" s="317">
        <v>5.83</v>
      </c>
      <c r="J198" s="31">
        <v>84</v>
      </c>
      <c r="K198" s="31" t="s">
        <v>67</v>
      </c>
      <c r="L198" s="31" t="s">
        <v>89</v>
      </c>
      <c r="M198" s="32" t="s">
        <v>69</v>
      </c>
      <c r="N198" s="32"/>
      <c r="O198" s="31">
        <v>180</v>
      </c>
      <c r="P198" s="4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3"/>
      <c r="V198" s="33"/>
      <c r="W198" s="34" t="s">
        <v>70</v>
      </c>
      <c r="X198" s="318">
        <v>0</v>
      </c>
      <c r="Y198" s="319">
        <f t="shared" si="12"/>
        <v>0</v>
      </c>
      <c r="Z198" s="35">
        <f t="shared" si="13"/>
        <v>0</v>
      </c>
      <c r="AA198" s="55"/>
      <c r="AB198" s="56"/>
      <c r="AC198" s="210" t="s">
        <v>316</v>
      </c>
      <c r="AG198" s="66"/>
      <c r="AJ198" s="69" t="s">
        <v>90</v>
      </c>
      <c r="AK198" s="69">
        <v>12</v>
      </c>
      <c r="BB198" s="211" t="s">
        <v>1</v>
      </c>
      <c r="BM198" s="66">
        <f t="shared" si="14"/>
        <v>0</v>
      </c>
      <c r="BN198" s="66">
        <f t="shared" si="15"/>
        <v>0</v>
      </c>
      <c r="BO198" s="66">
        <f t="shared" si="16"/>
        <v>0</v>
      </c>
      <c r="BP198" s="66">
        <f t="shared" si="17"/>
        <v>0</v>
      </c>
    </row>
    <row r="199" spans="1:68" ht="27" customHeight="1" x14ac:dyDescent="0.25">
      <c r="A199" s="53" t="s">
        <v>319</v>
      </c>
      <c r="B199" s="53" t="s">
        <v>320</v>
      </c>
      <c r="C199" s="30">
        <v>4301070962</v>
      </c>
      <c r="D199" s="331">
        <v>4607111038609</v>
      </c>
      <c r="E199" s="332"/>
      <c r="F199" s="317">
        <v>0.4</v>
      </c>
      <c r="G199" s="31">
        <v>16</v>
      </c>
      <c r="H199" s="317">
        <v>6.4</v>
      </c>
      <c r="I199" s="317">
        <v>6.71</v>
      </c>
      <c r="J199" s="31">
        <v>84</v>
      </c>
      <c r="K199" s="31" t="s">
        <v>67</v>
      </c>
      <c r="L199" s="31" t="s">
        <v>68</v>
      </c>
      <c r="M199" s="32" t="s">
        <v>69</v>
      </c>
      <c r="N199" s="32"/>
      <c r="O199" s="31">
        <v>180</v>
      </c>
      <c r="P199" s="5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3"/>
      <c r="V199" s="33"/>
      <c r="W199" s="34" t="s">
        <v>70</v>
      </c>
      <c r="X199" s="318">
        <v>0</v>
      </c>
      <c r="Y199" s="319">
        <f t="shared" si="12"/>
        <v>0</v>
      </c>
      <c r="Z199" s="35">
        <f t="shared" si="13"/>
        <v>0</v>
      </c>
      <c r="AA199" s="55"/>
      <c r="AB199" s="56"/>
      <c r="AC199" s="212" t="s">
        <v>321</v>
      </c>
      <c r="AG199" s="66"/>
      <c r="AJ199" s="69" t="s">
        <v>72</v>
      </c>
      <c r="AK199" s="69">
        <v>1</v>
      </c>
      <c r="BB199" s="213" t="s">
        <v>1</v>
      </c>
      <c r="BM199" s="66">
        <f t="shared" si="14"/>
        <v>0</v>
      </c>
      <c r="BN199" s="66">
        <f t="shared" si="15"/>
        <v>0</v>
      </c>
      <c r="BO199" s="66">
        <f t="shared" si="16"/>
        <v>0</v>
      </c>
      <c r="BP199" s="66">
        <f t="shared" si="17"/>
        <v>0</v>
      </c>
    </row>
    <row r="200" spans="1:68" ht="27" customHeight="1" x14ac:dyDescent="0.25">
      <c r="A200" s="53" t="s">
        <v>322</v>
      </c>
      <c r="B200" s="53" t="s">
        <v>323</v>
      </c>
      <c r="C200" s="30">
        <v>4301070963</v>
      </c>
      <c r="D200" s="331">
        <v>4607111038630</v>
      </c>
      <c r="E200" s="332"/>
      <c r="F200" s="317">
        <v>0.7</v>
      </c>
      <c r="G200" s="31">
        <v>8</v>
      </c>
      <c r="H200" s="317">
        <v>5.6</v>
      </c>
      <c r="I200" s="317">
        <v>5.87</v>
      </c>
      <c r="J200" s="31">
        <v>84</v>
      </c>
      <c r="K200" s="31" t="s">
        <v>67</v>
      </c>
      <c r="L200" s="31" t="s">
        <v>89</v>
      </c>
      <c r="M200" s="32" t="s">
        <v>69</v>
      </c>
      <c r="N200" s="32"/>
      <c r="O200" s="31">
        <v>180</v>
      </c>
      <c r="P200" s="52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3"/>
      <c r="V200" s="33"/>
      <c r="W200" s="34" t="s">
        <v>70</v>
      </c>
      <c r="X200" s="318">
        <v>0</v>
      </c>
      <c r="Y200" s="319">
        <f t="shared" si="12"/>
        <v>0</v>
      </c>
      <c r="Z200" s="35">
        <f t="shared" si="13"/>
        <v>0</v>
      </c>
      <c r="AA200" s="55"/>
      <c r="AB200" s="56"/>
      <c r="AC200" s="214" t="s">
        <v>321</v>
      </c>
      <c r="AG200" s="66"/>
      <c r="AJ200" s="69" t="s">
        <v>90</v>
      </c>
      <c r="AK200" s="69">
        <v>12</v>
      </c>
      <c r="BB200" s="215" t="s">
        <v>1</v>
      </c>
      <c r="BM200" s="66">
        <f t="shared" si="14"/>
        <v>0</v>
      </c>
      <c r="BN200" s="66">
        <f t="shared" si="15"/>
        <v>0</v>
      </c>
      <c r="BO200" s="66">
        <f t="shared" si="16"/>
        <v>0</v>
      </c>
      <c r="BP200" s="66">
        <f t="shared" si="17"/>
        <v>0</v>
      </c>
    </row>
    <row r="201" spans="1:68" ht="27" customHeight="1" x14ac:dyDescent="0.25">
      <c r="A201" s="53" t="s">
        <v>324</v>
      </c>
      <c r="B201" s="53" t="s">
        <v>325</v>
      </c>
      <c r="C201" s="30">
        <v>4301070959</v>
      </c>
      <c r="D201" s="331">
        <v>4607111038616</v>
      </c>
      <c r="E201" s="332"/>
      <c r="F201" s="317">
        <v>0.4</v>
      </c>
      <c r="G201" s="31">
        <v>16</v>
      </c>
      <c r="H201" s="317">
        <v>6.4</v>
      </c>
      <c r="I201" s="317">
        <v>6.71</v>
      </c>
      <c r="J201" s="31">
        <v>84</v>
      </c>
      <c r="K201" s="31" t="s">
        <v>67</v>
      </c>
      <c r="L201" s="31" t="s">
        <v>68</v>
      </c>
      <c r="M201" s="32" t="s">
        <v>69</v>
      </c>
      <c r="N201" s="32"/>
      <c r="O201" s="31">
        <v>180</v>
      </c>
      <c r="P201" s="4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3"/>
      <c r="V201" s="33"/>
      <c r="W201" s="34" t="s">
        <v>70</v>
      </c>
      <c r="X201" s="318">
        <v>0</v>
      </c>
      <c r="Y201" s="319">
        <f t="shared" si="12"/>
        <v>0</v>
      </c>
      <c r="Z201" s="35">
        <f t="shared" si="13"/>
        <v>0</v>
      </c>
      <c r="AA201" s="55"/>
      <c r="AB201" s="56"/>
      <c r="AC201" s="216" t="s">
        <v>316</v>
      </c>
      <c r="AG201" s="66"/>
      <c r="AJ201" s="69" t="s">
        <v>72</v>
      </c>
      <c r="AK201" s="69">
        <v>1</v>
      </c>
      <c r="BB201" s="217" t="s">
        <v>1</v>
      </c>
      <c r="BM201" s="66">
        <f t="shared" si="14"/>
        <v>0</v>
      </c>
      <c r="BN201" s="66">
        <f t="shared" si="15"/>
        <v>0</v>
      </c>
      <c r="BO201" s="66">
        <f t="shared" si="16"/>
        <v>0</v>
      </c>
      <c r="BP201" s="66">
        <f t="shared" si="17"/>
        <v>0</v>
      </c>
    </row>
    <row r="202" spans="1:68" ht="27" customHeight="1" x14ac:dyDescent="0.25">
      <c r="A202" s="53" t="s">
        <v>326</v>
      </c>
      <c r="B202" s="53" t="s">
        <v>327</v>
      </c>
      <c r="C202" s="30">
        <v>4301070960</v>
      </c>
      <c r="D202" s="331">
        <v>4607111038623</v>
      </c>
      <c r="E202" s="332"/>
      <c r="F202" s="317">
        <v>0.7</v>
      </c>
      <c r="G202" s="31">
        <v>8</v>
      </c>
      <c r="H202" s="317">
        <v>5.6</v>
      </c>
      <c r="I202" s="317">
        <v>5.87</v>
      </c>
      <c r="J202" s="31">
        <v>84</v>
      </c>
      <c r="K202" s="31" t="s">
        <v>67</v>
      </c>
      <c r="L202" s="31" t="s">
        <v>89</v>
      </c>
      <c r="M202" s="32" t="s">
        <v>69</v>
      </c>
      <c r="N202" s="32"/>
      <c r="O202" s="31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3"/>
      <c r="V202" s="33"/>
      <c r="W202" s="34" t="s">
        <v>70</v>
      </c>
      <c r="X202" s="318">
        <v>0</v>
      </c>
      <c r="Y202" s="319">
        <f t="shared" si="12"/>
        <v>0</v>
      </c>
      <c r="Z202" s="35">
        <f t="shared" si="13"/>
        <v>0</v>
      </c>
      <c r="AA202" s="55"/>
      <c r="AB202" s="56"/>
      <c r="AC202" s="218" t="s">
        <v>316</v>
      </c>
      <c r="AG202" s="66"/>
      <c r="AJ202" s="69" t="s">
        <v>90</v>
      </c>
      <c r="AK202" s="69">
        <v>12</v>
      </c>
      <c r="BB202" s="219" t="s">
        <v>1</v>
      </c>
      <c r="BM202" s="66">
        <f t="shared" si="14"/>
        <v>0</v>
      </c>
      <c r="BN202" s="66">
        <f t="shared" si="15"/>
        <v>0</v>
      </c>
      <c r="BO202" s="66">
        <f t="shared" si="16"/>
        <v>0</v>
      </c>
      <c r="BP202" s="66">
        <f t="shared" si="17"/>
        <v>0</v>
      </c>
    </row>
    <row r="203" spans="1:68" x14ac:dyDescent="0.2">
      <c r="A203" s="339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40"/>
      <c r="P203" s="326" t="s">
        <v>73</v>
      </c>
      <c r="Q203" s="327"/>
      <c r="R203" s="327"/>
      <c r="S203" s="327"/>
      <c r="T203" s="327"/>
      <c r="U203" s="327"/>
      <c r="V203" s="328"/>
      <c r="W203" s="36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0"/>
      <c r="P204" s="326" t="s">
        <v>73</v>
      </c>
      <c r="Q204" s="327"/>
      <c r="R204" s="327"/>
      <c r="S204" s="327"/>
      <c r="T204" s="327"/>
      <c r="U204" s="327"/>
      <c r="V204" s="328"/>
      <c r="W204" s="36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6"/>
      <c r="AA204" s="321"/>
      <c r="AB204" s="321"/>
      <c r="AC204" s="321"/>
    </row>
    <row r="205" spans="1:68" ht="16.5" customHeight="1" x14ac:dyDescent="0.25">
      <c r="A205" s="329" t="s">
        <v>328</v>
      </c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11"/>
      <c r="AB205" s="311"/>
      <c r="AC205" s="311"/>
    </row>
    <row r="206" spans="1:68" ht="14.25" customHeight="1" x14ac:dyDescent="0.25">
      <c r="A206" s="357" t="s">
        <v>64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09"/>
      <c r="AB206" s="309"/>
      <c r="AC206" s="309"/>
    </row>
    <row r="207" spans="1:68" ht="27" customHeight="1" x14ac:dyDescent="0.25">
      <c r="A207" s="53" t="s">
        <v>329</v>
      </c>
      <c r="B207" s="53" t="s">
        <v>330</v>
      </c>
      <c r="C207" s="30">
        <v>4301070915</v>
      </c>
      <c r="D207" s="331">
        <v>4607111035882</v>
      </c>
      <c r="E207" s="332"/>
      <c r="F207" s="317">
        <v>0.43</v>
      </c>
      <c r="G207" s="31">
        <v>16</v>
      </c>
      <c r="H207" s="317">
        <v>6.88</v>
      </c>
      <c r="I207" s="317">
        <v>7.19</v>
      </c>
      <c r="J207" s="31">
        <v>84</v>
      </c>
      <c r="K207" s="31" t="s">
        <v>67</v>
      </c>
      <c r="L207" s="31" t="s">
        <v>68</v>
      </c>
      <c r="M207" s="32" t="s">
        <v>69</v>
      </c>
      <c r="N207" s="32"/>
      <c r="O207" s="31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3"/>
      <c r="V207" s="33"/>
      <c r="W207" s="34" t="s">
        <v>70</v>
      </c>
      <c r="X207" s="318">
        <v>0</v>
      </c>
      <c r="Y207" s="319">
        <f>IFERROR(IF(X207="","",X207),"")</f>
        <v>0</v>
      </c>
      <c r="Z207" s="35">
        <f>IFERROR(IF(X207="","",X207*0.0155),"")</f>
        <v>0</v>
      </c>
      <c r="AA207" s="55"/>
      <c r="AB207" s="56"/>
      <c r="AC207" s="220" t="s">
        <v>331</v>
      </c>
      <c r="AG207" s="66"/>
      <c r="AJ207" s="69" t="s">
        <v>72</v>
      </c>
      <c r="AK207" s="69">
        <v>1</v>
      </c>
      <c r="BB207" s="221" t="s">
        <v>1</v>
      </c>
      <c r="BM207" s="66">
        <f>IFERROR(X207*I207,"0")</f>
        <v>0</v>
      </c>
      <c r="BN207" s="66">
        <f>IFERROR(Y207*I207,"0")</f>
        <v>0</v>
      </c>
      <c r="BO207" s="66">
        <f>IFERROR(X207/J207,"0")</f>
        <v>0</v>
      </c>
      <c r="BP207" s="66">
        <f>IFERROR(Y207/J207,"0")</f>
        <v>0</v>
      </c>
    </row>
    <row r="208" spans="1:68" ht="27" customHeight="1" x14ac:dyDescent="0.25">
      <c r="A208" s="53" t="s">
        <v>332</v>
      </c>
      <c r="B208" s="53" t="s">
        <v>333</v>
      </c>
      <c r="C208" s="30">
        <v>4301070921</v>
      </c>
      <c r="D208" s="331">
        <v>4607111035905</v>
      </c>
      <c r="E208" s="332"/>
      <c r="F208" s="317">
        <v>0.9</v>
      </c>
      <c r="G208" s="31">
        <v>8</v>
      </c>
      <c r="H208" s="317">
        <v>7.2</v>
      </c>
      <c r="I208" s="317">
        <v>7.47</v>
      </c>
      <c r="J208" s="31">
        <v>84</v>
      </c>
      <c r="K208" s="31" t="s">
        <v>67</v>
      </c>
      <c r="L208" s="31" t="s">
        <v>89</v>
      </c>
      <c r="M208" s="32" t="s">
        <v>69</v>
      </c>
      <c r="N208" s="32"/>
      <c r="O208" s="31">
        <v>180</v>
      </c>
      <c r="P208" s="4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3"/>
      <c r="V208" s="33"/>
      <c r="W208" s="34" t="s">
        <v>70</v>
      </c>
      <c r="X208" s="318">
        <v>0</v>
      </c>
      <c r="Y208" s="319">
        <f>IFERROR(IF(X208="","",X208),"")</f>
        <v>0</v>
      </c>
      <c r="Z208" s="35">
        <f>IFERROR(IF(X208="","",X208*0.0155),"")</f>
        <v>0</v>
      </c>
      <c r="AA208" s="55"/>
      <c r="AB208" s="56"/>
      <c r="AC208" s="222" t="s">
        <v>331</v>
      </c>
      <c r="AG208" s="66"/>
      <c r="AJ208" s="69" t="s">
        <v>90</v>
      </c>
      <c r="AK208" s="69">
        <v>12</v>
      </c>
      <c r="BB208" s="223" t="s">
        <v>1</v>
      </c>
      <c r="BM208" s="66">
        <f>IFERROR(X208*I208,"0")</f>
        <v>0</v>
      </c>
      <c r="BN208" s="66">
        <f>IFERROR(Y208*I208,"0")</f>
        <v>0</v>
      </c>
      <c r="BO208" s="66">
        <f>IFERROR(X208/J208,"0")</f>
        <v>0</v>
      </c>
      <c r="BP208" s="66">
        <f>IFERROR(Y208/J208,"0")</f>
        <v>0</v>
      </c>
    </row>
    <row r="209" spans="1:68" ht="27" customHeight="1" x14ac:dyDescent="0.25">
      <c r="A209" s="53" t="s">
        <v>334</v>
      </c>
      <c r="B209" s="53" t="s">
        <v>335</v>
      </c>
      <c r="C209" s="30">
        <v>4301070917</v>
      </c>
      <c r="D209" s="331">
        <v>4607111035912</v>
      </c>
      <c r="E209" s="332"/>
      <c r="F209" s="317">
        <v>0.43</v>
      </c>
      <c r="G209" s="31">
        <v>16</v>
      </c>
      <c r="H209" s="317">
        <v>6.88</v>
      </c>
      <c r="I209" s="317">
        <v>7.19</v>
      </c>
      <c r="J209" s="31">
        <v>84</v>
      </c>
      <c r="K209" s="31" t="s">
        <v>67</v>
      </c>
      <c r="L209" s="31" t="s">
        <v>68</v>
      </c>
      <c r="M209" s="32" t="s">
        <v>69</v>
      </c>
      <c r="N209" s="32"/>
      <c r="O209" s="31">
        <v>180</v>
      </c>
      <c r="P209" s="3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3"/>
      <c r="V209" s="33"/>
      <c r="W209" s="34" t="s">
        <v>70</v>
      </c>
      <c r="X209" s="318">
        <v>0</v>
      </c>
      <c r="Y209" s="319">
        <f>IFERROR(IF(X209="","",X209),"")</f>
        <v>0</v>
      </c>
      <c r="Z209" s="35">
        <f>IFERROR(IF(X209="","",X209*0.0155),"")</f>
        <v>0</v>
      </c>
      <c r="AA209" s="55"/>
      <c r="AB209" s="56"/>
      <c r="AC209" s="224" t="s">
        <v>336</v>
      </c>
      <c r="AG209" s="66"/>
      <c r="AJ209" s="69" t="s">
        <v>72</v>
      </c>
      <c r="AK209" s="69">
        <v>1</v>
      </c>
      <c r="BB209" s="225" t="s">
        <v>1</v>
      </c>
      <c r="BM209" s="66">
        <f>IFERROR(X209*I209,"0")</f>
        <v>0</v>
      </c>
      <c r="BN209" s="66">
        <f>IFERROR(Y209*I209,"0")</f>
        <v>0</v>
      </c>
      <c r="BO209" s="66">
        <f>IFERROR(X209/J209,"0")</f>
        <v>0</v>
      </c>
      <c r="BP209" s="66">
        <f>IFERROR(Y209/J209,"0")</f>
        <v>0</v>
      </c>
    </row>
    <row r="210" spans="1:68" ht="27" customHeight="1" x14ac:dyDescent="0.25">
      <c r="A210" s="53" t="s">
        <v>337</v>
      </c>
      <c r="B210" s="53" t="s">
        <v>338</v>
      </c>
      <c r="C210" s="30">
        <v>4301070920</v>
      </c>
      <c r="D210" s="331">
        <v>4607111035929</v>
      </c>
      <c r="E210" s="332"/>
      <c r="F210" s="317">
        <v>0.9</v>
      </c>
      <c r="G210" s="31">
        <v>8</v>
      </c>
      <c r="H210" s="317">
        <v>7.2</v>
      </c>
      <c r="I210" s="317">
        <v>7.47</v>
      </c>
      <c r="J210" s="31">
        <v>84</v>
      </c>
      <c r="K210" s="31" t="s">
        <v>67</v>
      </c>
      <c r="L210" s="31" t="s">
        <v>89</v>
      </c>
      <c r="M210" s="32" t="s">
        <v>69</v>
      </c>
      <c r="N210" s="32"/>
      <c r="O210" s="31">
        <v>180</v>
      </c>
      <c r="P21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3"/>
      <c r="V210" s="33"/>
      <c r="W210" s="34" t="s">
        <v>70</v>
      </c>
      <c r="X210" s="318">
        <v>0</v>
      </c>
      <c r="Y210" s="319">
        <f>IFERROR(IF(X210="","",X210),"")</f>
        <v>0</v>
      </c>
      <c r="Z210" s="35">
        <f>IFERROR(IF(X210="","",X210*0.0155),"")</f>
        <v>0</v>
      </c>
      <c r="AA210" s="55"/>
      <c r="AB210" s="56"/>
      <c r="AC210" s="226" t="s">
        <v>336</v>
      </c>
      <c r="AG210" s="66"/>
      <c r="AJ210" s="69" t="s">
        <v>90</v>
      </c>
      <c r="AK210" s="69">
        <v>12</v>
      </c>
      <c r="BB210" s="227" t="s">
        <v>1</v>
      </c>
      <c r="BM210" s="66">
        <f>IFERROR(X210*I210,"0")</f>
        <v>0</v>
      </c>
      <c r="BN210" s="66">
        <f>IFERROR(Y210*I210,"0")</f>
        <v>0</v>
      </c>
      <c r="BO210" s="66">
        <f>IFERROR(X210/J210,"0")</f>
        <v>0</v>
      </c>
      <c r="BP210" s="66">
        <f>IFERROR(Y210/J210,"0")</f>
        <v>0</v>
      </c>
    </row>
    <row r="211" spans="1:68" x14ac:dyDescent="0.2">
      <c r="A211" s="339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40"/>
      <c r="P211" s="326" t="s">
        <v>73</v>
      </c>
      <c r="Q211" s="327"/>
      <c r="R211" s="327"/>
      <c r="S211" s="327"/>
      <c r="T211" s="327"/>
      <c r="U211" s="327"/>
      <c r="V211" s="328"/>
      <c r="W211" s="36" t="s">
        <v>70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0"/>
      <c r="P212" s="326" t="s">
        <v>73</v>
      </c>
      <c r="Q212" s="327"/>
      <c r="R212" s="327"/>
      <c r="S212" s="327"/>
      <c r="T212" s="327"/>
      <c r="U212" s="327"/>
      <c r="V212" s="328"/>
      <c r="W212" s="36" t="s">
        <v>74</v>
      </c>
      <c r="X212" s="320">
        <f>IFERROR(SUMPRODUCT(X207:X210*H207:H210),"0")</f>
        <v>0</v>
      </c>
      <c r="Y212" s="320">
        <f>IFERROR(SUMPRODUCT(Y207:Y210*H207:H210),"0")</f>
        <v>0</v>
      </c>
      <c r="Z212" s="36"/>
      <c r="AA212" s="321"/>
      <c r="AB212" s="321"/>
      <c r="AC212" s="321"/>
    </row>
    <row r="213" spans="1:68" ht="16.5" customHeight="1" x14ac:dyDescent="0.25">
      <c r="A213" s="329" t="s">
        <v>339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1"/>
      <c r="AB213" s="311"/>
      <c r="AC213" s="311"/>
    </row>
    <row r="214" spans="1:68" ht="14.25" customHeight="1" x14ac:dyDescent="0.25">
      <c r="A214" s="357" t="s">
        <v>64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09"/>
      <c r="AB214" s="309"/>
      <c r="AC214" s="309"/>
    </row>
    <row r="215" spans="1:68" ht="16.5" customHeight="1" x14ac:dyDescent="0.25">
      <c r="A215" s="53" t="s">
        <v>340</v>
      </c>
      <c r="B215" s="53" t="s">
        <v>341</v>
      </c>
      <c r="C215" s="30">
        <v>4301070912</v>
      </c>
      <c r="D215" s="331">
        <v>4607111037213</v>
      </c>
      <c r="E215" s="332"/>
      <c r="F215" s="317">
        <v>0.4</v>
      </c>
      <c r="G215" s="31">
        <v>8</v>
      </c>
      <c r="H215" s="317">
        <v>3.2</v>
      </c>
      <c r="I215" s="317">
        <v>3.44</v>
      </c>
      <c r="J215" s="31">
        <v>144</v>
      </c>
      <c r="K215" s="31" t="s">
        <v>67</v>
      </c>
      <c r="L215" s="31" t="s">
        <v>68</v>
      </c>
      <c r="M215" s="32" t="s">
        <v>69</v>
      </c>
      <c r="N215" s="32"/>
      <c r="O215" s="31">
        <v>180</v>
      </c>
      <c r="P215" s="3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3"/>
      <c r="V215" s="33"/>
      <c r="W215" s="34" t="s">
        <v>70</v>
      </c>
      <c r="X215" s="318">
        <v>0</v>
      </c>
      <c r="Y215" s="319">
        <f>IFERROR(IF(X215="","",X215),"")</f>
        <v>0</v>
      </c>
      <c r="Z215" s="35">
        <f>IFERROR(IF(X215="","",X215*0.00866),"")</f>
        <v>0</v>
      </c>
      <c r="AA215" s="55"/>
      <c r="AB215" s="56"/>
      <c r="AC215" s="228" t="s">
        <v>342</v>
      </c>
      <c r="AG215" s="66"/>
      <c r="AJ215" s="69" t="s">
        <v>72</v>
      </c>
      <c r="AK215" s="69">
        <v>1</v>
      </c>
      <c r="BB215" s="229" t="s">
        <v>1</v>
      </c>
      <c r="BM215" s="66">
        <f>IFERROR(X215*I215,"0")</f>
        <v>0</v>
      </c>
      <c r="BN215" s="66">
        <f>IFERROR(Y215*I215,"0")</f>
        <v>0</v>
      </c>
      <c r="BO215" s="66">
        <f>IFERROR(X215/J215,"0")</f>
        <v>0</v>
      </c>
      <c r="BP215" s="66">
        <f>IFERROR(Y215/J215,"0")</f>
        <v>0</v>
      </c>
    </row>
    <row r="216" spans="1:68" x14ac:dyDescent="0.2">
      <c r="A216" s="33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40"/>
      <c r="P216" s="326" t="s">
        <v>73</v>
      </c>
      <c r="Q216" s="327"/>
      <c r="R216" s="327"/>
      <c r="S216" s="327"/>
      <c r="T216" s="327"/>
      <c r="U216" s="327"/>
      <c r="V216" s="328"/>
      <c r="W216" s="36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0"/>
      <c r="P217" s="326" t="s">
        <v>73</v>
      </c>
      <c r="Q217" s="327"/>
      <c r="R217" s="327"/>
      <c r="S217" s="327"/>
      <c r="T217" s="327"/>
      <c r="U217" s="327"/>
      <c r="V217" s="328"/>
      <c r="W217" s="36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6"/>
      <c r="AA217" s="321"/>
      <c r="AB217" s="321"/>
      <c r="AC217" s="321"/>
    </row>
    <row r="218" spans="1:68" ht="16.5" customHeight="1" x14ac:dyDescent="0.25">
      <c r="A218" s="329" t="s">
        <v>343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1"/>
      <c r="AB218" s="311"/>
      <c r="AC218" s="311"/>
    </row>
    <row r="219" spans="1:68" ht="14.25" customHeight="1" x14ac:dyDescent="0.25">
      <c r="A219" s="357" t="s">
        <v>277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09"/>
      <c r="AB219" s="309"/>
      <c r="AC219" s="309"/>
    </row>
    <row r="220" spans="1:68" ht="27" customHeight="1" x14ac:dyDescent="0.25">
      <c r="A220" s="53" t="s">
        <v>344</v>
      </c>
      <c r="B220" s="53" t="s">
        <v>345</v>
      </c>
      <c r="C220" s="30">
        <v>4301051320</v>
      </c>
      <c r="D220" s="331">
        <v>4680115881334</v>
      </c>
      <c r="E220" s="332"/>
      <c r="F220" s="317">
        <v>0.33</v>
      </c>
      <c r="G220" s="31">
        <v>6</v>
      </c>
      <c r="H220" s="317">
        <v>1.98</v>
      </c>
      <c r="I220" s="317">
        <v>2.25</v>
      </c>
      <c r="J220" s="31">
        <v>182</v>
      </c>
      <c r="K220" s="31" t="s">
        <v>80</v>
      </c>
      <c r="L220" s="31" t="s">
        <v>68</v>
      </c>
      <c r="M220" s="32" t="s">
        <v>281</v>
      </c>
      <c r="N220" s="32"/>
      <c r="O220" s="31">
        <v>365</v>
      </c>
      <c r="P220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3"/>
      <c r="V220" s="33"/>
      <c r="W220" s="34" t="s">
        <v>70</v>
      </c>
      <c r="X220" s="318">
        <v>0</v>
      </c>
      <c r="Y220" s="319">
        <f>IFERROR(IF(X220="","",X220),"")</f>
        <v>0</v>
      </c>
      <c r="Z220" s="35">
        <f>IFERROR(IF(X220="","",X220*0.00651),"")</f>
        <v>0</v>
      </c>
      <c r="AA220" s="55"/>
      <c r="AB220" s="56"/>
      <c r="AC220" s="230" t="s">
        <v>346</v>
      </c>
      <c r="AG220" s="66"/>
      <c r="AJ220" s="69" t="s">
        <v>72</v>
      </c>
      <c r="AK220" s="69">
        <v>1</v>
      </c>
      <c r="BB220" s="231" t="s">
        <v>284</v>
      </c>
      <c r="BM220" s="66">
        <f>IFERROR(X220*I220,"0")</f>
        <v>0</v>
      </c>
      <c r="BN220" s="66">
        <f>IFERROR(Y220*I220,"0")</f>
        <v>0</v>
      </c>
      <c r="BO220" s="66">
        <f>IFERROR(X220/J220,"0")</f>
        <v>0</v>
      </c>
      <c r="BP220" s="66">
        <f>IFERROR(Y220/J220,"0")</f>
        <v>0</v>
      </c>
    </row>
    <row r="221" spans="1:68" x14ac:dyDescent="0.2">
      <c r="A221" s="339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40"/>
      <c r="P221" s="326" t="s">
        <v>73</v>
      </c>
      <c r="Q221" s="327"/>
      <c r="R221" s="327"/>
      <c r="S221" s="327"/>
      <c r="T221" s="327"/>
      <c r="U221" s="327"/>
      <c r="V221" s="328"/>
      <c r="W221" s="36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0"/>
      <c r="P222" s="326" t="s">
        <v>73</v>
      </c>
      <c r="Q222" s="327"/>
      <c r="R222" s="327"/>
      <c r="S222" s="327"/>
      <c r="T222" s="327"/>
      <c r="U222" s="327"/>
      <c r="V222" s="328"/>
      <c r="W222" s="36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6"/>
      <c r="AA222" s="321"/>
      <c r="AB222" s="321"/>
      <c r="AC222" s="321"/>
    </row>
    <row r="223" spans="1:68" ht="16.5" customHeight="1" x14ac:dyDescent="0.25">
      <c r="A223" s="329" t="s">
        <v>347</v>
      </c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11"/>
      <c r="AB223" s="311"/>
      <c r="AC223" s="311"/>
    </row>
    <row r="224" spans="1:68" ht="14.25" customHeight="1" x14ac:dyDescent="0.25">
      <c r="A224" s="357" t="s">
        <v>64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09"/>
      <c r="AB224" s="309"/>
      <c r="AC224" s="309"/>
    </row>
    <row r="225" spans="1:68" ht="16.5" customHeight="1" x14ac:dyDescent="0.25">
      <c r="A225" s="53" t="s">
        <v>348</v>
      </c>
      <c r="B225" s="53" t="s">
        <v>349</v>
      </c>
      <c r="C225" s="30">
        <v>4301071063</v>
      </c>
      <c r="D225" s="331">
        <v>4607111039019</v>
      </c>
      <c r="E225" s="332"/>
      <c r="F225" s="317">
        <v>0.43</v>
      </c>
      <c r="G225" s="31">
        <v>16</v>
      </c>
      <c r="H225" s="317">
        <v>6.88</v>
      </c>
      <c r="I225" s="317">
        <v>7.2060000000000004</v>
      </c>
      <c r="J225" s="31">
        <v>84</v>
      </c>
      <c r="K225" s="31" t="s">
        <v>67</v>
      </c>
      <c r="L225" s="31" t="s">
        <v>68</v>
      </c>
      <c r="M225" s="32" t="s">
        <v>69</v>
      </c>
      <c r="N225" s="32"/>
      <c r="O225" s="31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3"/>
      <c r="V225" s="33"/>
      <c r="W225" s="34" t="s">
        <v>70</v>
      </c>
      <c r="X225" s="318">
        <v>0</v>
      </c>
      <c r="Y225" s="319">
        <f>IFERROR(IF(X225="","",X225),"")</f>
        <v>0</v>
      </c>
      <c r="Z225" s="35">
        <f>IFERROR(IF(X225="","",X225*0.0155),"")</f>
        <v>0</v>
      </c>
      <c r="AA225" s="55"/>
      <c r="AB225" s="56"/>
      <c r="AC225" s="232" t="s">
        <v>350</v>
      </c>
      <c r="AG225" s="66"/>
      <c r="AJ225" s="69" t="s">
        <v>72</v>
      </c>
      <c r="AK225" s="69">
        <v>1</v>
      </c>
      <c r="BB225" s="233" t="s">
        <v>1</v>
      </c>
      <c r="BM225" s="66">
        <f>IFERROR(X225*I225,"0")</f>
        <v>0</v>
      </c>
      <c r="BN225" s="66">
        <f>IFERROR(Y225*I225,"0")</f>
        <v>0</v>
      </c>
      <c r="BO225" s="66">
        <f>IFERROR(X225/J225,"0")</f>
        <v>0</v>
      </c>
      <c r="BP225" s="66">
        <f>IFERROR(Y225/J225,"0")</f>
        <v>0</v>
      </c>
    </row>
    <row r="226" spans="1:68" ht="16.5" customHeight="1" x14ac:dyDescent="0.25">
      <c r="A226" s="53" t="s">
        <v>351</v>
      </c>
      <c r="B226" s="53" t="s">
        <v>352</v>
      </c>
      <c r="C226" s="30">
        <v>4301071000</v>
      </c>
      <c r="D226" s="331">
        <v>4607111038708</v>
      </c>
      <c r="E226" s="332"/>
      <c r="F226" s="317">
        <v>0.8</v>
      </c>
      <c r="G226" s="31">
        <v>8</v>
      </c>
      <c r="H226" s="317">
        <v>6.4</v>
      </c>
      <c r="I226" s="317">
        <v>6.67</v>
      </c>
      <c r="J226" s="31">
        <v>84</v>
      </c>
      <c r="K226" s="31" t="s">
        <v>67</v>
      </c>
      <c r="L226" s="31" t="s">
        <v>68</v>
      </c>
      <c r="M226" s="32" t="s">
        <v>69</v>
      </c>
      <c r="N226" s="32"/>
      <c r="O226" s="31">
        <v>180</v>
      </c>
      <c r="P226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3"/>
      <c r="V226" s="33"/>
      <c r="W226" s="34" t="s">
        <v>70</v>
      </c>
      <c r="X226" s="318">
        <v>0</v>
      </c>
      <c r="Y226" s="319">
        <f>IFERROR(IF(X226="","",X226),"")</f>
        <v>0</v>
      </c>
      <c r="Z226" s="35">
        <f>IFERROR(IF(X226="","",X226*0.0155),"")</f>
        <v>0</v>
      </c>
      <c r="AA226" s="55"/>
      <c r="AB226" s="56"/>
      <c r="AC226" s="234" t="s">
        <v>350</v>
      </c>
      <c r="AG226" s="66"/>
      <c r="AJ226" s="69" t="s">
        <v>72</v>
      </c>
      <c r="AK226" s="69">
        <v>1</v>
      </c>
      <c r="BB226" s="235" t="s">
        <v>1</v>
      </c>
      <c r="BM226" s="66">
        <f>IFERROR(X226*I226,"0")</f>
        <v>0</v>
      </c>
      <c r="BN226" s="66">
        <f>IFERROR(Y226*I226,"0")</f>
        <v>0</v>
      </c>
      <c r="BO226" s="66">
        <f>IFERROR(X226/J226,"0")</f>
        <v>0</v>
      </c>
      <c r="BP226" s="66">
        <f>IFERROR(Y226/J226,"0")</f>
        <v>0</v>
      </c>
    </row>
    <row r="227" spans="1:68" x14ac:dyDescent="0.2">
      <c r="A227" s="33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40"/>
      <c r="P227" s="326" t="s">
        <v>73</v>
      </c>
      <c r="Q227" s="327"/>
      <c r="R227" s="327"/>
      <c r="S227" s="327"/>
      <c r="T227" s="327"/>
      <c r="U227" s="327"/>
      <c r="V227" s="328"/>
      <c r="W227" s="36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0"/>
      <c r="P228" s="326" t="s">
        <v>73</v>
      </c>
      <c r="Q228" s="327"/>
      <c r="R228" s="327"/>
      <c r="S228" s="327"/>
      <c r="T228" s="327"/>
      <c r="U228" s="327"/>
      <c r="V228" s="328"/>
      <c r="W228" s="36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6"/>
      <c r="AA228" s="321"/>
      <c r="AB228" s="321"/>
      <c r="AC228" s="321"/>
    </row>
    <row r="229" spans="1:68" ht="27.75" customHeight="1" x14ac:dyDescent="0.2">
      <c r="A229" s="392" t="s">
        <v>353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47"/>
      <c r="AB229" s="47"/>
      <c r="AC229" s="47"/>
    </row>
    <row r="230" spans="1:68" ht="16.5" customHeight="1" x14ac:dyDescent="0.25">
      <c r="A230" s="329" t="s">
        <v>354</v>
      </c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11"/>
      <c r="AB230" s="311"/>
      <c r="AC230" s="311"/>
    </row>
    <row r="231" spans="1:68" ht="14.25" customHeight="1" x14ac:dyDescent="0.25">
      <c r="A231" s="357" t="s">
        <v>64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09"/>
      <c r="AB231" s="309"/>
      <c r="AC231" s="309"/>
    </row>
    <row r="232" spans="1:68" ht="27" customHeight="1" x14ac:dyDescent="0.25">
      <c r="A232" s="53" t="s">
        <v>355</v>
      </c>
      <c r="B232" s="53" t="s">
        <v>356</v>
      </c>
      <c r="C232" s="30">
        <v>4301071036</v>
      </c>
      <c r="D232" s="331">
        <v>4607111036162</v>
      </c>
      <c r="E232" s="332"/>
      <c r="F232" s="317">
        <v>0.8</v>
      </c>
      <c r="G232" s="31">
        <v>8</v>
      </c>
      <c r="H232" s="317">
        <v>6.4</v>
      </c>
      <c r="I232" s="317">
        <v>6.6811999999999996</v>
      </c>
      <c r="J232" s="31">
        <v>84</v>
      </c>
      <c r="K232" s="31" t="s">
        <v>67</v>
      </c>
      <c r="L232" s="31" t="s">
        <v>68</v>
      </c>
      <c r="M232" s="32" t="s">
        <v>69</v>
      </c>
      <c r="N232" s="32"/>
      <c r="O232" s="31">
        <v>90</v>
      </c>
      <c r="P232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3"/>
      <c r="V232" s="33"/>
      <c r="W232" s="34" t="s">
        <v>70</v>
      </c>
      <c r="X232" s="318">
        <v>0</v>
      </c>
      <c r="Y232" s="319">
        <f>IFERROR(IF(X232="","",X232),"")</f>
        <v>0</v>
      </c>
      <c r="Z232" s="35">
        <f>IFERROR(IF(X232="","",X232*0.0155),"")</f>
        <v>0</v>
      </c>
      <c r="AA232" s="55"/>
      <c r="AB232" s="56"/>
      <c r="AC232" s="236" t="s">
        <v>357</v>
      </c>
      <c r="AG232" s="66"/>
      <c r="AJ232" s="69" t="s">
        <v>72</v>
      </c>
      <c r="AK232" s="69">
        <v>1</v>
      </c>
      <c r="BB232" s="237" t="s">
        <v>1</v>
      </c>
      <c r="BM232" s="66">
        <f>IFERROR(X232*I232,"0")</f>
        <v>0</v>
      </c>
      <c r="BN232" s="66">
        <f>IFERROR(Y232*I232,"0")</f>
        <v>0</v>
      </c>
      <c r="BO232" s="66">
        <f>IFERROR(X232/J232,"0")</f>
        <v>0</v>
      </c>
      <c r="BP232" s="66">
        <f>IFERROR(Y232/J232,"0")</f>
        <v>0</v>
      </c>
    </row>
    <row r="233" spans="1:68" x14ac:dyDescent="0.2">
      <c r="A233" s="339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40"/>
      <c r="P233" s="326" t="s">
        <v>73</v>
      </c>
      <c r="Q233" s="327"/>
      <c r="R233" s="327"/>
      <c r="S233" s="327"/>
      <c r="T233" s="327"/>
      <c r="U233" s="327"/>
      <c r="V233" s="328"/>
      <c r="W233" s="36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0"/>
      <c r="P234" s="326" t="s">
        <v>73</v>
      </c>
      <c r="Q234" s="327"/>
      <c r="R234" s="327"/>
      <c r="S234" s="327"/>
      <c r="T234" s="327"/>
      <c r="U234" s="327"/>
      <c r="V234" s="328"/>
      <c r="W234" s="36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6"/>
      <c r="AA234" s="321"/>
      <c r="AB234" s="321"/>
      <c r="AC234" s="321"/>
    </row>
    <row r="235" spans="1:68" ht="27.75" customHeight="1" x14ac:dyDescent="0.2">
      <c r="A235" s="392" t="s">
        <v>358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93"/>
      <c r="AA235" s="47"/>
      <c r="AB235" s="47"/>
      <c r="AC235" s="47"/>
    </row>
    <row r="236" spans="1:68" ht="16.5" customHeight="1" x14ac:dyDescent="0.25">
      <c r="A236" s="329" t="s">
        <v>359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11"/>
      <c r="AB236" s="311"/>
      <c r="AC236" s="311"/>
    </row>
    <row r="237" spans="1:68" ht="14.25" customHeight="1" x14ac:dyDescent="0.25">
      <c r="A237" s="357" t="s">
        <v>64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09"/>
      <c r="AB237" s="309"/>
      <c r="AC237" s="309"/>
    </row>
    <row r="238" spans="1:68" ht="27" customHeight="1" x14ac:dyDescent="0.25">
      <c r="A238" s="53" t="s">
        <v>360</v>
      </c>
      <c r="B238" s="53" t="s">
        <v>361</v>
      </c>
      <c r="C238" s="30">
        <v>4301071029</v>
      </c>
      <c r="D238" s="331">
        <v>4607111035899</v>
      </c>
      <c r="E238" s="332"/>
      <c r="F238" s="317">
        <v>1</v>
      </c>
      <c r="G238" s="31">
        <v>5</v>
      </c>
      <c r="H238" s="317">
        <v>5</v>
      </c>
      <c r="I238" s="317">
        <v>5.2619999999999996</v>
      </c>
      <c r="J238" s="31">
        <v>84</v>
      </c>
      <c r="K238" s="31" t="s">
        <v>67</v>
      </c>
      <c r="L238" s="31" t="s">
        <v>139</v>
      </c>
      <c r="M238" s="32" t="s">
        <v>69</v>
      </c>
      <c r="N238" s="32"/>
      <c r="O238" s="31">
        <v>180</v>
      </c>
      <c r="P238" s="4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3"/>
      <c r="V238" s="33"/>
      <c r="W238" s="34" t="s">
        <v>70</v>
      </c>
      <c r="X238" s="318">
        <v>84</v>
      </c>
      <c r="Y238" s="319">
        <f>IFERROR(IF(X238="","",X238),"")</f>
        <v>84</v>
      </c>
      <c r="Z238" s="35">
        <f>IFERROR(IF(X238="","",X238*0.0155),"")</f>
        <v>1.302</v>
      </c>
      <c r="AA238" s="55"/>
      <c r="AB238" s="56"/>
      <c r="AC238" s="238" t="s">
        <v>256</v>
      </c>
      <c r="AG238" s="66"/>
      <c r="AJ238" s="69" t="s">
        <v>140</v>
      </c>
      <c r="AK238" s="69">
        <v>84</v>
      </c>
      <c r="BB238" s="239" t="s">
        <v>1</v>
      </c>
      <c r="BM238" s="66">
        <f>IFERROR(X238*I238,"0")</f>
        <v>442.00799999999998</v>
      </c>
      <c r="BN238" s="66">
        <f>IFERROR(Y238*I238,"0")</f>
        <v>442.00799999999998</v>
      </c>
      <c r="BO238" s="66">
        <f>IFERROR(X238/J238,"0")</f>
        <v>1</v>
      </c>
      <c r="BP238" s="66">
        <f>IFERROR(Y238/J238,"0")</f>
        <v>1</v>
      </c>
    </row>
    <row r="239" spans="1:68" ht="27" customHeight="1" x14ac:dyDescent="0.25">
      <c r="A239" s="53" t="s">
        <v>362</v>
      </c>
      <c r="B239" s="53" t="s">
        <v>363</v>
      </c>
      <c r="C239" s="30">
        <v>4301070991</v>
      </c>
      <c r="D239" s="331">
        <v>4607111038180</v>
      </c>
      <c r="E239" s="332"/>
      <c r="F239" s="317">
        <v>0.4</v>
      </c>
      <c r="G239" s="31">
        <v>16</v>
      </c>
      <c r="H239" s="317">
        <v>6.4</v>
      </c>
      <c r="I239" s="317">
        <v>6.71</v>
      </c>
      <c r="J239" s="31">
        <v>84</v>
      </c>
      <c r="K239" s="31" t="s">
        <v>67</v>
      </c>
      <c r="L239" s="31" t="s">
        <v>68</v>
      </c>
      <c r="M239" s="32" t="s">
        <v>69</v>
      </c>
      <c r="N239" s="32"/>
      <c r="O239" s="31">
        <v>180</v>
      </c>
      <c r="P239" s="41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3"/>
      <c r="V239" s="33"/>
      <c r="W239" s="34" t="s">
        <v>70</v>
      </c>
      <c r="X239" s="318">
        <v>0</v>
      </c>
      <c r="Y239" s="319">
        <f>IFERROR(IF(X239="","",X239),"")</f>
        <v>0</v>
      </c>
      <c r="Z239" s="35">
        <f>IFERROR(IF(X239="","",X239*0.0155),"")</f>
        <v>0</v>
      </c>
      <c r="AA239" s="55"/>
      <c r="AB239" s="56"/>
      <c r="AC239" s="240" t="s">
        <v>364</v>
      </c>
      <c r="AG239" s="66"/>
      <c r="AJ239" s="69" t="s">
        <v>72</v>
      </c>
      <c r="AK239" s="69">
        <v>1</v>
      </c>
      <c r="BB239" s="241" t="s">
        <v>1</v>
      </c>
      <c r="BM239" s="66">
        <f>IFERROR(X239*I239,"0")</f>
        <v>0</v>
      </c>
      <c r="BN239" s="66">
        <f>IFERROR(Y239*I239,"0")</f>
        <v>0</v>
      </c>
      <c r="BO239" s="66">
        <f>IFERROR(X239/J239,"0")</f>
        <v>0</v>
      </c>
      <c r="BP239" s="66">
        <f>IFERROR(Y239/J239,"0")</f>
        <v>0</v>
      </c>
    </row>
    <row r="240" spans="1:68" x14ac:dyDescent="0.2">
      <c r="A240" s="339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40"/>
      <c r="P240" s="326" t="s">
        <v>73</v>
      </c>
      <c r="Q240" s="327"/>
      <c r="R240" s="327"/>
      <c r="S240" s="327"/>
      <c r="T240" s="327"/>
      <c r="U240" s="327"/>
      <c r="V240" s="328"/>
      <c r="W240" s="36" t="s">
        <v>70</v>
      </c>
      <c r="X240" s="320">
        <f>IFERROR(SUM(X238:X239),"0")</f>
        <v>84</v>
      </c>
      <c r="Y240" s="320">
        <f>IFERROR(SUM(Y238:Y239),"0")</f>
        <v>84</v>
      </c>
      <c r="Z240" s="320">
        <f>IFERROR(IF(Z238="",0,Z238),"0")+IFERROR(IF(Z239="",0,Z239),"0")</f>
        <v>1.302</v>
      </c>
      <c r="AA240" s="321"/>
      <c r="AB240" s="321"/>
      <c r="AC240" s="321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0"/>
      <c r="P241" s="326" t="s">
        <v>73</v>
      </c>
      <c r="Q241" s="327"/>
      <c r="R241" s="327"/>
      <c r="S241" s="327"/>
      <c r="T241" s="327"/>
      <c r="U241" s="327"/>
      <c r="V241" s="328"/>
      <c r="W241" s="36" t="s">
        <v>74</v>
      </c>
      <c r="X241" s="320">
        <f>IFERROR(SUMPRODUCT(X238:X239*H238:H239),"0")</f>
        <v>420</v>
      </c>
      <c r="Y241" s="320">
        <f>IFERROR(SUMPRODUCT(Y238:Y239*H238:H239),"0")</f>
        <v>420</v>
      </c>
      <c r="Z241" s="36"/>
      <c r="AA241" s="321"/>
      <c r="AB241" s="321"/>
      <c r="AC241" s="321"/>
    </row>
    <row r="242" spans="1:68" ht="16.5" customHeight="1" x14ac:dyDescent="0.25">
      <c r="A242" s="329" t="s">
        <v>365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11"/>
      <c r="AB242" s="311"/>
      <c r="AC242" s="311"/>
    </row>
    <row r="243" spans="1:68" ht="14.25" customHeight="1" x14ac:dyDescent="0.25">
      <c r="A243" s="357" t="s">
        <v>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09"/>
      <c r="AB243" s="309"/>
      <c r="AC243" s="309"/>
    </row>
    <row r="244" spans="1:68" ht="27" customHeight="1" x14ac:dyDescent="0.25">
      <c r="A244" s="53" t="s">
        <v>366</v>
      </c>
      <c r="B244" s="53" t="s">
        <v>367</v>
      </c>
      <c r="C244" s="30">
        <v>4301070870</v>
      </c>
      <c r="D244" s="331">
        <v>4607111036711</v>
      </c>
      <c r="E244" s="332"/>
      <c r="F244" s="317">
        <v>0.8</v>
      </c>
      <c r="G244" s="31">
        <v>8</v>
      </c>
      <c r="H244" s="317">
        <v>6.4</v>
      </c>
      <c r="I244" s="317">
        <v>6.67</v>
      </c>
      <c r="J244" s="31">
        <v>84</v>
      </c>
      <c r="K244" s="31" t="s">
        <v>67</v>
      </c>
      <c r="L244" s="31" t="s">
        <v>68</v>
      </c>
      <c r="M244" s="32" t="s">
        <v>69</v>
      </c>
      <c r="N244" s="32"/>
      <c r="O244" s="31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3"/>
      <c r="V244" s="33"/>
      <c r="W244" s="34" t="s">
        <v>70</v>
      </c>
      <c r="X244" s="318">
        <v>0</v>
      </c>
      <c r="Y244" s="319">
        <f>IFERROR(IF(X244="","",X244),"")</f>
        <v>0</v>
      </c>
      <c r="Z244" s="35">
        <f>IFERROR(IF(X244="","",X244*0.0155),"")</f>
        <v>0</v>
      </c>
      <c r="AA244" s="55"/>
      <c r="AB244" s="56"/>
      <c r="AC244" s="242" t="s">
        <v>342</v>
      </c>
      <c r="AG244" s="66"/>
      <c r="AJ244" s="69" t="s">
        <v>72</v>
      </c>
      <c r="AK244" s="69">
        <v>1</v>
      </c>
      <c r="BB244" s="243" t="s">
        <v>1</v>
      </c>
      <c r="BM244" s="66">
        <f>IFERROR(X244*I244,"0")</f>
        <v>0</v>
      </c>
      <c r="BN244" s="66">
        <f>IFERROR(Y244*I244,"0")</f>
        <v>0</v>
      </c>
      <c r="BO244" s="66">
        <f>IFERROR(X244/J244,"0")</f>
        <v>0</v>
      </c>
      <c r="BP244" s="66">
        <f>IFERROR(Y244/J244,"0")</f>
        <v>0</v>
      </c>
    </row>
    <row r="245" spans="1:68" x14ac:dyDescent="0.2">
      <c r="A245" s="33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40"/>
      <c r="P245" s="326" t="s">
        <v>73</v>
      </c>
      <c r="Q245" s="327"/>
      <c r="R245" s="327"/>
      <c r="S245" s="327"/>
      <c r="T245" s="327"/>
      <c r="U245" s="327"/>
      <c r="V245" s="328"/>
      <c r="W245" s="36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0"/>
      <c r="P246" s="326" t="s">
        <v>73</v>
      </c>
      <c r="Q246" s="327"/>
      <c r="R246" s="327"/>
      <c r="S246" s="327"/>
      <c r="T246" s="327"/>
      <c r="U246" s="327"/>
      <c r="V246" s="328"/>
      <c r="W246" s="36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6"/>
      <c r="AA246" s="321"/>
      <c r="AB246" s="321"/>
      <c r="AC246" s="321"/>
    </row>
    <row r="247" spans="1:68" ht="27.75" customHeight="1" x14ac:dyDescent="0.2">
      <c r="A247" s="392" t="s">
        <v>368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47"/>
      <c r="AB247" s="47"/>
      <c r="AC247" s="47"/>
    </row>
    <row r="248" spans="1:68" ht="16.5" customHeight="1" x14ac:dyDescent="0.25">
      <c r="A248" s="329" t="s">
        <v>369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11"/>
      <c r="AB248" s="311"/>
      <c r="AC248" s="311"/>
    </row>
    <row r="249" spans="1:68" ht="14.25" customHeight="1" x14ac:dyDescent="0.25">
      <c r="A249" s="357" t="s">
        <v>285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09"/>
      <c r="AB249" s="309"/>
      <c r="AC249" s="309"/>
    </row>
    <row r="250" spans="1:68" ht="27" customHeight="1" x14ac:dyDescent="0.25">
      <c r="A250" s="53" t="s">
        <v>370</v>
      </c>
      <c r="B250" s="53" t="s">
        <v>371</v>
      </c>
      <c r="C250" s="30">
        <v>4301133004</v>
      </c>
      <c r="D250" s="331">
        <v>4607111039774</v>
      </c>
      <c r="E250" s="332"/>
      <c r="F250" s="317">
        <v>0.25</v>
      </c>
      <c r="G250" s="31">
        <v>12</v>
      </c>
      <c r="H250" s="317">
        <v>3</v>
      </c>
      <c r="I250" s="317">
        <v>3.22</v>
      </c>
      <c r="J250" s="31">
        <v>70</v>
      </c>
      <c r="K250" s="31" t="s">
        <v>80</v>
      </c>
      <c r="L250" s="31" t="s">
        <v>68</v>
      </c>
      <c r="M250" s="32" t="s">
        <v>69</v>
      </c>
      <c r="N250" s="32"/>
      <c r="O250" s="31">
        <v>180</v>
      </c>
      <c r="P250" s="395" t="s">
        <v>372</v>
      </c>
      <c r="Q250" s="323"/>
      <c r="R250" s="323"/>
      <c r="S250" s="323"/>
      <c r="T250" s="324"/>
      <c r="U250" s="33"/>
      <c r="V250" s="33"/>
      <c r="W250" s="34" t="s">
        <v>70</v>
      </c>
      <c r="X250" s="318">
        <v>0</v>
      </c>
      <c r="Y250" s="319">
        <f>IFERROR(IF(X250="","",X250),"")</f>
        <v>0</v>
      </c>
      <c r="Z250" s="35">
        <f>IFERROR(IF(X250="","",X250*0.01788),"")</f>
        <v>0</v>
      </c>
      <c r="AA250" s="55"/>
      <c r="AB250" s="56"/>
      <c r="AC250" s="244" t="s">
        <v>373</v>
      </c>
      <c r="AG250" s="66"/>
      <c r="AJ250" s="69" t="s">
        <v>72</v>
      </c>
      <c r="AK250" s="69">
        <v>1</v>
      </c>
      <c r="BB250" s="245" t="s">
        <v>83</v>
      </c>
      <c r="BM250" s="66">
        <f>IFERROR(X250*I250,"0")</f>
        <v>0</v>
      </c>
      <c r="BN250" s="66">
        <f>IFERROR(Y250*I250,"0")</f>
        <v>0</v>
      </c>
      <c r="BO250" s="66">
        <f>IFERROR(X250/J250,"0")</f>
        <v>0</v>
      </c>
      <c r="BP250" s="66">
        <f>IFERROR(Y250/J250,"0")</f>
        <v>0</v>
      </c>
    </row>
    <row r="251" spans="1:68" x14ac:dyDescent="0.2">
      <c r="A251" s="33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40"/>
      <c r="P251" s="326" t="s">
        <v>73</v>
      </c>
      <c r="Q251" s="327"/>
      <c r="R251" s="327"/>
      <c r="S251" s="327"/>
      <c r="T251" s="327"/>
      <c r="U251" s="327"/>
      <c r="V251" s="328"/>
      <c r="W251" s="36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0"/>
      <c r="P252" s="326" t="s">
        <v>73</v>
      </c>
      <c r="Q252" s="327"/>
      <c r="R252" s="327"/>
      <c r="S252" s="327"/>
      <c r="T252" s="327"/>
      <c r="U252" s="327"/>
      <c r="V252" s="328"/>
      <c r="W252" s="36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6"/>
      <c r="AA252" s="321"/>
      <c r="AB252" s="321"/>
      <c r="AC252" s="321"/>
    </row>
    <row r="253" spans="1:68" ht="14.25" customHeight="1" x14ac:dyDescent="0.25">
      <c r="A253" s="357" t="s">
        <v>142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09"/>
      <c r="AB253" s="309"/>
      <c r="AC253" s="309"/>
    </row>
    <row r="254" spans="1:68" ht="37.5" customHeight="1" x14ac:dyDescent="0.25">
      <c r="A254" s="53" t="s">
        <v>374</v>
      </c>
      <c r="B254" s="53" t="s">
        <v>375</v>
      </c>
      <c r="C254" s="30">
        <v>4301135400</v>
      </c>
      <c r="D254" s="331">
        <v>4607111039361</v>
      </c>
      <c r="E254" s="332"/>
      <c r="F254" s="317">
        <v>0.25</v>
      </c>
      <c r="G254" s="31">
        <v>12</v>
      </c>
      <c r="H254" s="317">
        <v>3</v>
      </c>
      <c r="I254" s="317">
        <v>3.7035999999999998</v>
      </c>
      <c r="J254" s="31">
        <v>70</v>
      </c>
      <c r="K254" s="31" t="s">
        <v>80</v>
      </c>
      <c r="L254" s="31" t="s">
        <v>68</v>
      </c>
      <c r="M254" s="32" t="s">
        <v>69</v>
      </c>
      <c r="N254" s="32"/>
      <c r="O254" s="31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3"/>
      <c r="V254" s="33"/>
      <c r="W254" s="34" t="s">
        <v>70</v>
      </c>
      <c r="X254" s="318">
        <v>0</v>
      </c>
      <c r="Y254" s="319">
        <f>IFERROR(IF(X254="","",X254),"")</f>
        <v>0</v>
      </c>
      <c r="Z254" s="35">
        <f>IFERROR(IF(X254="","",X254*0.01788),"")</f>
        <v>0</v>
      </c>
      <c r="AA254" s="55"/>
      <c r="AB254" s="56"/>
      <c r="AC254" s="246" t="s">
        <v>373</v>
      </c>
      <c r="AG254" s="66"/>
      <c r="AJ254" s="69" t="s">
        <v>72</v>
      </c>
      <c r="AK254" s="69">
        <v>1</v>
      </c>
      <c r="BB254" s="247" t="s">
        <v>83</v>
      </c>
      <c r="BM254" s="66">
        <f>IFERROR(X254*I254,"0")</f>
        <v>0</v>
      </c>
      <c r="BN254" s="66">
        <f>IFERROR(Y254*I254,"0")</f>
        <v>0</v>
      </c>
      <c r="BO254" s="66">
        <f>IFERROR(X254/J254,"0")</f>
        <v>0</v>
      </c>
      <c r="BP254" s="66">
        <f>IFERROR(Y254/J254,"0")</f>
        <v>0</v>
      </c>
    </row>
    <row r="255" spans="1:68" x14ac:dyDescent="0.2">
      <c r="A255" s="339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40"/>
      <c r="P255" s="326" t="s">
        <v>73</v>
      </c>
      <c r="Q255" s="327"/>
      <c r="R255" s="327"/>
      <c r="S255" s="327"/>
      <c r="T255" s="327"/>
      <c r="U255" s="327"/>
      <c r="V255" s="328"/>
      <c r="W255" s="36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0"/>
      <c r="P256" s="326" t="s">
        <v>73</v>
      </c>
      <c r="Q256" s="327"/>
      <c r="R256" s="327"/>
      <c r="S256" s="327"/>
      <c r="T256" s="327"/>
      <c r="U256" s="327"/>
      <c r="V256" s="328"/>
      <c r="W256" s="36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6"/>
      <c r="AA256" s="321"/>
      <c r="AB256" s="321"/>
      <c r="AC256" s="321"/>
    </row>
    <row r="257" spans="1:68" ht="27.75" customHeight="1" x14ac:dyDescent="0.2">
      <c r="A257" s="392" t="s">
        <v>241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93"/>
      <c r="AA257" s="47"/>
      <c r="AB257" s="47"/>
      <c r="AC257" s="47"/>
    </row>
    <row r="258" spans="1:68" ht="16.5" customHeight="1" x14ac:dyDescent="0.25">
      <c r="A258" s="329" t="s">
        <v>241</v>
      </c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11"/>
      <c r="AB258" s="311"/>
      <c r="AC258" s="311"/>
    </row>
    <row r="259" spans="1:68" ht="14.25" customHeight="1" x14ac:dyDescent="0.25">
      <c r="A259" s="357" t="s">
        <v>64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09"/>
      <c r="AB259" s="309"/>
      <c r="AC259" s="309"/>
    </row>
    <row r="260" spans="1:68" ht="27" customHeight="1" x14ac:dyDescent="0.25">
      <c r="A260" s="53" t="s">
        <v>376</v>
      </c>
      <c r="B260" s="53" t="s">
        <v>377</v>
      </c>
      <c r="C260" s="30">
        <v>4301071014</v>
      </c>
      <c r="D260" s="331">
        <v>4640242181264</v>
      </c>
      <c r="E260" s="332"/>
      <c r="F260" s="317">
        <v>0.7</v>
      </c>
      <c r="G260" s="31">
        <v>10</v>
      </c>
      <c r="H260" s="317">
        <v>7</v>
      </c>
      <c r="I260" s="317">
        <v>7.28</v>
      </c>
      <c r="J260" s="31">
        <v>84</v>
      </c>
      <c r="K260" s="31" t="s">
        <v>67</v>
      </c>
      <c r="L260" s="31" t="s">
        <v>89</v>
      </c>
      <c r="M260" s="32" t="s">
        <v>69</v>
      </c>
      <c r="N260" s="32"/>
      <c r="O260" s="31">
        <v>180</v>
      </c>
      <c r="P260" s="441" t="s">
        <v>378</v>
      </c>
      <c r="Q260" s="323"/>
      <c r="R260" s="323"/>
      <c r="S260" s="323"/>
      <c r="T260" s="324"/>
      <c r="U260" s="33"/>
      <c r="V260" s="33"/>
      <c r="W260" s="34" t="s">
        <v>70</v>
      </c>
      <c r="X260" s="318">
        <v>48</v>
      </c>
      <c r="Y260" s="319">
        <f>IFERROR(IF(X260="","",X260),"")</f>
        <v>48</v>
      </c>
      <c r="Z260" s="35">
        <f>IFERROR(IF(X260="","",X260*0.0155),"")</f>
        <v>0.74399999999999999</v>
      </c>
      <c r="AA260" s="55"/>
      <c r="AB260" s="56"/>
      <c r="AC260" s="248" t="s">
        <v>379</v>
      </c>
      <c r="AG260" s="66"/>
      <c r="AJ260" s="69" t="s">
        <v>90</v>
      </c>
      <c r="AK260" s="69">
        <v>12</v>
      </c>
      <c r="BB260" s="249" t="s">
        <v>1</v>
      </c>
      <c r="BM260" s="66">
        <f>IFERROR(X260*I260,"0")</f>
        <v>349.44</v>
      </c>
      <c r="BN260" s="66">
        <f>IFERROR(Y260*I260,"0")</f>
        <v>349.44</v>
      </c>
      <c r="BO260" s="66">
        <f>IFERROR(X260/J260,"0")</f>
        <v>0.5714285714285714</v>
      </c>
      <c r="BP260" s="66">
        <f>IFERROR(Y260/J260,"0")</f>
        <v>0.5714285714285714</v>
      </c>
    </row>
    <row r="261" spans="1:68" ht="27" customHeight="1" x14ac:dyDescent="0.25">
      <c r="A261" s="53" t="s">
        <v>380</v>
      </c>
      <c r="B261" s="53" t="s">
        <v>381</v>
      </c>
      <c r="C261" s="30">
        <v>4301071021</v>
      </c>
      <c r="D261" s="331">
        <v>4640242181325</v>
      </c>
      <c r="E261" s="332"/>
      <c r="F261" s="317">
        <v>0.7</v>
      </c>
      <c r="G261" s="31">
        <v>10</v>
      </c>
      <c r="H261" s="317">
        <v>7</v>
      </c>
      <c r="I261" s="317">
        <v>7.28</v>
      </c>
      <c r="J261" s="31">
        <v>84</v>
      </c>
      <c r="K261" s="31" t="s">
        <v>67</v>
      </c>
      <c r="L261" s="31" t="s">
        <v>89</v>
      </c>
      <c r="M261" s="32" t="s">
        <v>69</v>
      </c>
      <c r="N261" s="32"/>
      <c r="O261" s="31">
        <v>180</v>
      </c>
      <c r="P261" s="452" t="s">
        <v>382</v>
      </c>
      <c r="Q261" s="323"/>
      <c r="R261" s="323"/>
      <c r="S261" s="323"/>
      <c r="T261" s="324"/>
      <c r="U261" s="33"/>
      <c r="V261" s="33"/>
      <c r="W261" s="34" t="s">
        <v>70</v>
      </c>
      <c r="X261" s="318">
        <v>48</v>
      </c>
      <c r="Y261" s="319">
        <f>IFERROR(IF(X261="","",X261),"")</f>
        <v>48</v>
      </c>
      <c r="Z261" s="35">
        <f>IFERROR(IF(X261="","",X261*0.0155),"")</f>
        <v>0.74399999999999999</v>
      </c>
      <c r="AA261" s="55"/>
      <c r="AB261" s="56"/>
      <c r="AC261" s="250" t="s">
        <v>379</v>
      </c>
      <c r="AG261" s="66"/>
      <c r="AJ261" s="69" t="s">
        <v>90</v>
      </c>
      <c r="AK261" s="69">
        <v>12</v>
      </c>
      <c r="BB261" s="251" t="s">
        <v>1</v>
      </c>
      <c r="BM261" s="66">
        <f>IFERROR(X261*I261,"0")</f>
        <v>349.44</v>
      </c>
      <c r="BN261" s="66">
        <f>IFERROR(Y261*I261,"0")</f>
        <v>349.44</v>
      </c>
      <c r="BO261" s="66">
        <f>IFERROR(X261/J261,"0")</f>
        <v>0.5714285714285714</v>
      </c>
      <c r="BP261" s="66">
        <f>IFERROR(Y261/J261,"0")</f>
        <v>0.5714285714285714</v>
      </c>
    </row>
    <row r="262" spans="1:68" ht="27" customHeight="1" x14ac:dyDescent="0.25">
      <c r="A262" s="53" t="s">
        <v>383</v>
      </c>
      <c r="B262" s="53" t="s">
        <v>384</v>
      </c>
      <c r="C262" s="30">
        <v>4301070993</v>
      </c>
      <c r="D262" s="331">
        <v>4640242180670</v>
      </c>
      <c r="E262" s="332"/>
      <c r="F262" s="317">
        <v>1</v>
      </c>
      <c r="G262" s="31">
        <v>6</v>
      </c>
      <c r="H262" s="317">
        <v>6</v>
      </c>
      <c r="I262" s="317">
        <v>6.23</v>
      </c>
      <c r="J262" s="31">
        <v>84</v>
      </c>
      <c r="K262" s="31" t="s">
        <v>67</v>
      </c>
      <c r="L262" s="31" t="s">
        <v>89</v>
      </c>
      <c r="M262" s="32" t="s">
        <v>69</v>
      </c>
      <c r="N262" s="32"/>
      <c r="O262" s="31">
        <v>180</v>
      </c>
      <c r="P262" s="511" t="s">
        <v>385</v>
      </c>
      <c r="Q262" s="323"/>
      <c r="R262" s="323"/>
      <c r="S262" s="323"/>
      <c r="T262" s="324"/>
      <c r="U262" s="33"/>
      <c r="V262" s="33"/>
      <c r="W262" s="34" t="s">
        <v>70</v>
      </c>
      <c r="X262" s="318">
        <v>0</v>
      </c>
      <c r="Y262" s="319">
        <f>IFERROR(IF(X262="","",X262),"")</f>
        <v>0</v>
      </c>
      <c r="Z262" s="35">
        <f>IFERROR(IF(X262="","",X262*0.0155),"")</f>
        <v>0</v>
      </c>
      <c r="AA262" s="55"/>
      <c r="AB262" s="56"/>
      <c r="AC262" s="252" t="s">
        <v>386</v>
      </c>
      <c r="AG262" s="66"/>
      <c r="AJ262" s="69" t="s">
        <v>90</v>
      </c>
      <c r="AK262" s="69">
        <v>12</v>
      </c>
      <c r="BB262" s="253" t="s">
        <v>1</v>
      </c>
      <c r="BM262" s="66">
        <f>IFERROR(X262*I262,"0")</f>
        <v>0</v>
      </c>
      <c r="BN262" s="66">
        <f>IFERROR(Y262*I262,"0")</f>
        <v>0</v>
      </c>
      <c r="BO262" s="66">
        <f>IFERROR(X262/J262,"0")</f>
        <v>0</v>
      </c>
      <c r="BP262" s="66">
        <f>IFERROR(Y262/J262,"0")</f>
        <v>0</v>
      </c>
    </row>
    <row r="263" spans="1:68" x14ac:dyDescent="0.2">
      <c r="A263" s="339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40"/>
      <c r="P263" s="326" t="s">
        <v>73</v>
      </c>
      <c r="Q263" s="327"/>
      <c r="R263" s="327"/>
      <c r="S263" s="327"/>
      <c r="T263" s="327"/>
      <c r="U263" s="327"/>
      <c r="V263" s="328"/>
      <c r="W263" s="36" t="s">
        <v>70</v>
      </c>
      <c r="X263" s="320">
        <f>IFERROR(SUM(X260:X262),"0")</f>
        <v>96</v>
      </c>
      <c r="Y263" s="320">
        <f>IFERROR(SUM(Y260:Y262),"0")</f>
        <v>96</v>
      </c>
      <c r="Z263" s="320">
        <f>IFERROR(IF(Z260="",0,Z260),"0")+IFERROR(IF(Z261="",0,Z261),"0")+IFERROR(IF(Z262="",0,Z262),"0")</f>
        <v>1.488</v>
      </c>
      <c r="AA263" s="321"/>
      <c r="AB263" s="321"/>
      <c r="AC263" s="321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0"/>
      <c r="P264" s="326" t="s">
        <v>73</v>
      </c>
      <c r="Q264" s="327"/>
      <c r="R264" s="327"/>
      <c r="S264" s="327"/>
      <c r="T264" s="327"/>
      <c r="U264" s="327"/>
      <c r="V264" s="328"/>
      <c r="W264" s="36" t="s">
        <v>74</v>
      </c>
      <c r="X264" s="320">
        <f>IFERROR(SUMPRODUCT(X260:X262*H260:H262),"0")</f>
        <v>672</v>
      </c>
      <c r="Y264" s="320">
        <f>IFERROR(SUMPRODUCT(Y260:Y262*H260:H262),"0")</f>
        <v>672</v>
      </c>
      <c r="Z264" s="36"/>
      <c r="AA264" s="321"/>
      <c r="AB264" s="321"/>
      <c r="AC264" s="321"/>
    </row>
    <row r="265" spans="1:68" ht="14.25" customHeight="1" x14ac:dyDescent="0.25">
      <c r="A265" s="357" t="s">
        <v>148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09"/>
      <c r="AB265" s="309"/>
      <c r="AC265" s="309"/>
    </row>
    <row r="266" spans="1:68" ht="27" customHeight="1" x14ac:dyDescent="0.25">
      <c r="A266" s="53" t="s">
        <v>387</v>
      </c>
      <c r="B266" s="53" t="s">
        <v>388</v>
      </c>
      <c r="C266" s="30">
        <v>4301131019</v>
      </c>
      <c r="D266" s="331">
        <v>4640242180427</v>
      </c>
      <c r="E266" s="332"/>
      <c r="F266" s="317">
        <v>1.8</v>
      </c>
      <c r="G266" s="31">
        <v>1</v>
      </c>
      <c r="H266" s="317">
        <v>1.8</v>
      </c>
      <c r="I266" s="317">
        <v>1.915</v>
      </c>
      <c r="J266" s="31">
        <v>234</v>
      </c>
      <c r="K266" s="31" t="s">
        <v>135</v>
      </c>
      <c r="L266" s="31" t="s">
        <v>89</v>
      </c>
      <c r="M266" s="32" t="s">
        <v>69</v>
      </c>
      <c r="N266" s="32"/>
      <c r="O266" s="31">
        <v>180</v>
      </c>
      <c r="P266" s="372" t="s">
        <v>389</v>
      </c>
      <c r="Q266" s="323"/>
      <c r="R266" s="323"/>
      <c r="S266" s="323"/>
      <c r="T266" s="324"/>
      <c r="U266" s="33"/>
      <c r="V266" s="33"/>
      <c r="W266" s="34" t="s">
        <v>70</v>
      </c>
      <c r="X266" s="318">
        <v>0</v>
      </c>
      <c r="Y266" s="319">
        <f>IFERROR(IF(X266="","",X266),"")</f>
        <v>0</v>
      </c>
      <c r="Z266" s="35">
        <f>IFERROR(IF(X266="","",X266*0.00502),"")</f>
        <v>0</v>
      </c>
      <c r="AA266" s="55"/>
      <c r="AB266" s="56"/>
      <c r="AC266" s="254" t="s">
        <v>390</v>
      </c>
      <c r="AG266" s="66"/>
      <c r="AJ266" s="69" t="s">
        <v>90</v>
      </c>
      <c r="AK266" s="69">
        <v>18</v>
      </c>
      <c r="BB266" s="255" t="s">
        <v>83</v>
      </c>
      <c r="BM266" s="66">
        <f>IFERROR(X266*I266,"0")</f>
        <v>0</v>
      </c>
      <c r="BN266" s="66">
        <f>IFERROR(Y266*I266,"0")</f>
        <v>0</v>
      </c>
      <c r="BO266" s="66">
        <f>IFERROR(X266/J266,"0")</f>
        <v>0</v>
      </c>
      <c r="BP266" s="66">
        <f>IFERROR(Y266/J266,"0")</f>
        <v>0</v>
      </c>
    </row>
    <row r="267" spans="1:68" x14ac:dyDescent="0.2">
      <c r="A267" s="339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40"/>
      <c r="P267" s="326" t="s">
        <v>73</v>
      </c>
      <c r="Q267" s="327"/>
      <c r="R267" s="327"/>
      <c r="S267" s="327"/>
      <c r="T267" s="327"/>
      <c r="U267" s="327"/>
      <c r="V267" s="328"/>
      <c r="W267" s="36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0"/>
      <c r="P268" s="326" t="s">
        <v>73</v>
      </c>
      <c r="Q268" s="327"/>
      <c r="R268" s="327"/>
      <c r="S268" s="327"/>
      <c r="T268" s="327"/>
      <c r="U268" s="327"/>
      <c r="V268" s="328"/>
      <c r="W268" s="36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6"/>
      <c r="AA268" s="321"/>
      <c r="AB268" s="321"/>
      <c r="AC268" s="321"/>
    </row>
    <row r="269" spans="1:68" ht="14.25" customHeight="1" x14ac:dyDescent="0.25">
      <c r="A269" s="357" t="s">
        <v>77</v>
      </c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09"/>
      <c r="AB269" s="309"/>
      <c r="AC269" s="309"/>
    </row>
    <row r="270" spans="1:68" ht="27" customHeight="1" x14ac:dyDescent="0.25">
      <c r="A270" s="53" t="s">
        <v>391</v>
      </c>
      <c r="B270" s="53" t="s">
        <v>392</v>
      </c>
      <c r="C270" s="30">
        <v>4301132080</v>
      </c>
      <c r="D270" s="331">
        <v>4640242180397</v>
      </c>
      <c r="E270" s="332"/>
      <c r="F270" s="317">
        <v>1</v>
      </c>
      <c r="G270" s="31">
        <v>6</v>
      </c>
      <c r="H270" s="317">
        <v>6</v>
      </c>
      <c r="I270" s="317">
        <v>6.26</v>
      </c>
      <c r="J270" s="31">
        <v>84</v>
      </c>
      <c r="K270" s="31" t="s">
        <v>67</v>
      </c>
      <c r="L270" s="31" t="s">
        <v>139</v>
      </c>
      <c r="M270" s="32" t="s">
        <v>69</v>
      </c>
      <c r="N270" s="32"/>
      <c r="O270" s="31">
        <v>180</v>
      </c>
      <c r="P270" s="491" t="s">
        <v>393</v>
      </c>
      <c r="Q270" s="323"/>
      <c r="R270" s="323"/>
      <c r="S270" s="323"/>
      <c r="T270" s="324"/>
      <c r="U270" s="33"/>
      <c r="V270" s="33"/>
      <c r="W270" s="34" t="s">
        <v>70</v>
      </c>
      <c r="X270" s="318">
        <v>0</v>
      </c>
      <c r="Y270" s="319">
        <f>IFERROR(IF(X270="","",X270),"")</f>
        <v>0</v>
      </c>
      <c r="Z270" s="35">
        <f>IFERROR(IF(X270="","",X270*0.0155),"")</f>
        <v>0</v>
      </c>
      <c r="AA270" s="55"/>
      <c r="AB270" s="56"/>
      <c r="AC270" s="256" t="s">
        <v>394</v>
      </c>
      <c r="AG270" s="66"/>
      <c r="AJ270" s="69" t="s">
        <v>140</v>
      </c>
      <c r="AK270" s="69">
        <v>84</v>
      </c>
      <c r="BB270" s="257" t="s">
        <v>83</v>
      </c>
      <c r="BM270" s="66">
        <f>IFERROR(X270*I270,"0")</f>
        <v>0</v>
      </c>
      <c r="BN270" s="66">
        <f>IFERROR(Y270*I270,"0")</f>
        <v>0</v>
      </c>
      <c r="BO270" s="66">
        <f>IFERROR(X270/J270,"0")</f>
        <v>0</v>
      </c>
      <c r="BP270" s="66">
        <f>IFERROR(Y270/J270,"0")</f>
        <v>0</v>
      </c>
    </row>
    <row r="271" spans="1:68" ht="27" customHeight="1" x14ac:dyDescent="0.25">
      <c r="A271" s="53" t="s">
        <v>395</v>
      </c>
      <c r="B271" s="53" t="s">
        <v>396</v>
      </c>
      <c r="C271" s="30">
        <v>4301132104</v>
      </c>
      <c r="D271" s="331">
        <v>4640242181219</v>
      </c>
      <c r="E271" s="332"/>
      <c r="F271" s="317">
        <v>0.3</v>
      </c>
      <c r="G271" s="31">
        <v>9</v>
      </c>
      <c r="H271" s="317">
        <v>2.7</v>
      </c>
      <c r="I271" s="317">
        <v>2.8450000000000002</v>
      </c>
      <c r="J271" s="31">
        <v>234</v>
      </c>
      <c r="K271" s="31" t="s">
        <v>135</v>
      </c>
      <c r="L271" s="31" t="s">
        <v>68</v>
      </c>
      <c r="M271" s="32" t="s">
        <v>69</v>
      </c>
      <c r="N271" s="32"/>
      <c r="O271" s="31">
        <v>180</v>
      </c>
      <c r="P271" s="365" t="s">
        <v>397</v>
      </c>
      <c r="Q271" s="323"/>
      <c r="R271" s="323"/>
      <c r="S271" s="323"/>
      <c r="T271" s="324"/>
      <c r="U271" s="33"/>
      <c r="V271" s="33"/>
      <c r="W271" s="34" t="s">
        <v>70</v>
      </c>
      <c r="X271" s="318">
        <v>0</v>
      </c>
      <c r="Y271" s="319">
        <f>IFERROR(IF(X271="","",X271),"")</f>
        <v>0</v>
      </c>
      <c r="Z271" s="35">
        <f>IFERROR(IF(X271="","",X271*0.00502),"")</f>
        <v>0</v>
      </c>
      <c r="AA271" s="55"/>
      <c r="AB271" s="56"/>
      <c r="AC271" s="258" t="s">
        <v>394</v>
      </c>
      <c r="AG271" s="66"/>
      <c r="AJ271" s="69" t="s">
        <v>72</v>
      </c>
      <c r="AK271" s="69">
        <v>1</v>
      </c>
      <c r="BB271" s="259" t="s">
        <v>83</v>
      </c>
      <c r="BM271" s="66">
        <f>IFERROR(X271*I271,"0")</f>
        <v>0</v>
      </c>
      <c r="BN271" s="66">
        <f>IFERROR(Y271*I271,"0")</f>
        <v>0</v>
      </c>
      <c r="BO271" s="66">
        <f>IFERROR(X271/J271,"0")</f>
        <v>0</v>
      </c>
      <c r="BP271" s="66">
        <f>IFERROR(Y271/J271,"0")</f>
        <v>0</v>
      </c>
    </row>
    <row r="272" spans="1:68" x14ac:dyDescent="0.2">
      <c r="A272" s="339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40"/>
      <c r="P272" s="326" t="s">
        <v>73</v>
      </c>
      <c r="Q272" s="327"/>
      <c r="R272" s="327"/>
      <c r="S272" s="327"/>
      <c r="T272" s="327"/>
      <c r="U272" s="327"/>
      <c r="V272" s="328"/>
      <c r="W272" s="36" t="s">
        <v>70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0"/>
      <c r="P273" s="326" t="s">
        <v>73</v>
      </c>
      <c r="Q273" s="327"/>
      <c r="R273" s="327"/>
      <c r="S273" s="327"/>
      <c r="T273" s="327"/>
      <c r="U273" s="327"/>
      <c r="V273" s="328"/>
      <c r="W273" s="36" t="s">
        <v>74</v>
      </c>
      <c r="X273" s="320">
        <f>IFERROR(SUMPRODUCT(X270:X271*H270:H271),"0")</f>
        <v>0</v>
      </c>
      <c r="Y273" s="320">
        <f>IFERROR(SUMPRODUCT(Y270:Y271*H270:H271),"0")</f>
        <v>0</v>
      </c>
      <c r="Z273" s="36"/>
      <c r="AA273" s="321"/>
      <c r="AB273" s="321"/>
      <c r="AC273" s="321"/>
    </row>
    <row r="274" spans="1:68" ht="14.25" customHeight="1" x14ac:dyDescent="0.25">
      <c r="A274" s="357" t="s">
        <v>180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09"/>
      <c r="AB274" s="309"/>
      <c r="AC274" s="309"/>
    </row>
    <row r="275" spans="1:68" ht="27" customHeight="1" x14ac:dyDescent="0.25">
      <c r="A275" s="53" t="s">
        <v>398</v>
      </c>
      <c r="B275" s="53" t="s">
        <v>399</v>
      </c>
      <c r="C275" s="30">
        <v>4301136028</v>
      </c>
      <c r="D275" s="331">
        <v>4640242180304</v>
      </c>
      <c r="E275" s="332"/>
      <c r="F275" s="317">
        <v>2.7</v>
      </c>
      <c r="G275" s="31">
        <v>1</v>
      </c>
      <c r="H275" s="317">
        <v>2.7</v>
      </c>
      <c r="I275" s="317">
        <v>2.8906000000000001</v>
      </c>
      <c r="J275" s="31">
        <v>126</v>
      </c>
      <c r="K275" s="31" t="s">
        <v>80</v>
      </c>
      <c r="L275" s="31" t="s">
        <v>89</v>
      </c>
      <c r="M275" s="32" t="s">
        <v>69</v>
      </c>
      <c r="N275" s="32"/>
      <c r="O275" s="31">
        <v>180</v>
      </c>
      <c r="P275" s="351" t="s">
        <v>400</v>
      </c>
      <c r="Q275" s="323"/>
      <c r="R275" s="323"/>
      <c r="S275" s="323"/>
      <c r="T275" s="324"/>
      <c r="U275" s="33"/>
      <c r="V275" s="33"/>
      <c r="W275" s="34" t="s">
        <v>70</v>
      </c>
      <c r="X275" s="318">
        <v>0</v>
      </c>
      <c r="Y275" s="319">
        <f>IFERROR(IF(X275="","",X275),"")</f>
        <v>0</v>
      </c>
      <c r="Z275" s="35">
        <f>IFERROR(IF(X275="","",X275*0.00936),"")</f>
        <v>0</v>
      </c>
      <c r="AA275" s="55"/>
      <c r="AB275" s="56"/>
      <c r="AC275" s="260" t="s">
        <v>401</v>
      </c>
      <c r="AG275" s="66"/>
      <c r="AJ275" s="69" t="s">
        <v>90</v>
      </c>
      <c r="AK275" s="69">
        <v>14</v>
      </c>
      <c r="BB275" s="261" t="s">
        <v>83</v>
      </c>
      <c r="BM275" s="66">
        <f>IFERROR(X275*I275,"0")</f>
        <v>0</v>
      </c>
      <c r="BN275" s="66">
        <f>IFERROR(Y275*I275,"0")</f>
        <v>0</v>
      </c>
      <c r="BO275" s="66">
        <f>IFERROR(X275/J275,"0")</f>
        <v>0</v>
      </c>
      <c r="BP275" s="66">
        <f>IFERROR(Y275/J275,"0")</f>
        <v>0</v>
      </c>
    </row>
    <row r="276" spans="1:68" ht="27" customHeight="1" x14ac:dyDescent="0.25">
      <c r="A276" s="53" t="s">
        <v>402</v>
      </c>
      <c r="B276" s="53" t="s">
        <v>403</v>
      </c>
      <c r="C276" s="30">
        <v>4301136026</v>
      </c>
      <c r="D276" s="331">
        <v>4640242180236</v>
      </c>
      <c r="E276" s="332"/>
      <c r="F276" s="317">
        <v>5</v>
      </c>
      <c r="G276" s="31">
        <v>1</v>
      </c>
      <c r="H276" s="317">
        <v>5</v>
      </c>
      <c r="I276" s="317">
        <v>5.2350000000000003</v>
      </c>
      <c r="J276" s="31">
        <v>84</v>
      </c>
      <c r="K276" s="31" t="s">
        <v>67</v>
      </c>
      <c r="L276" s="31" t="s">
        <v>139</v>
      </c>
      <c r="M276" s="32" t="s">
        <v>69</v>
      </c>
      <c r="N276" s="32"/>
      <c r="O276" s="31">
        <v>180</v>
      </c>
      <c r="P276" s="490" t="s">
        <v>404</v>
      </c>
      <c r="Q276" s="323"/>
      <c r="R276" s="323"/>
      <c r="S276" s="323"/>
      <c r="T276" s="324"/>
      <c r="U276" s="33"/>
      <c r="V276" s="33"/>
      <c r="W276" s="34" t="s">
        <v>70</v>
      </c>
      <c r="X276" s="318">
        <v>0</v>
      </c>
      <c r="Y276" s="319">
        <f>IFERROR(IF(X276="","",X276),"")</f>
        <v>0</v>
      </c>
      <c r="Z276" s="35">
        <f>IFERROR(IF(X276="","",X276*0.0155),"")</f>
        <v>0</v>
      </c>
      <c r="AA276" s="55"/>
      <c r="AB276" s="56"/>
      <c r="AC276" s="262" t="s">
        <v>401</v>
      </c>
      <c r="AG276" s="66"/>
      <c r="AJ276" s="69" t="s">
        <v>140</v>
      </c>
      <c r="AK276" s="69">
        <v>84</v>
      </c>
      <c r="BB276" s="263" t="s">
        <v>83</v>
      </c>
      <c r="BM276" s="66">
        <f>IFERROR(X276*I276,"0")</f>
        <v>0</v>
      </c>
      <c r="BN276" s="66">
        <f>IFERROR(Y276*I276,"0")</f>
        <v>0</v>
      </c>
      <c r="BO276" s="66">
        <f>IFERROR(X276/J276,"0")</f>
        <v>0</v>
      </c>
      <c r="BP276" s="66">
        <f>IFERROR(Y276/J276,"0")</f>
        <v>0</v>
      </c>
    </row>
    <row r="277" spans="1:68" ht="27" customHeight="1" x14ac:dyDescent="0.25">
      <c r="A277" s="53" t="s">
        <v>405</v>
      </c>
      <c r="B277" s="53" t="s">
        <v>406</v>
      </c>
      <c r="C277" s="30">
        <v>4301136029</v>
      </c>
      <c r="D277" s="331">
        <v>4640242180410</v>
      </c>
      <c r="E277" s="332"/>
      <c r="F277" s="317">
        <v>2.2400000000000002</v>
      </c>
      <c r="G277" s="31">
        <v>1</v>
      </c>
      <c r="H277" s="317">
        <v>2.2400000000000002</v>
      </c>
      <c r="I277" s="317">
        <v>2.4319999999999999</v>
      </c>
      <c r="J277" s="31">
        <v>126</v>
      </c>
      <c r="K277" s="31" t="s">
        <v>80</v>
      </c>
      <c r="L277" s="31" t="s">
        <v>68</v>
      </c>
      <c r="M277" s="32" t="s">
        <v>69</v>
      </c>
      <c r="N277" s="32"/>
      <c r="O277" s="31">
        <v>180</v>
      </c>
      <c r="P277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3"/>
      <c r="V277" s="33"/>
      <c r="W277" s="34" t="s">
        <v>70</v>
      </c>
      <c r="X277" s="318">
        <v>0</v>
      </c>
      <c r="Y277" s="319">
        <f>IFERROR(IF(X277="","",X277),"")</f>
        <v>0</v>
      </c>
      <c r="Z277" s="35">
        <f>IFERROR(IF(X277="","",X277*0.00936),"")</f>
        <v>0</v>
      </c>
      <c r="AA277" s="55"/>
      <c r="AB277" s="56"/>
      <c r="AC277" s="264" t="s">
        <v>401</v>
      </c>
      <c r="AG277" s="66"/>
      <c r="AJ277" s="69" t="s">
        <v>72</v>
      </c>
      <c r="AK277" s="69">
        <v>1</v>
      </c>
      <c r="BB277" s="265" t="s">
        <v>83</v>
      </c>
      <c r="BM277" s="66">
        <f>IFERROR(X277*I277,"0")</f>
        <v>0</v>
      </c>
      <c r="BN277" s="66">
        <f>IFERROR(Y277*I277,"0")</f>
        <v>0</v>
      </c>
      <c r="BO277" s="66">
        <f>IFERROR(X277/J277,"0")</f>
        <v>0</v>
      </c>
      <c r="BP277" s="66">
        <f>IFERROR(Y277/J277,"0")</f>
        <v>0</v>
      </c>
    </row>
    <row r="278" spans="1:68" x14ac:dyDescent="0.2">
      <c r="A278" s="33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40"/>
      <c r="P278" s="326" t="s">
        <v>73</v>
      </c>
      <c r="Q278" s="327"/>
      <c r="R278" s="327"/>
      <c r="S278" s="327"/>
      <c r="T278" s="327"/>
      <c r="U278" s="327"/>
      <c r="V278" s="328"/>
      <c r="W278" s="36" t="s">
        <v>70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0"/>
      <c r="P279" s="326" t="s">
        <v>73</v>
      </c>
      <c r="Q279" s="327"/>
      <c r="R279" s="327"/>
      <c r="S279" s="327"/>
      <c r="T279" s="327"/>
      <c r="U279" s="327"/>
      <c r="V279" s="328"/>
      <c r="W279" s="36" t="s">
        <v>74</v>
      </c>
      <c r="X279" s="320">
        <f>IFERROR(SUMPRODUCT(X275:X277*H275:H277),"0")</f>
        <v>0</v>
      </c>
      <c r="Y279" s="320">
        <f>IFERROR(SUMPRODUCT(Y275:Y277*H275:H277),"0")</f>
        <v>0</v>
      </c>
      <c r="Z279" s="36"/>
      <c r="AA279" s="321"/>
      <c r="AB279" s="321"/>
      <c r="AC279" s="321"/>
    </row>
    <row r="280" spans="1:68" ht="14.25" customHeight="1" x14ac:dyDescent="0.25">
      <c r="A280" s="357" t="s">
        <v>142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09"/>
      <c r="AB280" s="309"/>
      <c r="AC280" s="309"/>
    </row>
    <row r="281" spans="1:68" ht="27" customHeight="1" x14ac:dyDescent="0.25">
      <c r="A281" s="53" t="s">
        <v>407</v>
      </c>
      <c r="B281" s="53" t="s">
        <v>408</v>
      </c>
      <c r="C281" s="30">
        <v>4301135504</v>
      </c>
      <c r="D281" s="331">
        <v>4640242181554</v>
      </c>
      <c r="E281" s="332"/>
      <c r="F281" s="317">
        <v>3</v>
      </c>
      <c r="G281" s="31">
        <v>1</v>
      </c>
      <c r="H281" s="317">
        <v>3</v>
      </c>
      <c r="I281" s="317">
        <v>3.1920000000000002</v>
      </c>
      <c r="J281" s="31">
        <v>126</v>
      </c>
      <c r="K281" s="31" t="s">
        <v>80</v>
      </c>
      <c r="L281" s="31" t="s">
        <v>68</v>
      </c>
      <c r="M281" s="32" t="s">
        <v>69</v>
      </c>
      <c r="N281" s="32"/>
      <c r="O281" s="31">
        <v>180</v>
      </c>
      <c r="P281" s="400" t="s">
        <v>409</v>
      </c>
      <c r="Q281" s="323"/>
      <c r="R281" s="323"/>
      <c r="S281" s="323"/>
      <c r="T281" s="324"/>
      <c r="U281" s="33"/>
      <c r="V281" s="33"/>
      <c r="W281" s="34" t="s">
        <v>70</v>
      </c>
      <c r="X281" s="318">
        <v>0</v>
      </c>
      <c r="Y281" s="319">
        <f t="shared" ref="Y281:Y301" si="18">IFERROR(IF(X281="","",X281),"")</f>
        <v>0</v>
      </c>
      <c r="Z281" s="35">
        <f>IFERROR(IF(X281="","",X281*0.00936),"")</f>
        <v>0</v>
      </c>
      <c r="AA281" s="55"/>
      <c r="AB281" s="56"/>
      <c r="AC281" s="266" t="s">
        <v>410</v>
      </c>
      <c r="AG281" s="66"/>
      <c r="AJ281" s="69" t="s">
        <v>72</v>
      </c>
      <c r="AK281" s="69">
        <v>1</v>
      </c>
      <c r="BB281" s="267" t="s">
        <v>83</v>
      </c>
      <c r="BM281" s="66">
        <f t="shared" ref="BM281:BM301" si="19">IFERROR(X281*I281,"0")</f>
        <v>0</v>
      </c>
      <c r="BN281" s="66">
        <f t="shared" ref="BN281:BN301" si="20">IFERROR(Y281*I281,"0")</f>
        <v>0</v>
      </c>
      <c r="BO281" s="66">
        <f t="shared" ref="BO281:BO301" si="21">IFERROR(X281/J281,"0")</f>
        <v>0</v>
      </c>
      <c r="BP281" s="66">
        <f t="shared" ref="BP281:BP301" si="22">IFERROR(Y281/J281,"0")</f>
        <v>0</v>
      </c>
    </row>
    <row r="282" spans="1:68" ht="27" customHeight="1" x14ac:dyDescent="0.25">
      <c r="A282" s="53" t="s">
        <v>411</v>
      </c>
      <c r="B282" s="53" t="s">
        <v>412</v>
      </c>
      <c r="C282" s="30">
        <v>4301135394</v>
      </c>
      <c r="D282" s="331">
        <v>4640242181561</v>
      </c>
      <c r="E282" s="332"/>
      <c r="F282" s="317">
        <v>3.7</v>
      </c>
      <c r="G282" s="31">
        <v>1</v>
      </c>
      <c r="H282" s="317">
        <v>3.7</v>
      </c>
      <c r="I282" s="317">
        <v>3.8919999999999999</v>
      </c>
      <c r="J282" s="31">
        <v>126</v>
      </c>
      <c r="K282" s="31" t="s">
        <v>80</v>
      </c>
      <c r="L282" s="31" t="s">
        <v>89</v>
      </c>
      <c r="M282" s="32" t="s">
        <v>69</v>
      </c>
      <c r="N282" s="32"/>
      <c r="O282" s="31">
        <v>180</v>
      </c>
      <c r="P282" s="481" t="s">
        <v>413</v>
      </c>
      <c r="Q282" s="323"/>
      <c r="R282" s="323"/>
      <c r="S282" s="323"/>
      <c r="T282" s="324"/>
      <c r="U282" s="33"/>
      <c r="V282" s="33"/>
      <c r="W282" s="34" t="s">
        <v>70</v>
      </c>
      <c r="X282" s="318">
        <v>0</v>
      </c>
      <c r="Y282" s="319">
        <f t="shared" si="18"/>
        <v>0</v>
      </c>
      <c r="Z282" s="35">
        <f>IFERROR(IF(X282="","",X282*0.00936),"")</f>
        <v>0</v>
      </c>
      <c r="AA282" s="55"/>
      <c r="AB282" s="56"/>
      <c r="AC282" s="268" t="s">
        <v>414</v>
      </c>
      <c r="AG282" s="66"/>
      <c r="AJ282" s="69" t="s">
        <v>90</v>
      </c>
      <c r="AK282" s="69">
        <v>14</v>
      </c>
      <c r="BB282" s="269" t="s">
        <v>83</v>
      </c>
      <c r="BM282" s="66">
        <f t="shared" si="19"/>
        <v>0</v>
      </c>
      <c r="BN282" s="66">
        <f t="shared" si="20"/>
        <v>0</v>
      </c>
      <c r="BO282" s="66">
        <f t="shared" si="21"/>
        <v>0</v>
      </c>
      <c r="BP282" s="66">
        <f t="shared" si="22"/>
        <v>0</v>
      </c>
    </row>
    <row r="283" spans="1:68" ht="37.5" customHeight="1" x14ac:dyDescent="0.25">
      <c r="A283" s="53" t="s">
        <v>415</v>
      </c>
      <c r="B283" s="53" t="s">
        <v>416</v>
      </c>
      <c r="C283" s="30">
        <v>4301135552</v>
      </c>
      <c r="D283" s="331">
        <v>4640242181431</v>
      </c>
      <c r="E283" s="332"/>
      <c r="F283" s="317">
        <v>3.5</v>
      </c>
      <c r="G283" s="31">
        <v>1</v>
      </c>
      <c r="H283" s="317">
        <v>3.5</v>
      </c>
      <c r="I283" s="317">
        <v>3.6920000000000002</v>
      </c>
      <c r="J283" s="31">
        <v>126</v>
      </c>
      <c r="K283" s="31" t="s">
        <v>80</v>
      </c>
      <c r="L283" s="31" t="s">
        <v>68</v>
      </c>
      <c r="M283" s="32" t="s">
        <v>69</v>
      </c>
      <c r="N283" s="32"/>
      <c r="O283" s="31">
        <v>180</v>
      </c>
      <c r="P283" s="427" t="s">
        <v>417</v>
      </c>
      <c r="Q283" s="323"/>
      <c r="R283" s="323"/>
      <c r="S283" s="323"/>
      <c r="T283" s="324"/>
      <c r="U283" s="33"/>
      <c r="V283" s="33"/>
      <c r="W283" s="34" t="s">
        <v>70</v>
      </c>
      <c r="X283" s="318">
        <v>0</v>
      </c>
      <c r="Y283" s="319">
        <f t="shared" si="18"/>
        <v>0</v>
      </c>
      <c r="Z283" s="35">
        <f>IFERROR(IF(X283="","",X283*0.00936),"")</f>
        <v>0</v>
      </c>
      <c r="AA283" s="55"/>
      <c r="AB283" s="56"/>
      <c r="AC283" s="270" t="s">
        <v>418</v>
      </c>
      <c r="AG283" s="66"/>
      <c r="AJ283" s="69" t="s">
        <v>72</v>
      </c>
      <c r="AK283" s="69">
        <v>1</v>
      </c>
      <c r="BB283" s="271" t="s">
        <v>83</v>
      </c>
      <c r="BM283" s="66">
        <f t="shared" si="19"/>
        <v>0</v>
      </c>
      <c r="BN283" s="66">
        <f t="shared" si="20"/>
        <v>0</v>
      </c>
      <c r="BO283" s="66">
        <f t="shared" si="21"/>
        <v>0</v>
      </c>
      <c r="BP283" s="66">
        <f t="shared" si="22"/>
        <v>0</v>
      </c>
    </row>
    <row r="284" spans="1:68" ht="27" customHeight="1" x14ac:dyDescent="0.25">
      <c r="A284" s="53" t="s">
        <v>419</v>
      </c>
      <c r="B284" s="53" t="s">
        <v>420</v>
      </c>
      <c r="C284" s="30">
        <v>4301135374</v>
      </c>
      <c r="D284" s="331">
        <v>4640242181424</v>
      </c>
      <c r="E284" s="332"/>
      <c r="F284" s="317">
        <v>5.5</v>
      </c>
      <c r="G284" s="31">
        <v>1</v>
      </c>
      <c r="H284" s="317">
        <v>5.5</v>
      </c>
      <c r="I284" s="317">
        <v>5.7350000000000003</v>
      </c>
      <c r="J284" s="31">
        <v>84</v>
      </c>
      <c r="K284" s="31" t="s">
        <v>67</v>
      </c>
      <c r="L284" s="31" t="s">
        <v>89</v>
      </c>
      <c r="M284" s="32" t="s">
        <v>69</v>
      </c>
      <c r="N284" s="32"/>
      <c r="O284" s="31">
        <v>180</v>
      </c>
      <c r="P284" s="385" t="s">
        <v>421</v>
      </c>
      <c r="Q284" s="323"/>
      <c r="R284" s="323"/>
      <c r="S284" s="323"/>
      <c r="T284" s="324"/>
      <c r="U284" s="33"/>
      <c r="V284" s="33"/>
      <c r="W284" s="34" t="s">
        <v>70</v>
      </c>
      <c r="X284" s="318">
        <v>0</v>
      </c>
      <c r="Y284" s="319">
        <f t="shared" si="18"/>
        <v>0</v>
      </c>
      <c r="Z284" s="35">
        <f>IFERROR(IF(X284="","",X284*0.0155),"")</f>
        <v>0</v>
      </c>
      <c r="AA284" s="55"/>
      <c r="AB284" s="56"/>
      <c r="AC284" s="272" t="s">
        <v>410</v>
      </c>
      <c r="AG284" s="66"/>
      <c r="AJ284" s="69" t="s">
        <v>90</v>
      </c>
      <c r="AK284" s="69">
        <v>12</v>
      </c>
      <c r="BB284" s="273" t="s">
        <v>83</v>
      </c>
      <c r="BM284" s="66">
        <f t="shared" si="19"/>
        <v>0</v>
      </c>
      <c r="BN284" s="66">
        <f t="shared" si="20"/>
        <v>0</v>
      </c>
      <c r="BO284" s="66">
        <f t="shared" si="21"/>
        <v>0</v>
      </c>
      <c r="BP284" s="66">
        <f t="shared" si="22"/>
        <v>0</v>
      </c>
    </row>
    <row r="285" spans="1:68" ht="27" customHeight="1" x14ac:dyDescent="0.25">
      <c r="A285" s="53" t="s">
        <v>422</v>
      </c>
      <c r="B285" s="53" t="s">
        <v>423</v>
      </c>
      <c r="C285" s="30">
        <v>4301135320</v>
      </c>
      <c r="D285" s="331">
        <v>4640242181592</v>
      </c>
      <c r="E285" s="332"/>
      <c r="F285" s="317">
        <v>3.5</v>
      </c>
      <c r="G285" s="31">
        <v>1</v>
      </c>
      <c r="H285" s="317">
        <v>3.5</v>
      </c>
      <c r="I285" s="317">
        <v>3.6850000000000001</v>
      </c>
      <c r="J285" s="31">
        <v>126</v>
      </c>
      <c r="K285" s="31" t="s">
        <v>80</v>
      </c>
      <c r="L285" s="31" t="s">
        <v>68</v>
      </c>
      <c r="M285" s="32" t="s">
        <v>69</v>
      </c>
      <c r="N285" s="32"/>
      <c r="O285" s="31">
        <v>180</v>
      </c>
      <c r="P285" s="429" t="s">
        <v>424</v>
      </c>
      <c r="Q285" s="323"/>
      <c r="R285" s="323"/>
      <c r="S285" s="323"/>
      <c r="T285" s="324"/>
      <c r="U285" s="33"/>
      <c r="V285" s="33"/>
      <c r="W285" s="34" t="s">
        <v>70</v>
      </c>
      <c r="X285" s="318">
        <v>0</v>
      </c>
      <c r="Y285" s="319">
        <f t="shared" si="18"/>
        <v>0</v>
      </c>
      <c r="Z285" s="35">
        <f t="shared" ref="Z285:Z292" si="23">IFERROR(IF(X285="","",X285*0.00936),"")</f>
        <v>0</v>
      </c>
      <c r="AA285" s="55"/>
      <c r="AB285" s="56"/>
      <c r="AC285" s="274" t="s">
        <v>425</v>
      </c>
      <c r="AG285" s="66"/>
      <c r="AJ285" s="69" t="s">
        <v>72</v>
      </c>
      <c r="AK285" s="69">
        <v>1</v>
      </c>
      <c r="BB285" s="275" t="s">
        <v>83</v>
      </c>
      <c r="BM285" s="66">
        <f t="shared" si="19"/>
        <v>0</v>
      </c>
      <c r="BN285" s="66">
        <f t="shared" si="20"/>
        <v>0</v>
      </c>
      <c r="BO285" s="66">
        <f t="shared" si="21"/>
        <v>0</v>
      </c>
      <c r="BP285" s="66">
        <f t="shared" si="22"/>
        <v>0</v>
      </c>
    </row>
    <row r="286" spans="1:68" ht="27" customHeight="1" x14ac:dyDescent="0.25">
      <c r="A286" s="53" t="s">
        <v>426</v>
      </c>
      <c r="B286" s="53" t="s">
        <v>427</v>
      </c>
      <c r="C286" s="30">
        <v>4301135405</v>
      </c>
      <c r="D286" s="331">
        <v>4640242181523</v>
      </c>
      <c r="E286" s="332"/>
      <c r="F286" s="317">
        <v>3</v>
      </c>
      <c r="G286" s="31">
        <v>1</v>
      </c>
      <c r="H286" s="317">
        <v>3</v>
      </c>
      <c r="I286" s="317">
        <v>3.1920000000000002</v>
      </c>
      <c r="J286" s="31">
        <v>126</v>
      </c>
      <c r="K286" s="31" t="s">
        <v>80</v>
      </c>
      <c r="L286" s="31" t="s">
        <v>89</v>
      </c>
      <c r="M286" s="32" t="s">
        <v>69</v>
      </c>
      <c r="N286" s="32"/>
      <c r="O286" s="31">
        <v>180</v>
      </c>
      <c r="P286" s="397" t="s">
        <v>428</v>
      </c>
      <c r="Q286" s="323"/>
      <c r="R286" s="323"/>
      <c r="S286" s="323"/>
      <c r="T286" s="324"/>
      <c r="U286" s="33"/>
      <c r="V286" s="33"/>
      <c r="W286" s="34" t="s">
        <v>70</v>
      </c>
      <c r="X286" s="318">
        <v>0</v>
      </c>
      <c r="Y286" s="319">
        <f t="shared" si="18"/>
        <v>0</v>
      </c>
      <c r="Z286" s="35">
        <f t="shared" si="23"/>
        <v>0</v>
      </c>
      <c r="AA286" s="55"/>
      <c r="AB286" s="56"/>
      <c r="AC286" s="276" t="s">
        <v>414</v>
      </c>
      <c r="AG286" s="66"/>
      <c r="AJ286" s="69" t="s">
        <v>90</v>
      </c>
      <c r="AK286" s="69">
        <v>14</v>
      </c>
      <c r="BB286" s="277" t="s">
        <v>83</v>
      </c>
      <c r="BM286" s="66">
        <f t="shared" si="19"/>
        <v>0</v>
      </c>
      <c r="BN286" s="66">
        <f t="shared" si="20"/>
        <v>0</v>
      </c>
      <c r="BO286" s="66">
        <f t="shared" si="21"/>
        <v>0</v>
      </c>
      <c r="BP286" s="66">
        <f t="shared" si="22"/>
        <v>0</v>
      </c>
    </row>
    <row r="287" spans="1:68" ht="27" customHeight="1" x14ac:dyDescent="0.25">
      <c r="A287" s="53" t="s">
        <v>429</v>
      </c>
      <c r="B287" s="53" t="s">
        <v>430</v>
      </c>
      <c r="C287" s="30">
        <v>4301135404</v>
      </c>
      <c r="D287" s="331">
        <v>4640242181516</v>
      </c>
      <c r="E287" s="332"/>
      <c r="F287" s="317">
        <v>3.7</v>
      </c>
      <c r="G287" s="31">
        <v>1</v>
      </c>
      <c r="H287" s="317">
        <v>3.7</v>
      </c>
      <c r="I287" s="317">
        <v>3.8919999999999999</v>
      </c>
      <c r="J287" s="31">
        <v>126</v>
      </c>
      <c r="K287" s="31" t="s">
        <v>80</v>
      </c>
      <c r="L287" s="31" t="s">
        <v>68</v>
      </c>
      <c r="M287" s="32" t="s">
        <v>69</v>
      </c>
      <c r="N287" s="32"/>
      <c r="O287" s="31">
        <v>180</v>
      </c>
      <c r="P287" s="399" t="s">
        <v>431</v>
      </c>
      <c r="Q287" s="323"/>
      <c r="R287" s="323"/>
      <c r="S287" s="323"/>
      <c r="T287" s="324"/>
      <c r="U287" s="33"/>
      <c r="V287" s="33"/>
      <c r="W287" s="34" t="s">
        <v>70</v>
      </c>
      <c r="X287" s="318">
        <v>0</v>
      </c>
      <c r="Y287" s="319">
        <f t="shared" si="18"/>
        <v>0</v>
      </c>
      <c r="Z287" s="35">
        <f t="shared" si="23"/>
        <v>0</v>
      </c>
      <c r="AA287" s="55"/>
      <c r="AB287" s="56"/>
      <c r="AC287" s="278" t="s">
        <v>418</v>
      </c>
      <c r="AG287" s="66"/>
      <c r="AJ287" s="69" t="s">
        <v>72</v>
      </c>
      <c r="AK287" s="69">
        <v>1</v>
      </c>
      <c r="BB287" s="279" t="s">
        <v>83</v>
      </c>
      <c r="BM287" s="66">
        <f t="shared" si="19"/>
        <v>0</v>
      </c>
      <c r="BN287" s="66">
        <f t="shared" si="20"/>
        <v>0</v>
      </c>
      <c r="BO287" s="66">
        <f t="shared" si="21"/>
        <v>0</v>
      </c>
      <c r="BP287" s="66">
        <f t="shared" si="22"/>
        <v>0</v>
      </c>
    </row>
    <row r="288" spans="1:68" ht="37.5" customHeight="1" x14ac:dyDescent="0.25">
      <c r="A288" s="53" t="s">
        <v>432</v>
      </c>
      <c r="B288" s="53" t="s">
        <v>433</v>
      </c>
      <c r="C288" s="30">
        <v>4301135402</v>
      </c>
      <c r="D288" s="331">
        <v>4640242181493</v>
      </c>
      <c r="E288" s="332"/>
      <c r="F288" s="317">
        <v>3.7</v>
      </c>
      <c r="G288" s="31">
        <v>1</v>
      </c>
      <c r="H288" s="317">
        <v>3.7</v>
      </c>
      <c r="I288" s="317">
        <v>3.8919999999999999</v>
      </c>
      <c r="J288" s="31">
        <v>126</v>
      </c>
      <c r="K288" s="31" t="s">
        <v>80</v>
      </c>
      <c r="L288" s="31" t="s">
        <v>68</v>
      </c>
      <c r="M288" s="32" t="s">
        <v>69</v>
      </c>
      <c r="N288" s="32"/>
      <c r="O288" s="31">
        <v>180</v>
      </c>
      <c r="P288" s="516" t="s">
        <v>434</v>
      </c>
      <c r="Q288" s="323"/>
      <c r="R288" s="323"/>
      <c r="S288" s="323"/>
      <c r="T288" s="324"/>
      <c r="U288" s="33"/>
      <c r="V288" s="33"/>
      <c r="W288" s="34" t="s">
        <v>70</v>
      </c>
      <c r="X288" s="318">
        <v>0</v>
      </c>
      <c r="Y288" s="319">
        <f t="shared" si="18"/>
        <v>0</v>
      </c>
      <c r="Z288" s="35">
        <f t="shared" si="23"/>
        <v>0</v>
      </c>
      <c r="AA288" s="55"/>
      <c r="AB288" s="56"/>
      <c r="AC288" s="280" t="s">
        <v>410</v>
      </c>
      <c r="AG288" s="66"/>
      <c r="AJ288" s="69" t="s">
        <v>72</v>
      </c>
      <c r="AK288" s="69">
        <v>1</v>
      </c>
      <c r="BB288" s="281" t="s">
        <v>83</v>
      </c>
      <c r="BM288" s="66">
        <f t="shared" si="19"/>
        <v>0</v>
      </c>
      <c r="BN288" s="66">
        <f t="shared" si="20"/>
        <v>0</v>
      </c>
      <c r="BO288" s="66">
        <f t="shared" si="21"/>
        <v>0</v>
      </c>
      <c r="BP288" s="66">
        <f t="shared" si="22"/>
        <v>0</v>
      </c>
    </row>
    <row r="289" spans="1:68" ht="27" customHeight="1" x14ac:dyDescent="0.25">
      <c r="A289" s="53" t="s">
        <v>435</v>
      </c>
      <c r="B289" s="53" t="s">
        <v>436</v>
      </c>
      <c r="C289" s="30">
        <v>4301135375</v>
      </c>
      <c r="D289" s="331">
        <v>4640242181486</v>
      </c>
      <c r="E289" s="332"/>
      <c r="F289" s="317">
        <v>3.7</v>
      </c>
      <c r="G289" s="31">
        <v>1</v>
      </c>
      <c r="H289" s="317">
        <v>3.7</v>
      </c>
      <c r="I289" s="317">
        <v>3.8919999999999999</v>
      </c>
      <c r="J289" s="31">
        <v>126</v>
      </c>
      <c r="K289" s="31" t="s">
        <v>80</v>
      </c>
      <c r="L289" s="31" t="s">
        <v>139</v>
      </c>
      <c r="M289" s="32" t="s">
        <v>69</v>
      </c>
      <c r="N289" s="32"/>
      <c r="O289" s="31">
        <v>180</v>
      </c>
      <c r="P289" s="418" t="s">
        <v>437</v>
      </c>
      <c r="Q289" s="323"/>
      <c r="R289" s="323"/>
      <c r="S289" s="323"/>
      <c r="T289" s="324"/>
      <c r="U289" s="33"/>
      <c r="V289" s="33"/>
      <c r="W289" s="34" t="s">
        <v>70</v>
      </c>
      <c r="X289" s="318">
        <v>0</v>
      </c>
      <c r="Y289" s="319">
        <f t="shared" si="18"/>
        <v>0</v>
      </c>
      <c r="Z289" s="35">
        <f t="shared" si="23"/>
        <v>0</v>
      </c>
      <c r="AA289" s="55"/>
      <c r="AB289" s="56"/>
      <c r="AC289" s="282" t="s">
        <v>410</v>
      </c>
      <c r="AG289" s="66"/>
      <c r="AJ289" s="69" t="s">
        <v>140</v>
      </c>
      <c r="AK289" s="69">
        <v>126</v>
      </c>
      <c r="BB289" s="283" t="s">
        <v>83</v>
      </c>
      <c r="BM289" s="66">
        <f t="shared" si="19"/>
        <v>0</v>
      </c>
      <c r="BN289" s="66">
        <f t="shared" si="20"/>
        <v>0</v>
      </c>
      <c r="BO289" s="66">
        <f t="shared" si="21"/>
        <v>0</v>
      </c>
      <c r="BP289" s="66">
        <f t="shared" si="22"/>
        <v>0</v>
      </c>
    </row>
    <row r="290" spans="1:68" ht="27" customHeight="1" x14ac:dyDescent="0.25">
      <c r="A290" s="53" t="s">
        <v>438</v>
      </c>
      <c r="B290" s="53" t="s">
        <v>439</v>
      </c>
      <c r="C290" s="30">
        <v>4301135403</v>
      </c>
      <c r="D290" s="331">
        <v>4640242181509</v>
      </c>
      <c r="E290" s="332"/>
      <c r="F290" s="317">
        <v>3.7</v>
      </c>
      <c r="G290" s="31">
        <v>1</v>
      </c>
      <c r="H290" s="317">
        <v>3.7</v>
      </c>
      <c r="I290" s="317">
        <v>3.8919999999999999</v>
      </c>
      <c r="J290" s="31">
        <v>126</v>
      </c>
      <c r="K290" s="31" t="s">
        <v>80</v>
      </c>
      <c r="L290" s="31" t="s">
        <v>68</v>
      </c>
      <c r="M290" s="32" t="s">
        <v>69</v>
      </c>
      <c r="N290" s="32"/>
      <c r="O290" s="31">
        <v>180</v>
      </c>
      <c r="P290" s="348" t="s">
        <v>440</v>
      </c>
      <c r="Q290" s="323"/>
      <c r="R290" s="323"/>
      <c r="S290" s="323"/>
      <c r="T290" s="324"/>
      <c r="U290" s="33"/>
      <c r="V290" s="33"/>
      <c r="W290" s="34" t="s">
        <v>70</v>
      </c>
      <c r="X290" s="318">
        <v>0</v>
      </c>
      <c r="Y290" s="319">
        <f t="shared" si="18"/>
        <v>0</v>
      </c>
      <c r="Z290" s="35">
        <f t="shared" si="23"/>
        <v>0</v>
      </c>
      <c r="AA290" s="55"/>
      <c r="AB290" s="56"/>
      <c r="AC290" s="284" t="s">
        <v>410</v>
      </c>
      <c r="AG290" s="66"/>
      <c r="AJ290" s="69" t="s">
        <v>72</v>
      </c>
      <c r="AK290" s="69">
        <v>1</v>
      </c>
      <c r="BB290" s="285" t="s">
        <v>83</v>
      </c>
      <c r="BM290" s="66">
        <f t="shared" si="19"/>
        <v>0</v>
      </c>
      <c r="BN290" s="66">
        <f t="shared" si="20"/>
        <v>0</v>
      </c>
      <c r="BO290" s="66">
        <f t="shared" si="21"/>
        <v>0</v>
      </c>
      <c r="BP290" s="66">
        <f t="shared" si="22"/>
        <v>0</v>
      </c>
    </row>
    <row r="291" spans="1:68" ht="27" customHeight="1" x14ac:dyDescent="0.25">
      <c r="A291" s="53" t="s">
        <v>441</v>
      </c>
      <c r="B291" s="53" t="s">
        <v>442</v>
      </c>
      <c r="C291" s="30">
        <v>4301135304</v>
      </c>
      <c r="D291" s="331">
        <v>4640242181240</v>
      </c>
      <c r="E291" s="332"/>
      <c r="F291" s="317">
        <v>0.3</v>
      </c>
      <c r="G291" s="31">
        <v>9</v>
      </c>
      <c r="H291" s="317">
        <v>2.7</v>
      </c>
      <c r="I291" s="317">
        <v>2.88</v>
      </c>
      <c r="J291" s="31">
        <v>126</v>
      </c>
      <c r="K291" s="31" t="s">
        <v>80</v>
      </c>
      <c r="L291" s="31" t="s">
        <v>68</v>
      </c>
      <c r="M291" s="32" t="s">
        <v>69</v>
      </c>
      <c r="N291" s="32"/>
      <c r="O291" s="31">
        <v>180</v>
      </c>
      <c r="P291" s="515" t="s">
        <v>443</v>
      </c>
      <c r="Q291" s="323"/>
      <c r="R291" s="323"/>
      <c r="S291" s="323"/>
      <c r="T291" s="324"/>
      <c r="U291" s="33"/>
      <c r="V291" s="33"/>
      <c r="W291" s="34" t="s">
        <v>70</v>
      </c>
      <c r="X291" s="318">
        <v>28</v>
      </c>
      <c r="Y291" s="319">
        <f t="shared" si="18"/>
        <v>28</v>
      </c>
      <c r="Z291" s="35">
        <f t="shared" si="23"/>
        <v>0.26207999999999998</v>
      </c>
      <c r="AA291" s="55"/>
      <c r="AB291" s="56"/>
      <c r="AC291" s="286" t="s">
        <v>410</v>
      </c>
      <c r="AG291" s="66"/>
      <c r="AJ291" s="69" t="s">
        <v>72</v>
      </c>
      <c r="AK291" s="69">
        <v>1</v>
      </c>
      <c r="BB291" s="287" t="s">
        <v>83</v>
      </c>
      <c r="BM291" s="66">
        <f t="shared" si="19"/>
        <v>80.64</v>
      </c>
      <c r="BN291" s="66">
        <f t="shared" si="20"/>
        <v>80.64</v>
      </c>
      <c r="BO291" s="66">
        <f t="shared" si="21"/>
        <v>0.22222222222222221</v>
      </c>
      <c r="BP291" s="66">
        <f t="shared" si="22"/>
        <v>0.22222222222222221</v>
      </c>
    </row>
    <row r="292" spans="1:68" ht="27" customHeight="1" x14ac:dyDescent="0.25">
      <c r="A292" s="53" t="s">
        <v>444</v>
      </c>
      <c r="B292" s="53" t="s">
        <v>445</v>
      </c>
      <c r="C292" s="30">
        <v>4301135310</v>
      </c>
      <c r="D292" s="331">
        <v>4640242181318</v>
      </c>
      <c r="E292" s="332"/>
      <c r="F292" s="317">
        <v>0.3</v>
      </c>
      <c r="G292" s="31">
        <v>9</v>
      </c>
      <c r="H292" s="317">
        <v>2.7</v>
      </c>
      <c r="I292" s="317">
        <v>2.988</v>
      </c>
      <c r="J292" s="31">
        <v>126</v>
      </c>
      <c r="K292" s="31" t="s">
        <v>80</v>
      </c>
      <c r="L292" s="31" t="s">
        <v>89</v>
      </c>
      <c r="M292" s="32" t="s">
        <v>69</v>
      </c>
      <c r="N292" s="32"/>
      <c r="O292" s="31">
        <v>180</v>
      </c>
      <c r="P292" s="522" t="s">
        <v>446</v>
      </c>
      <c r="Q292" s="323"/>
      <c r="R292" s="323"/>
      <c r="S292" s="323"/>
      <c r="T292" s="324"/>
      <c r="U292" s="33"/>
      <c r="V292" s="33"/>
      <c r="W292" s="34" t="s">
        <v>70</v>
      </c>
      <c r="X292" s="318">
        <v>0</v>
      </c>
      <c r="Y292" s="319">
        <f t="shared" si="18"/>
        <v>0</v>
      </c>
      <c r="Z292" s="35">
        <f t="shared" si="23"/>
        <v>0</v>
      </c>
      <c r="AA292" s="55"/>
      <c r="AB292" s="56"/>
      <c r="AC292" s="288" t="s">
        <v>414</v>
      </c>
      <c r="AG292" s="66"/>
      <c r="AJ292" s="69" t="s">
        <v>90</v>
      </c>
      <c r="AK292" s="69">
        <v>14</v>
      </c>
      <c r="BB292" s="289" t="s">
        <v>83</v>
      </c>
      <c r="BM292" s="66">
        <f t="shared" si="19"/>
        <v>0</v>
      </c>
      <c r="BN292" s="66">
        <f t="shared" si="20"/>
        <v>0</v>
      </c>
      <c r="BO292" s="66">
        <f t="shared" si="21"/>
        <v>0</v>
      </c>
      <c r="BP292" s="66">
        <f t="shared" si="22"/>
        <v>0</v>
      </c>
    </row>
    <row r="293" spans="1:68" ht="27" customHeight="1" x14ac:dyDescent="0.25">
      <c r="A293" s="53" t="s">
        <v>447</v>
      </c>
      <c r="B293" s="53" t="s">
        <v>448</v>
      </c>
      <c r="C293" s="30">
        <v>4301135306</v>
      </c>
      <c r="D293" s="331">
        <v>4640242181578</v>
      </c>
      <c r="E293" s="332"/>
      <c r="F293" s="317">
        <v>0.3</v>
      </c>
      <c r="G293" s="31">
        <v>9</v>
      </c>
      <c r="H293" s="317">
        <v>2.7</v>
      </c>
      <c r="I293" s="317">
        <v>2.8450000000000002</v>
      </c>
      <c r="J293" s="31">
        <v>234</v>
      </c>
      <c r="K293" s="31" t="s">
        <v>135</v>
      </c>
      <c r="L293" s="31" t="s">
        <v>89</v>
      </c>
      <c r="M293" s="32" t="s">
        <v>69</v>
      </c>
      <c r="N293" s="32"/>
      <c r="O293" s="31">
        <v>180</v>
      </c>
      <c r="P293" s="518" t="s">
        <v>449</v>
      </c>
      <c r="Q293" s="323"/>
      <c r="R293" s="323"/>
      <c r="S293" s="323"/>
      <c r="T293" s="324"/>
      <c r="U293" s="33"/>
      <c r="V293" s="33"/>
      <c r="W293" s="34" t="s">
        <v>70</v>
      </c>
      <c r="X293" s="318">
        <v>0</v>
      </c>
      <c r="Y293" s="319">
        <f t="shared" si="18"/>
        <v>0</v>
      </c>
      <c r="Z293" s="35">
        <f>IFERROR(IF(X293="","",X293*0.00502),"")</f>
        <v>0</v>
      </c>
      <c r="AA293" s="55"/>
      <c r="AB293" s="56"/>
      <c r="AC293" s="290" t="s">
        <v>410</v>
      </c>
      <c r="AG293" s="66"/>
      <c r="AJ293" s="69" t="s">
        <v>90</v>
      </c>
      <c r="AK293" s="69">
        <v>18</v>
      </c>
      <c r="BB293" s="291" t="s">
        <v>83</v>
      </c>
      <c r="BM293" s="66">
        <f t="shared" si="19"/>
        <v>0</v>
      </c>
      <c r="BN293" s="66">
        <f t="shared" si="20"/>
        <v>0</v>
      </c>
      <c r="BO293" s="66">
        <f t="shared" si="21"/>
        <v>0</v>
      </c>
      <c r="BP293" s="66">
        <f t="shared" si="22"/>
        <v>0</v>
      </c>
    </row>
    <row r="294" spans="1:68" ht="27" customHeight="1" x14ac:dyDescent="0.25">
      <c r="A294" s="53" t="s">
        <v>450</v>
      </c>
      <c r="B294" s="53" t="s">
        <v>451</v>
      </c>
      <c r="C294" s="30">
        <v>4301135305</v>
      </c>
      <c r="D294" s="331">
        <v>4640242181394</v>
      </c>
      <c r="E294" s="332"/>
      <c r="F294" s="317">
        <v>0.3</v>
      </c>
      <c r="G294" s="31">
        <v>9</v>
      </c>
      <c r="H294" s="317">
        <v>2.7</v>
      </c>
      <c r="I294" s="317">
        <v>2.8450000000000002</v>
      </c>
      <c r="J294" s="31">
        <v>234</v>
      </c>
      <c r="K294" s="31" t="s">
        <v>135</v>
      </c>
      <c r="L294" s="31" t="s">
        <v>89</v>
      </c>
      <c r="M294" s="32" t="s">
        <v>69</v>
      </c>
      <c r="N294" s="32"/>
      <c r="O294" s="31">
        <v>180</v>
      </c>
      <c r="P294" s="523" t="s">
        <v>452</v>
      </c>
      <c r="Q294" s="323"/>
      <c r="R294" s="323"/>
      <c r="S294" s="323"/>
      <c r="T294" s="324"/>
      <c r="U294" s="33"/>
      <c r="V294" s="33"/>
      <c r="W294" s="34" t="s">
        <v>70</v>
      </c>
      <c r="X294" s="318">
        <v>0</v>
      </c>
      <c r="Y294" s="319">
        <f t="shared" si="18"/>
        <v>0</v>
      </c>
      <c r="Z294" s="35">
        <f>IFERROR(IF(X294="","",X294*0.00502),"")</f>
        <v>0</v>
      </c>
      <c r="AA294" s="55"/>
      <c r="AB294" s="56"/>
      <c r="AC294" s="292" t="s">
        <v>410</v>
      </c>
      <c r="AG294" s="66"/>
      <c r="AJ294" s="69" t="s">
        <v>90</v>
      </c>
      <c r="AK294" s="69">
        <v>18</v>
      </c>
      <c r="BB294" s="293" t="s">
        <v>83</v>
      </c>
      <c r="BM294" s="66">
        <f t="shared" si="19"/>
        <v>0</v>
      </c>
      <c r="BN294" s="66">
        <f t="shared" si="20"/>
        <v>0</v>
      </c>
      <c r="BO294" s="66">
        <f t="shared" si="21"/>
        <v>0</v>
      </c>
      <c r="BP294" s="66">
        <f t="shared" si="22"/>
        <v>0</v>
      </c>
    </row>
    <row r="295" spans="1:68" ht="27" customHeight="1" x14ac:dyDescent="0.25">
      <c r="A295" s="53" t="s">
        <v>453</v>
      </c>
      <c r="B295" s="53" t="s">
        <v>454</v>
      </c>
      <c r="C295" s="30">
        <v>4301135309</v>
      </c>
      <c r="D295" s="331">
        <v>4640242181332</v>
      </c>
      <c r="E295" s="332"/>
      <c r="F295" s="317">
        <v>0.3</v>
      </c>
      <c r="G295" s="31">
        <v>9</v>
      </c>
      <c r="H295" s="317">
        <v>2.7</v>
      </c>
      <c r="I295" s="317">
        <v>2.9079999999999999</v>
      </c>
      <c r="J295" s="31">
        <v>234</v>
      </c>
      <c r="K295" s="31" t="s">
        <v>135</v>
      </c>
      <c r="L295" s="31" t="s">
        <v>68</v>
      </c>
      <c r="M295" s="32" t="s">
        <v>69</v>
      </c>
      <c r="N295" s="32"/>
      <c r="O295" s="31">
        <v>180</v>
      </c>
      <c r="P295" s="489" t="s">
        <v>455</v>
      </c>
      <c r="Q295" s="323"/>
      <c r="R295" s="323"/>
      <c r="S295" s="323"/>
      <c r="T295" s="324"/>
      <c r="U295" s="33"/>
      <c r="V295" s="33"/>
      <c r="W295" s="34" t="s">
        <v>70</v>
      </c>
      <c r="X295" s="318">
        <v>0</v>
      </c>
      <c r="Y295" s="319">
        <f t="shared" si="18"/>
        <v>0</v>
      </c>
      <c r="Z295" s="35">
        <f>IFERROR(IF(X295="","",X295*0.00502),"")</f>
        <v>0</v>
      </c>
      <c r="AA295" s="55"/>
      <c r="AB295" s="56"/>
      <c r="AC295" s="294" t="s">
        <v>410</v>
      </c>
      <c r="AG295" s="66"/>
      <c r="AJ295" s="69" t="s">
        <v>72</v>
      </c>
      <c r="AK295" s="69">
        <v>1</v>
      </c>
      <c r="BB295" s="295" t="s">
        <v>83</v>
      </c>
      <c r="BM295" s="66">
        <f t="shared" si="19"/>
        <v>0</v>
      </c>
      <c r="BN295" s="66">
        <f t="shared" si="20"/>
        <v>0</v>
      </c>
      <c r="BO295" s="66">
        <f t="shared" si="21"/>
        <v>0</v>
      </c>
      <c r="BP295" s="66">
        <f t="shared" si="22"/>
        <v>0</v>
      </c>
    </row>
    <row r="296" spans="1:68" ht="27" customHeight="1" x14ac:dyDescent="0.25">
      <c r="A296" s="53" t="s">
        <v>456</v>
      </c>
      <c r="B296" s="53" t="s">
        <v>457</v>
      </c>
      <c r="C296" s="30">
        <v>4301135308</v>
      </c>
      <c r="D296" s="331">
        <v>4640242181349</v>
      </c>
      <c r="E296" s="332"/>
      <c r="F296" s="317">
        <v>0.3</v>
      </c>
      <c r="G296" s="31">
        <v>9</v>
      </c>
      <c r="H296" s="317">
        <v>2.7</v>
      </c>
      <c r="I296" s="317">
        <v>2.9079999999999999</v>
      </c>
      <c r="J296" s="31">
        <v>234</v>
      </c>
      <c r="K296" s="31" t="s">
        <v>135</v>
      </c>
      <c r="L296" s="31" t="s">
        <v>68</v>
      </c>
      <c r="M296" s="32" t="s">
        <v>69</v>
      </c>
      <c r="N296" s="32"/>
      <c r="O296" s="31">
        <v>180</v>
      </c>
      <c r="P296" s="440" t="s">
        <v>458</v>
      </c>
      <c r="Q296" s="323"/>
      <c r="R296" s="323"/>
      <c r="S296" s="323"/>
      <c r="T296" s="324"/>
      <c r="U296" s="33"/>
      <c r="V296" s="33"/>
      <c r="W296" s="34" t="s">
        <v>70</v>
      </c>
      <c r="X296" s="318">
        <v>0</v>
      </c>
      <c r="Y296" s="319">
        <f t="shared" si="18"/>
        <v>0</v>
      </c>
      <c r="Z296" s="35">
        <f>IFERROR(IF(X296="","",X296*0.00502),"")</f>
        <v>0</v>
      </c>
      <c r="AA296" s="55"/>
      <c r="AB296" s="56"/>
      <c r="AC296" s="296" t="s">
        <v>410</v>
      </c>
      <c r="AG296" s="66"/>
      <c r="AJ296" s="69" t="s">
        <v>72</v>
      </c>
      <c r="AK296" s="69">
        <v>1</v>
      </c>
      <c r="BB296" s="297" t="s">
        <v>83</v>
      </c>
      <c r="BM296" s="66">
        <f t="shared" si="19"/>
        <v>0</v>
      </c>
      <c r="BN296" s="66">
        <f t="shared" si="20"/>
        <v>0</v>
      </c>
      <c r="BO296" s="66">
        <f t="shared" si="21"/>
        <v>0</v>
      </c>
      <c r="BP296" s="66">
        <f t="shared" si="22"/>
        <v>0</v>
      </c>
    </row>
    <row r="297" spans="1:68" ht="27" customHeight="1" x14ac:dyDescent="0.25">
      <c r="A297" s="53" t="s">
        <v>459</v>
      </c>
      <c r="B297" s="53" t="s">
        <v>460</v>
      </c>
      <c r="C297" s="30">
        <v>4301135307</v>
      </c>
      <c r="D297" s="331">
        <v>4640242181370</v>
      </c>
      <c r="E297" s="332"/>
      <c r="F297" s="317">
        <v>0.3</v>
      </c>
      <c r="G297" s="31">
        <v>9</v>
      </c>
      <c r="H297" s="317">
        <v>2.7</v>
      </c>
      <c r="I297" s="317">
        <v>2.9079999999999999</v>
      </c>
      <c r="J297" s="31">
        <v>234</v>
      </c>
      <c r="K297" s="31" t="s">
        <v>135</v>
      </c>
      <c r="L297" s="31" t="s">
        <v>68</v>
      </c>
      <c r="M297" s="32" t="s">
        <v>69</v>
      </c>
      <c r="N297" s="32"/>
      <c r="O297" s="31">
        <v>180</v>
      </c>
      <c r="P297" s="514" t="s">
        <v>461</v>
      </c>
      <c r="Q297" s="323"/>
      <c r="R297" s="323"/>
      <c r="S297" s="323"/>
      <c r="T297" s="324"/>
      <c r="U297" s="33"/>
      <c r="V297" s="33"/>
      <c r="W297" s="34" t="s">
        <v>70</v>
      </c>
      <c r="X297" s="318">
        <v>0</v>
      </c>
      <c r="Y297" s="319">
        <f t="shared" si="18"/>
        <v>0</v>
      </c>
      <c r="Z297" s="35">
        <f>IFERROR(IF(X297="","",X297*0.00502),"")</f>
        <v>0</v>
      </c>
      <c r="AA297" s="55"/>
      <c r="AB297" s="56"/>
      <c r="AC297" s="298" t="s">
        <v>462</v>
      </c>
      <c r="AG297" s="66"/>
      <c r="AJ297" s="69" t="s">
        <v>72</v>
      </c>
      <c r="AK297" s="69">
        <v>1</v>
      </c>
      <c r="BB297" s="299" t="s">
        <v>83</v>
      </c>
      <c r="BM297" s="66">
        <f t="shared" si="19"/>
        <v>0</v>
      </c>
      <c r="BN297" s="66">
        <f t="shared" si="20"/>
        <v>0</v>
      </c>
      <c r="BO297" s="66">
        <f t="shared" si="21"/>
        <v>0</v>
      </c>
      <c r="BP297" s="66">
        <f t="shared" si="22"/>
        <v>0</v>
      </c>
    </row>
    <row r="298" spans="1:68" ht="27" customHeight="1" x14ac:dyDescent="0.25">
      <c r="A298" s="53" t="s">
        <v>463</v>
      </c>
      <c r="B298" s="53" t="s">
        <v>464</v>
      </c>
      <c r="C298" s="30">
        <v>4301135318</v>
      </c>
      <c r="D298" s="331">
        <v>4607111037480</v>
      </c>
      <c r="E298" s="332"/>
      <c r="F298" s="317">
        <v>1</v>
      </c>
      <c r="G298" s="31">
        <v>4</v>
      </c>
      <c r="H298" s="317">
        <v>4</v>
      </c>
      <c r="I298" s="317">
        <v>4.2724000000000002</v>
      </c>
      <c r="J298" s="31">
        <v>84</v>
      </c>
      <c r="K298" s="31" t="s">
        <v>67</v>
      </c>
      <c r="L298" s="31" t="s">
        <v>68</v>
      </c>
      <c r="M298" s="32" t="s">
        <v>69</v>
      </c>
      <c r="N298" s="32"/>
      <c r="O298" s="31">
        <v>180</v>
      </c>
      <c r="P298" s="498" t="s">
        <v>465</v>
      </c>
      <c r="Q298" s="323"/>
      <c r="R298" s="323"/>
      <c r="S298" s="323"/>
      <c r="T298" s="324"/>
      <c r="U298" s="33"/>
      <c r="V298" s="33"/>
      <c r="W298" s="34" t="s">
        <v>70</v>
      </c>
      <c r="X298" s="318">
        <v>0</v>
      </c>
      <c r="Y298" s="319">
        <f t="shared" si="18"/>
        <v>0</v>
      </c>
      <c r="Z298" s="35">
        <f>IFERROR(IF(X298="","",X298*0.0155),"")</f>
        <v>0</v>
      </c>
      <c r="AA298" s="55"/>
      <c r="AB298" s="56"/>
      <c r="AC298" s="300" t="s">
        <v>466</v>
      </c>
      <c r="AG298" s="66"/>
      <c r="AJ298" s="69" t="s">
        <v>72</v>
      </c>
      <c r="AK298" s="69">
        <v>1</v>
      </c>
      <c r="BB298" s="301" t="s">
        <v>83</v>
      </c>
      <c r="BM298" s="66">
        <f t="shared" si="19"/>
        <v>0</v>
      </c>
      <c r="BN298" s="66">
        <f t="shared" si="20"/>
        <v>0</v>
      </c>
      <c r="BO298" s="66">
        <f t="shared" si="21"/>
        <v>0</v>
      </c>
      <c r="BP298" s="66">
        <f t="shared" si="22"/>
        <v>0</v>
      </c>
    </row>
    <row r="299" spans="1:68" ht="27" customHeight="1" x14ac:dyDescent="0.25">
      <c r="A299" s="53" t="s">
        <v>467</v>
      </c>
      <c r="B299" s="53" t="s">
        <v>468</v>
      </c>
      <c r="C299" s="30">
        <v>4301135319</v>
      </c>
      <c r="D299" s="331">
        <v>4607111037473</v>
      </c>
      <c r="E299" s="332"/>
      <c r="F299" s="317">
        <v>1</v>
      </c>
      <c r="G299" s="31">
        <v>4</v>
      </c>
      <c r="H299" s="317">
        <v>4</v>
      </c>
      <c r="I299" s="317">
        <v>4.2300000000000004</v>
      </c>
      <c r="J299" s="31">
        <v>84</v>
      </c>
      <c r="K299" s="31" t="s">
        <v>67</v>
      </c>
      <c r="L299" s="31" t="s">
        <v>68</v>
      </c>
      <c r="M299" s="32" t="s">
        <v>69</v>
      </c>
      <c r="N299" s="32"/>
      <c r="O299" s="31">
        <v>180</v>
      </c>
      <c r="P299" s="449" t="s">
        <v>469</v>
      </c>
      <c r="Q299" s="323"/>
      <c r="R299" s="323"/>
      <c r="S299" s="323"/>
      <c r="T299" s="324"/>
      <c r="U299" s="33"/>
      <c r="V299" s="33"/>
      <c r="W299" s="34" t="s">
        <v>70</v>
      </c>
      <c r="X299" s="318">
        <v>0</v>
      </c>
      <c r="Y299" s="319">
        <f t="shared" si="18"/>
        <v>0</v>
      </c>
      <c r="Z299" s="35">
        <f>IFERROR(IF(X299="","",X299*0.0155),"")</f>
        <v>0</v>
      </c>
      <c r="AA299" s="55"/>
      <c r="AB299" s="56"/>
      <c r="AC299" s="302" t="s">
        <v>470</v>
      </c>
      <c r="AG299" s="66"/>
      <c r="AJ299" s="69" t="s">
        <v>72</v>
      </c>
      <c r="AK299" s="69">
        <v>1</v>
      </c>
      <c r="BB299" s="303" t="s">
        <v>83</v>
      </c>
      <c r="BM299" s="66">
        <f t="shared" si="19"/>
        <v>0</v>
      </c>
      <c r="BN299" s="66">
        <f t="shared" si="20"/>
        <v>0</v>
      </c>
      <c r="BO299" s="66">
        <f t="shared" si="21"/>
        <v>0</v>
      </c>
      <c r="BP299" s="66">
        <f t="shared" si="22"/>
        <v>0</v>
      </c>
    </row>
    <row r="300" spans="1:68" ht="27" customHeight="1" x14ac:dyDescent="0.25">
      <c r="A300" s="53" t="s">
        <v>471</v>
      </c>
      <c r="B300" s="53" t="s">
        <v>472</v>
      </c>
      <c r="C300" s="30">
        <v>4301135198</v>
      </c>
      <c r="D300" s="331">
        <v>4640242180663</v>
      </c>
      <c r="E300" s="332"/>
      <c r="F300" s="317">
        <v>0.9</v>
      </c>
      <c r="G300" s="31">
        <v>4</v>
      </c>
      <c r="H300" s="317">
        <v>3.6</v>
      </c>
      <c r="I300" s="317">
        <v>3.83</v>
      </c>
      <c r="J300" s="31">
        <v>84</v>
      </c>
      <c r="K300" s="31" t="s">
        <v>67</v>
      </c>
      <c r="L300" s="31" t="s">
        <v>68</v>
      </c>
      <c r="M300" s="32" t="s">
        <v>69</v>
      </c>
      <c r="N300" s="32"/>
      <c r="O300" s="31">
        <v>180</v>
      </c>
      <c r="P300" s="412" t="s">
        <v>473</v>
      </c>
      <c r="Q300" s="323"/>
      <c r="R300" s="323"/>
      <c r="S300" s="323"/>
      <c r="T300" s="324"/>
      <c r="U300" s="33"/>
      <c r="V300" s="33"/>
      <c r="W300" s="34" t="s">
        <v>70</v>
      </c>
      <c r="X300" s="318">
        <v>0</v>
      </c>
      <c r="Y300" s="319">
        <f t="shared" si="18"/>
        <v>0</v>
      </c>
      <c r="Z300" s="35">
        <f>IFERROR(IF(X300="","",X300*0.0155),"")</f>
        <v>0</v>
      </c>
      <c r="AA300" s="55"/>
      <c r="AB300" s="56"/>
      <c r="AC300" s="304" t="s">
        <v>474</v>
      </c>
      <c r="AG300" s="66"/>
      <c r="AJ300" s="69" t="s">
        <v>72</v>
      </c>
      <c r="AK300" s="69">
        <v>1</v>
      </c>
      <c r="BB300" s="305" t="s">
        <v>83</v>
      </c>
      <c r="BM300" s="66">
        <f t="shared" si="19"/>
        <v>0</v>
      </c>
      <c r="BN300" s="66">
        <f t="shared" si="20"/>
        <v>0</v>
      </c>
      <c r="BO300" s="66">
        <f t="shared" si="21"/>
        <v>0</v>
      </c>
      <c r="BP300" s="66">
        <f t="shared" si="22"/>
        <v>0</v>
      </c>
    </row>
    <row r="301" spans="1:68" ht="27" customHeight="1" x14ac:dyDescent="0.25">
      <c r="A301" s="53" t="s">
        <v>475</v>
      </c>
      <c r="B301" s="53" t="s">
        <v>476</v>
      </c>
      <c r="C301" s="30">
        <v>4301135723</v>
      </c>
      <c r="D301" s="331">
        <v>4640242181783</v>
      </c>
      <c r="E301" s="332"/>
      <c r="F301" s="317">
        <v>0.3</v>
      </c>
      <c r="G301" s="31">
        <v>9</v>
      </c>
      <c r="H301" s="317">
        <v>2.7</v>
      </c>
      <c r="I301" s="317">
        <v>2.988</v>
      </c>
      <c r="J301" s="31">
        <v>126</v>
      </c>
      <c r="K301" s="31" t="s">
        <v>80</v>
      </c>
      <c r="L301" s="31" t="s">
        <v>68</v>
      </c>
      <c r="M301" s="32" t="s">
        <v>69</v>
      </c>
      <c r="N301" s="32"/>
      <c r="O301" s="31">
        <v>180</v>
      </c>
      <c r="P301" s="488" t="s">
        <v>477</v>
      </c>
      <c r="Q301" s="323"/>
      <c r="R301" s="323"/>
      <c r="S301" s="323"/>
      <c r="T301" s="324"/>
      <c r="U301" s="33"/>
      <c r="V301" s="33"/>
      <c r="W301" s="34" t="s">
        <v>70</v>
      </c>
      <c r="X301" s="318">
        <v>0</v>
      </c>
      <c r="Y301" s="319">
        <f t="shared" si="18"/>
        <v>0</v>
      </c>
      <c r="Z301" s="35">
        <f>IFERROR(IF(X301="","",X301*0.00936),"")</f>
        <v>0</v>
      </c>
      <c r="AA301" s="55"/>
      <c r="AB301" s="56"/>
      <c r="AC301" s="306" t="s">
        <v>478</v>
      </c>
      <c r="AG301" s="66"/>
      <c r="AJ301" s="69" t="s">
        <v>72</v>
      </c>
      <c r="AK301" s="69">
        <v>1</v>
      </c>
      <c r="BB301" s="307" t="s">
        <v>83</v>
      </c>
      <c r="BM301" s="66">
        <f t="shared" si="19"/>
        <v>0</v>
      </c>
      <c r="BN301" s="66">
        <f t="shared" si="20"/>
        <v>0</v>
      </c>
      <c r="BO301" s="66">
        <f t="shared" si="21"/>
        <v>0</v>
      </c>
      <c r="BP301" s="66">
        <f t="shared" si="22"/>
        <v>0</v>
      </c>
    </row>
    <row r="302" spans="1:68" x14ac:dyDescent="0.2">
      <c r="A302" s="339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40"/>
      <c r="P302" s="326" t="s">
        <v>73</v>
      </c>
      <c r="Q302" s="327"/>
      <c r="R302" s="327"/>
      <c r="S302" s="327"/>
      <c r="T302" s="327"/>
      <c r="U302" s="327"/>
      <c r="V302" s="328"/>
      <c r="W302" s="36" t="s">
        <v>70</v>
      </c>
      <c r="X302" s="320">
        <f>IFERROR(SUM(X281:X301),"0")</f>
        <v>28</v>
      </c>
      <c r="Y302" s="320">
        <f>IFERROR(SUM(Y281:Y301),"0")</f>
        <v>28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0.26207999999999998</v>
      </c>
      <c r="AA302" s="321"/>
      <c r="AB302" s="321"/>
      <c r="AC302" s="321"/>
    </row>
    <row r="303" spans="1:68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0"/>
      <c r="P303" s="326" t="s">
        <v>73</v>
      </c>
      <c r="Q303" s="327"/>
      <c r="R303" s="327"/>
      <c r="S303" s="327"/>
      <c r="T303" s="327"/>
      <c r="U303" s="327"/>
      <c r="V303" s="328"/>
      <c r="W303" s="36" t="s">
        <v>74</v>
      </c>
      <c r="X303" s="320">
        <f>IFERROR(SUMPRODUCT(X281:X301*H281:H301),"0")</f>
        <v>75.600000000000009</v>
      </c>
      <c r="Y303" s="320">
        <f>IFERROR(SUMPRODUCT(Y281:Y301*H281:H301),"0")</f>
        <v>75.600000000000009</v>
      </c>
      <c r="Z303" s="36"/>
      <c r="AA303" s="321"/>
      <c r="AB303" s="321"/>
      <c r="AC303" s="321"/>
    </row>
    <row r="304" spans="1:68" ht="15" customHeight="1" x14ac:dyDescent="0.2">
      <c r="A304" s="482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432"/>
      <c r="P304" s="335" t="s">
        <v>479</v>
      </c>
      <c r="Q304" s="336"/>
      <c r="R304" s="336"/>
      <c r="S304" s="336"/>
      <c r="T304" s="336"/>
      <c r="U304" s="336"/>
      <c r="V304" s="337"/>
      <c r="W304" s="36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6468.1200000000008</v>
      </c>
      <c r="Y304" s="320">
        <f>IFERROR(Y24+Y33+Y41+Y55+Y61+Y66+Y72+Y82+Y87+Y94+Y103+Y109+Y115+Y121+Y126+Y131+Y137+Y142+Y148+Y156+Y161+Y169+Y173+Y178+Y187+Y194+Y204+Y212+Y217+Y222+Y228+Y234+Y241+Y246+Y252+Y256+Y264+Y268+Y273+Y279+Y303,"0")</f>
        <v>6468.1200000000008</v>
      </c>
      <c r="Z304" s="36"/>
      <c r="AA304" s="321"/>
      <c r="AB304" s="321"/>
      <c r="AC304" s="321"/>
    </row>
    <row r="305" spans="1:36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432"/>
      <c r="P305" s="335" t="s">
        <v>480</v>
      </c>
      <c r="Q305" s="336"/>
      <c r="R305" s="336"/>
      <c r="S305" s="336"/>
      <c r="T305" s="336"/>
      <c r="U305" s="336"/>
      <c r="V305" s="337"/>
      <c r="W305" s="36" t="s">
        <v>74</v>
      </c>
      <c r="X305" s="320">
        <f>IFERROR(SUM(BM22:BM301),"0")</f>
        <v>7058.8383999999978</v>
      </c>
      <c r="Y305" s="320">
        <f>IFERROR(SUM(BN22:BN301),"0")</f>
        <v>7058.8383999999978</v>
      </c>
      <c r="Z305" s="36"/>
      <c r="AA305" s="321"/>
      <c r="AB305" s="321"/>
      <c r="AC305" s="321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432"/>
      <c r="P306" s="335" t="s">
        <v>481</v>
      </c>
      <c r="Q306" s="336"/>
      <c r="R306" s="336"/>
      <c r="S306" s="336"/>
      <c r="T306" s="336"/>
      <c r="U306" s="336"/>
      <c r="V306" s="337"/>
      <c r="W306" s="36" t="s">
        <v>482</v>
      </c>
      <c r="X306" s="37">
        <f>ROUNDUP(SUM(BO22:BO301),0)</f>
        <v>18</v>
      </c>
      <c r="Y306" s="37">
        <f>ROUNDUP(SUM(BP22:BP301),0)</f>
        <v>18</v>
      </c>
      <c r="Z306" s="36"/>
      <c r="AA306" s="321"/>
      <c r="AB306" s="321"/>
      <c r="AC306" s="321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432"/>
      <c r="P307" s="335" t="s">
        <v>483</v>
      </c>
      <c r="Q307" s="336"/>
      <c r="R307" s="336"/>
      <c r="S307" s="336"/>
      <c r="T307" s="336"/>
      <c r="U307" s="336"/>
      <c r="V307" s="337"/>
      <c r="W307" s="36" t="s">
        <v>74</v>
      </c>
      <c r="X307" s="320">
        <f>GrossWeightTotal+PalletQtyTotal*25</f>
        <v>7508.8383999999978</v>
      </c>
      <c r="Y307" s="320">
        <f>GrossWeightTotalR+PalletQtyTotalR*25</f>
        <v>7508.8383999999978</v>
      </c>
      <c r="Z307" s="36"/>
      <c r="AA307" s="321"/>
      <c r="AB307" s="321"/>
      <c r="AC307" s="321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432"/>
      <c r="P308" s="335" t="s">
        <v>484</v>
      </c>
      <c r="Q308" s="336"/>
      <c r="R308" s="336"/>
      <c r="S308" s="336"/>
      <c r="T308" s="336"/>
      <c r="U308" s="336"/>
      <c r="V308" s="337"/>
      <c r="W308" s="36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1444</v>
      </c>
      <c r="Y308" s="320">
        <f>IFERROR(Y23+Y32+Y40+Y54+Y60+Y65+Y71+Y81+Y86+Y93+Y102+Y108+Y114+Y120+Y125+Y130+Y136+Y141+Y147+Y155+Y160+Y168+Y172+Y177+Y186+Y193+Y203+Y211+Y216+Y221+Y227+Y233+Y240+Y245+Y251+Y255+Y263+Y267+Y272+Y278+Y302,"0")</f>
        <v>1444</v>
      </c>
      <c r="Z308" s="36"/>
      <c r="AA308" s="321"/>
      <c r="AB308" s="321"/>
      <c r="AC308" s="321"/>
    </row>
    <row r="309" spans="1:36" ht="14.25" customHeight="1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432"/>
      <c r="P309" s="335" t="s">
        <v>485</v>
      </c>
      <c r="Q309" s="336"/>
      <c r="R309" s="336"/>
      <c r="S309" s="336"/>
      <c r="T309" s="336"/>
      <c r="U309" s="336"/>
      <c r="V309" s="337"/>
      <c r="W309" s="38" t="s">
        <v>486</v>
      </c>
      <c r="X309" s="36"/>
      <c r="Y309" s="36"/>
      <c r="Z309" s="36">
        <f>IFERROR(Z23+Z32+Z40+Z54+Z60+Z65+Z71+Z81+Z86+Z93+Z102+Z108+Z114+Z120+Z125+Z130+Z136+Z141+Z147+Z155+Z160+Z168+Z172+Z177+Z186+Z193+Z203+Z211+Z216+Z221+Z227+Z233+Z240+Z245+Z251+Z255+Z263+Z267+Z272+Z278+Z302,"0")</f>
        <v>22.112080000000002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39" t="s">
        <v>487</v>
      </c>
      <c r="B311" s="308" t="s">
        <v>63</v>
      </c>
      <c r="C311" s="349" t="s">
        <v>75</v>
      </c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9"/>
      <c r="U311" s="349" t="s">
        <v>240</v>
      </c>
      <c r="V311" s="379"/>
      <c r="W311" s="349" t="s">
        <v>266</v>
      </c>
      <c r="X311" s="379"/>
      <c r="Y311" s="349" t="s">
        <v>289</v>
      </c>
      <c r="Z311" s="378"/>
      <c r="AA311" s="378"/>
      <c r="AB311" s="378"/>
      <c r="AC311" s="378"/>
      <c r="AD311" s="378"/>
      <c r="AE311" s="379"/>
      <c r="AF311" s="308" t="s">
        <v>353</v>
      </c>
      <c r="AG311" s="349" t="s">
        <v>358</v>
      </c>
      <c r="AH311" s="379"/>
      <c r="AI311" s="308" t="s">
        <v>368</v>
      </c>
      <c r="AJ311" s="308" t="s">
        <v>241</v>
      </c>
    </row>
    <row r="312" spans="1:36" ht="14.25" customHeight="1" thickTop="1" x14ac:dyDescent="0.2">
      <c r="A312" s="423" t="s">
        <v>488</v>
      </c>
      <c r="B312" s="349" t="s">
        <v>63</v>
      </c>
      <c r="C312" s="349" t="s">
        <v>76</v>
      </c>
      <c r="D312" s="349" t="s">
        <v>93</v>
      </c>
      <c r="E312" s="349" t="s">
        <v>109</v>
      </c>
      <c r="F312" s="349" t="s">
        <v>132</v>
      </c>
      <c r="G312" s="349" t="s">
        <v>141</v>
      </c>
      <c r="H312" s="349" t="s">
        <v>147</v>
      </c>
      <c r="I312" s="349" t="s">
        <v>155</v>
      </c>
      <c r="J312" s="349" t="s">
        <v>172</v>
      </c>
      <c r="K312" s="349" t="s">
        <v>179</v>
      </c>
      <c r="L312" s="349" t="s">
        <v>190</v>
      </c>
      <c r="M312" s="349" t="s">
        <v>201</v>
      </c>
      <c r="N312" s="310"/>
      <c r="O312" s="349" t="s">
        <v>207</v>
      </c>
      <c r="P312" s="349" t="s">
        <v>214</v>
      </c>
      <c r="Q312" s="349" t="s">
        <v>220</v>
      </c>
      <c r="R312" s="349" t="s">
        <v>225</v>
      </c>
      <c r="S312" s="349" t="s">
        <v>228</v>
      </c>
      <c r="T312" s="349" t="s">
        <v>236</v>
      </c>
      <c r="U312" s="349" t="s">
        <v>241</v>
      </c>
      <c r="V312" s="349" t="s">
        <v>245</v>
      </c>
      <c r="W312" s="349" t="s">
        <v>267</v>
      </c>
      <c r="X312" s="349" t="s">
        <v>285</v>
      </c>
      <c r="Y312" s="349" t="s">
        <v>290</v>
      </c>
      <c r="Z312" s="349" t="s">
        <v>303</v>
      </c>
      <c r="AA312" s="349" t="s">
        <v>313</v>
      </c>
      <c r="AB312" s="349" t="s">
        <v>328</v>
      </c>
      <c r="AC312" s="349" t="s">
        <v>339</v>
      </c>
      <c r="AD312" s="349" t="s">
        <v>343</v>
      </c>
      <c r="AE312" s="349" t="s">
        <v>347</v>
      </c>
      <c r="AF312" s="349" t="s">
        <v>354</v>
      </c>
      <c r="AG312" s="349" t="s">
        <v>359</v>
      </c>
      <c r="AH312" s="349" t="s">
        <v>365</v>
      </c>
      <c r="AI312" s="349" t="s">
        <v>369</v>
      </c>
      <c r="AJ312" s="349" t="s">
        <v>241</v>
      </c>
    </row>
    <row r="313" spans="1:36" ht="13.5" customHeight="1" thickBot="1" x14ac:dyDescent="0.25">
      <c r="A313" s="424"/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10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  <c r="AA313" s="350"/>
      <c r="AB313" s="350"/>
      <c r="AC313" s="350"/>
      <c r="AD313" s="350"/>
      <c r="AE313" s="350"/>
      <c r="AF313" s="350"/>
      <c r="AG313" s="350"/>
      <c r="AH313" s="350"/>
      <c r="AI313" s="350"/>
      <c r="AJ313" s="350"/>
    </row>
    <row r="314" spans="1:36" ht="18" customHeight="1" thickTop="1" thickBot="1" x14ac:dyDescent="0.25">
      <c r="A314" s="39" t="s">
        <v>489</v>
      </c>
      <c r="B314" s="45">
        <f>IFERROR(X22*H22,"0")</f>
        <v>0</v>
      </c>
      <c r="C314" s="45">
        <f>IFERROR(X28*H28,"0")+IFERROR(X29*H29,"0")+IFERROR(X30*H30,"0")+IFERROR(X31*H31,"0")</f>
        <v>189</v>
      </c>
      <c r="D314" s="45">
        <f>IFERROR(X36*H36,"0")+IFERROR(X37*H37,"0")+IFERROR(X38*H38,"0")+IFERROR(X39*H39,"0")</f>
        <v>278.39999999999998</v>
      </c>
      <c r="E314" s="45">
        <f>IFERROR(X44*H44,"0")+IFERROR(X45*H45,"0")+IFERROR(X46*H46,"0")+IFERROR(X47*H47,"0")+IFERROR(X48*H48,"0")+IFERROR(X49*H49,"0")+IFERROR(X50*H50,"0")+IFERROR(X51*H51,"0")+IFERROR(X52*H52,"0")+IFERROR(X53*H53,"0")</f>
        <v>1111.68</v>
      </c>
      <c r="F314" s="45">
        <f>IFERROR(X58*H58,"0")+IFERROR(X59*H59,"0")</f>
        <v>0</v>
      </c>
      <c r="G314" s="45">
        <f>IFERROR(X64*H64,"0")</f>
        <v>252</v>
      </c>
      <c r="H314" s="45">
        <f>IFERROR(X69*H69,"0")+IFERROR(X70*H70,"0")</f>
        <v>151.20000000000002</v>
      </c>
      <c r="I314" s="45">
        <f>IFERROR(X75*H75,"0")+IFERROR(X76*H76,"0")+IFERROR(X77*H77,"0")+IFERROR(X78*H78,"0")+IFERROR(X79*H79,"0")+IFERROR(X80*H80,"0")</f>
        <v>319.2</v>
      </c>
      <c r="J314" s="45">
        <f>IFERROR(X85*H85,"0")</f>
        <v>0</v>
      </c>
      <c r="K314" s="45">
        <f>IFERROR(X90*H90,"0")+IFERROR(X91*H91,"0")+IFERROR(X92*H92,"0")</f>
        <v>0</v>
      </c>
      <c r="L314" s="45">
        <f>IFERROR(X97*H97,"0")+IFERROR(X98*H98,"0")+IFERROR(X99*H99,"0")+IFERROR(X100*H100,"0")+IFERROR(X101*H101,"0")</f>
        <v>1423.2</v>
      </c>
      <c r="M314" s="45">
        <f>IFERROR(X106*H106,"0")+IFERROR(X107*H107,"0")</f>
        <v>0</v>
      </c>
      <c r="N314" s="310"/>
      <c r="O314" s="45">
        <f>IFERROR(X112*H112,"0")+IFERROR(X113*H113,"0")</f>
        <v>294</v>
      </c>
      <c r="P314" s="45">
        <f>IFERROR(X118*H118,"0")+IFERROR(X119*H119,"0")</f>
        <v>84</v>
      </c>
      <c r="Q314" s="45">
        <f>IFERROR(X124*H124,"0")</f>
        <v>126</v>
      </c>
      <c r="R314" s="45">
        <f>IFERROR(X129*H129,"0")</f>
        <v>0</v>
      </c>
      <c r="S314" s="45">
        <f>IFERROR(X134*H134,"0")+IFERROR(X135*H135,"0")</f>
        <v>0</v>
      </c>
      <c r="T314" s="45">
        <f>IFERROR(X140*H140,"0")</f>
        <v>164.64</v>
      </c>
      <c r="U314" s="45">
        <f>IFERROR(X146*H146,"0")</f>
        <v>0</v>
      </c>
      <c r="V314" s="45">
        <f>IFERROR(X151*H151,"0")+IFERROR(X152*H152,"0")+IFERROR(X153*H153,"0")+IFERROR(X154*H154,"0")+IFERROR(X158*H158,"0")+IFERROR(X159*H159,"0")</f>
        <v>0</v>
      </c>
      <c r="W314" s="45">
        <f>IFERROR(X165*H165,"0")+IFERROR(X166*H166,"0")+IFERROR(X167*H167,"0")+IFERROR(X171*H171,"0")</f>
        <v>504</v>
      </c>
      <c r="X314" s="45">
        <f>IFERROR(X176*H176,"0")</f>
        <v>0</v>
      </c>
      <c r="Y314" s="45">
        <f>IFERROR(X182*H182,"0")+IFERROR(X183*H183,"0")+IFERROR(X184*H184,"0")+IFERROR(X185*H185,"0")</f>
        <v>0</v>
      </c>
      <c r="Z314" s="45">
        <f>IFERROR(X190*H190,"0")+IFERROR(X191*H191,"0")+IFERROR(X192*H192,"0")</f>
        <v>403.2</v>
      </c>
      <c r="AA314" s="45">
        <f>IFERROR(X197*H197,"0")+IFERROR(X198*H198,"0")+IFERROR(X199*H199,"0")+IFERROR(X200*H200,"0")+IFERROR(X201*H201,"0")+IFERROR(X202*H202,"0")</f>
        <v>0</v>
      </c>
      <c r="AB314" s="45">
        <f>IFERROR(X207*H207,"0")+IFERROR(X208*H208,"0")+IFERROR(X209*H209,"0")+IFERROR(X210*H210,"0")</f>
        <v>0</v>
      </c>
      <c r="AC314" s="45">
        <f>IFERROR(X215*H215,"0")</f>
        <v>0</v>
      </c>
      <c r="AD314" s="45">
        <f>IFERROR(X220*H220,"0")</f>
        <v>0</v>
      </c>
      <c r="AE314" s="45">
        <f>IFERROR(X225*H225,"0")+IFERROR(X226*H226,"0")</f>
        <v>0</v>
      </c>
      <c r="AF314" s="45">
        <f>IFERROR(X232*H232,"0")</f>
        <v>0</v>
      </c>
      <c r="AG314" s="45">
        <f>IFERROR(X238*H238,"0")+IFERROR(X239*H239,"0")</f>
        <v>420</v>
      </c>
      <c r="AH314" s="45">
        <f>IFERROR(X244*H244,"0")</f>
        <v>0</v>
      </c>
      <c r="AI314" s="45">
        <f>IFERROR(X250*H250,"0")+IFERROR(X254*H254,"0")</f>
        <v>0</v>
      </c>
      <c r="AJ314" s="45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747.6</v>
      </c>
    </row>
    <row r="315" spans="1:36" ht="13.5" customHeight="1" thickTop="1" x14ac:dyDescent="0.2">
      <c r="C315" s="310"/>
    </row>
    <row r="316" spans="1:36" ht="19.5" customHeight="1" x14ac:dyDescent="0.2">
      <c r="A316" s="57" t="s">
        <v>490</v>
      </c>
      <c r="B316" s="57" t="s">
        <v>491</v>
      </c>
      <c r="C316" s="57" t="s">
        <v>492</v>
      </c>
    </row>
    <row r="317" spans="1:36" x14ac:dyDescent="0.2">
      <c r="A317" s="58">
        <f>SUMPRODUCT(--(BB:BB="ЗПФ"),--(W:W="кор"),H:H,Y:Y)+SUMPRODUCT(--(BB:BB="ЗПФ"),--(W:W="кг"),Y:Y)</f>
        <v>4308.4799999999996</v>
      </c>
      <c r="B317" s="59">
        <f>SUMPRODUCT(--(BB:BB="ПГП"),--(W:W="кор"),H:H,Y:Y)+SUMPRODUCT(--(BB:BB="ПГП"),--(W:W="кг"),Y:Y)</f>
        <v>2159.64</v>
      </c>
      <c r="C317" s="59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8">
    <mergeCell ref="Y312:Y31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D262:E262"/>
    <mergeCell ref="P85:T85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U17:V17"/>
    <mergeCell ref="Y17:Y18"/>
    <mergeCell ref="A8:C8"/>
    <mergeCell ref="A10:C10"/>
    <mergeCell ref="A21:Z21"/>
    <mergeCell ref="D184:E184"/>
    <mergeCell ref="A57:Z57"/>
    <mergeCell ref="D192:E192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255:O256"/>
    <mergeCell ref="P194:V194"/>
    <mergeCell ref="T312:T313"/>
    <mergeCell ref="A168:O169"/>
    <mergeCell ref="M17:M18"/>
    <mergeCell ref="O17:O18"/>
    <mergeCell ref="P131:V131"/>
    <mergeCell ref="P187:V187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P303:V303"/>
    <mergeCell ref="P291:T291"/>
    <mergeCell ref="P288:T288"/>
    <mergeCell ref="P70:T70"/>
    <mergeCell ref="P305:V305"/>
    <mergeCell ref="A60:O61"/>
    <mergeCell ref="D244:E244"/>
    <mergeCell ref="P273:V273"/>
    <mergeCell ref="A116:Z116"/>
    <mergeCell ref="P32:V32"/>
    <mergeCell ref="P103:V103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J312:J313"/>
    <mergeCell ref="H10:M10"/>
    <mergeCell ref="AA17:AA18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AF312:AF313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86:V86"/>
    <mergeCell ref="A280:Z280"/>
    <mergeCell ref="A274:Z274"/>
    <mergeCell ref="P207:T2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B312:B313"/>
    <mergeCell ref="P307:V307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253:Z253"/>
    <mergeCell ref="A12:M12"/>
    <mergeCell ref="P228:V228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82:V82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204:V204"/>
    <mergeCell ref="A265:Z265"/>
    <mergeCell ref="P304:V304"/>
    <mergeCell ref="AG311:AH311"/>
    <mergeCell ref="P306:V306"/>
    <mergeCell ref="D52:E52"/>
    <mergeCell ref="A162:Z162"/>
    <mergeCell ref="A40:O41"/>
    <mergeCell ref="P312:P313"/>
    <mergeCell ref="I17:I18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P246:V246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B312:AB313"/>
    <mergeCell ref="A149:Z149"/>
    <mergeCell ref="P209:T209"/>
    <mergeCell ref="A193:O194"/>
    <mergeCell ref="W17:W18"/>
    <mergeCell ref="P161:V161"/>
    <mergeCell ref="P217:V217"/>
    <mergeCell ref="A213:Z213"/>
    <mergeCell ref="A150:Z150"/>
    <mergeCell ref="A144:Z144"/>
    <mergeCell ref="A120:O121"/>
    <mergeCell ref="D129:E129"/>
    <mergeCell ref="D79:E79"/>
    <mergeCell ref="P156:V156"/>
    <mergeCell ref="P92:T92"/>
    <mergeCell ref="P29:T29"/>
    <mergeCell ref="P100:T100"/>
    <mergeCell ref="P271:T271"/>
    <mergeCell ref="D208:E208"/>
    <mergeCell ref="A211:O212"/>
    <mergeCell ref="P44:T44"/>
    <mergeCell ref="D300:E300"/>
    <mergeCell ref="P108:V108"/>
    <mergeCell ref="P279:V279"/>
    <mergeCell ref="E312:E313"/>
    <mergeCell ref="G312:G313"/>
    <mergeCell ref="A258:Z258"/>
    <mergeCell ref="P233:V233"/>
    <mergeCell ref="P168:V168"/>
    <mergeCell ref="P275:T275"/>
    <mergeCell ref="B17:B18"/>
    <mergeCell ref="A73:Z73"/>
    <mergeCell ref="D124:E124"/>
    <mergeCell ref="P99:T99"/>
    <mergeCell ref="D287:E287"/>
    <mergeCell ref="D197:E197"/>
    <mergeCell ref="D53:E53"/>
    <mergeCell ref="D47:E47"/>
    <mergeCell ref="A84:Z84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D281:E281"/>
    <mergeCell ref="P211:V211"/>
    <mergeCell ref="P309:V309"/>
    <mergeCell ref="D297:E297"/>
    <mergeCell ref="A205:Z205"/>
    <mergeCell ref="D70:E70"/>
    <mergeCell ref="P220:T220"/>
    <mergeCell ref="D238:E238"/>
    <mergeCell ref="A216:O217"/>
    <mergeCell ref="D78:E78"/>
    <mergeCell ref="D134:E134"/>
    <mergeCell ref="P290:T290"/>
    <mergeCell ref="P222:V222"/>
    <mergeCell ref="P286:T286"/>
    <mergeCell ref="D77:E77"/>
    <mergeCell ref="P277:T277"/>
    <mergeCell ref="P72:V72"/>
    <mergeCell ref="D220:E220"/>
    <mergeCell ref="A195:Z195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34:Z34"/>
    <mergeCell ref="A83:Z83"/>
    <mergeCell ref="P245:V245"/>
    <mergeCell ref="D45:E45"/>
    <mergeCell ref="H9:I9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1"/>
    </row>
    <row r="3" spans="2:8" x14ac:dyDescent="0.2">
      <c r="B3" s="46" t="s">
        <v>494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495</v>
      </c>
      <c r="D6" s="46" t="s">
        <v>496</v>
      </c>
      <c r="E6" s="46"/>
    </row>
    <row r="8" spans="2:8" x14ac:dyDescent="0.2">
      <c r="B8" s="46" t="s">
        <v>19</v>
      </c>
      <c r="C8" s="46" t="s">
        <v>495</v>
      </c>
      <c r="D8" s="46"/>
      <c r="E8" s="46"/>
    </row>
    <row r="10" spans="2:8" x14ac:dyDescent="0.2">
      <c r="B10" s="46" t="s">
        <v>497</v>
      </c>
      <c r="C10" s="46"/>
      <c r="D10" s="46"/>
      <c r="E10" s="46"/>
    </row>
    <row r="11" spans="2:8" x14ac:dyDescent="0.2">
      <c r="B11" s="46" t="s">
        <v>498</v>
      </c>
      <c r="C11" s="46"/>
      <c r="D11" s="46"/>
      <c r="E11" s="46"/>
    </row>
    <row r="12" spans="2:8" x14ac:dyDescent="0.2">
      <c r="B12" s="46" t="s">
        <v>499</v>
      </c>
      <c r="C12" s="46"/>
      <c r="D12" s="46"/>
      <c r="E12" s="46"/>
    </row>
    <row r="13" spans="2:8" x14ac:dyDescent="0.2">
      <c r="B13" s="46" t="s">
        <v>500</v>
      </c>
      <c r="C13" s="46"/>
      <c r="D13" s="46"/>
      <c r="E13" s="46"/>
    </row>
    <row r="14" spans="2:8" x14ac:dyDescent="0.2">
      <c r="B14" s="46" t="s">
        <v>501</v>
      </c>
      <c r="C14" s="46"/>
      <c r="D14" s="46"/>
      <c r="E14" s="46"/>
    </row>
    <row r="15" spans="2:8" x14ac:dyDescent="0.2">
      <c r="B15" s="46" t="s">
        <v>502</v>
      </c>
      <c r="C15" s="46"/>
      <c r="D15" s="46"/>
      <c r="E15" s="46"/>
    </row>
    <row r="16" spans="2:8" x14ac:dyDescent="0.2">
      <c r="B16" s="46" t="s">
        <v>503</v>
      </c>
      <c r="C16" s="46"/>
      <c r="D16" s="46"/>
      <c r="E16" s="46"/>
    </row>
    <row r="17" spans="2:5" x14ac:dyDescent="0.2">
      <c r="B17" s="46" t="s">
        <v>504</v>
      </c>
      <c r="C17" s="46"/>
      <c r="D17" s="46"/>
      <c r="E17" s="46"/>
    </row>
    <row r="18" spans="2:5" x14ac:dyDescent="0.2">
      <c r="B18" s="46" t="s">
        <v>505</v>
      </c>
      <c r="C18" s="46"/>
      <c r="D18" s="46"/>
      <c r="E18" s="46"/>
    </row>
    <row r="19" spans="2:5" x14ac:dyDescent="0.2">
      <c r="B19" s="46" t="s">
        <v>506</v>
      </c>
      <c r="C19" s="46"/>
      <c r="D19" s="46"/>
      <c r="E19" s="46"/>
    </row>
    <row r="20" spans="2:5" x14ac:dyDescent="0.2">
      <c r="B20" s="46" t="s">
        <v>507</v>
      </c>
      <c r="C20" s="46"/>
      <c r="D20" s="46"/>
      <c r="E20" s="46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2025-01-24T11:14:33Z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