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5023922-CC6F-424A-BE0B-FCC01DB7D8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Y303" i="1" s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Z130" i="1"/>
  <c r="X130" i="1"/>
  <c r="BO129" i="1"/>
  <c r="BM129" i="1"/>
  <c r="Z129" i="1"/>
  <c r="Y129" i="1"/>
  <c r="Y130" i="1" s="1"/>
  <c r="P129" i="1"/>
  <c r="X126" i="1"/>
  <c r="Z125" i="1"/>
  <c r="X125" i="1"/>
  <c r="BO124" i="1"/>
  <c r="BM124" i="1"/>
  <c r="Z124" i="1"/>
  <c r="Y124" i="1"/>
  <c r="Y125" i="1" s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P118" i="1"/>
  <c r="Y115" i="1"/>
  <c r="X115" i="1"/>
  <c r="Z114" i="1"/>
  <c r="X114" i="1"/>
  <c r="BO113" i="1"/>
  <c r="BM113" i="1"/>
  <c r="Z113" i="1"/>
  <c r="Y113" i="1"/>
  <c r="P113" i="1"/>
  <c r="BP112" i="1"/>
  <c r="BO112" i="1"/>
  <c r="BN112" i="1"/>
  <c r="BM112" i="1"/>
  <c r="Z112" i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1" i="1" s="1"/>
  <c r="Y76" i="1"/>
  <c r="P76" i="1"/>
  <c r="BO75" i="1"/>
  <c r="BM75" i="1"/>
  <c r="Z75" i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6" i="1"/>
  <c r="Z65" i="1"/>
  <c r="X65" i="1"/>
  <c r="BO64" i="1"/>
  <c r="BM64" i="1"/>
  <c r="Z64" i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0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4" i="1" s="1"/>
  <c r="Y44" i="1"/>
  <c r="Y55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8" i="1" s="1"/>
  <c r="BO22" i="1"/>
  <c r="X306" i="1" s="1"/>
  <c r="BM22" i="1"/>
  <c r="X305" i="1" s="1"/>
  <c r="X30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4" i="1"/>
  <c r="BN30" i="1"/>
  <c r="BP30" i="1"/>
  <c r="BN36" i="1"/>
  <c r="BP36" i="1"/>
  <c r="Y41" i="1"/>
  <c r="Y304" i="1" s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H9" i="1"/>
  <c r="BP101" i="1"/>
  <c r="BN101" i="1"/>
  <c r="Y121" i="1"/>
  <c r="BP118" i="1"/>
  <c r="BN118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C317" i="1" l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<sst xmlns="http://schemas.openxmlformats.org/spreadsheetml/2006/main" count="1507" uniqueCount="508">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</sst>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1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144</v>
      </c>
      <c r="Y46" s="319">
        <f t="shared" si="0"/>
        <v>144</v>
      </c>
      <c r="Z46" s="36">
        <f t="shared" si="1"/>
        <v>2.2320000000000002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1051.2</v>
      </c>
      <c r="BN46" s="67">
        <f t="shared" si="3"/>
        <v>1051.2</v>
      </c>
      <c r="BO46" s="67">
        <f t="shared" si="4"/>
        <v>1.7142857142857142</v>
      </c>
      <c r="BP46" s="67">
        <f t="shared" si="5"/>
        <v>1.7142857142857142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144</v>
      </c>
      <c r="Y54" s="320">
        <f>IFERROR(SUM(Y44:Y53),"0")</f>
        <v>144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2.2320000000000002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1008</v>
      </c>
      <c r="Y55" s="320">
        <f>IFERROR(SUMPRODUCT(Y44:Y53*H44:H53),"0")</f>
        <v>1008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72</v>
      </c>
      <c r="Y59" s="319">
        <f>IFERROR(IF(X59="","",X59),"")</f>
        <v>72</v>
      </c>
      <c r="Z59" s="36">
        <f>IFERROR(IF(X59="","",X59*0.00866),"")</f>
        <v>0.62351999999999996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375.35039999999998</v>
      </c>
      <c r="BN59" s="67">
        <f>IFERROR(Y59*I59,"0")</f>
        <v>375.35039999999998</v>
      </c>
      <c r="BO59" s="67">
        <f>IFERROR(X59/J59,"0")</f>
        <v>0.5</v>
      </c>
      <c r="BP59" s="67">
        <f>IFERROR(Y59/J59,"0")</f>
        <v>0.5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72</v>
      </c>
      <c r="Y60" s="320">
        <f>IFERROR(SUM(Y58:Y59),"0")</f>
        <v>72</v>
      </c>
      <c r="Z60" s="320">
        <f>IFERROR(IF(Z58="",0,Z58),"0")+IFERROR(IF(Z59="",0,Z59),"0")</f>
        <v>0.62351999999999996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360</v>
      </c>
      <c r="Y61" s="320">
        <f>IFERROR(SUMPRODUCT(Y58:Y59*H58:H59),"0")</f>
        <v>360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0</v>
      </c>
      <c r="Y71" s="320">
        <f>IFERROR(SUM(Y69:Y70),"0")</f>
        <v>0</v>
      </c>
      <c r="Z71" s="320">
        <f>IFERROR(IF(Z69="",0,Z69),"0")+IFERROR(IF(Z70="",0,Z70),"0")</f>
        <v>0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0</v>
      </c>
      <c r="Y72" s="320">
        <f>IFERROR(SUMPRODUCT(Y69:Y70*H69:H70),"0")</f>
        <v>0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84</v>
      </c>
      <c r="Y77" s="319">
        <f t="shared" si="6"/>
        <v>84</v>
      </c>
      <c r="Z77" s="36">
        <f t="shared" si="7"/>
        <v>1.5019199999999999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361.50240000000002</v>
      </c>
      <c r="BN77" s="67">
        <f t="shared" si="9"/>
        <v>361.50240000000002</v>
      </c>
      <c r="BO77" s="67">
        <f t="shared" si="10"/>
        <v>1.2</v>
      </c>
      <c r="BP77" s="67">
        <f t="shared" si="11"/>
        <v>1.2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70</v>
      </c>
      <c r="Y78" s="319">
        <f t="shared" si="6"/>
        <v>70</v>
      </c>
      <c r="Z78" s="36">
        <f t="shared" si="7"/>
        <v>1.2516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301.25200000000001</v>
      </c>
      <c r="BN78" s="67">
        <f t="shared" si="9"/>
        <v>301.25200000000001</v>
      </c>
      <c r="BO78" s="67">
        <f t="shared" si="10"/>
        <v>1</v>
      </c>
      <c r="BP78" s="67">
        <f t="shared" si="11"/>
        <v>1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154</v>
      </c>
      <c r="Y81" s="320">
        <f>IFERROR(SUM(Y75:Y80),"0")</f>
        <v>154</v>
      </c>
      <c r="Z81" s="320">
        <f>IFERROR(IF(Z75="",0,Z75),"0")+IFERROR(IF(Z76="",0,Z76),"0")+IFERROR(IF(Z77="",0,Z77),"0")+IFERROR(IF(Z78="",0,Z78),"0")+IFERROR(IF(Z79="",0,Z79),"0")+IFERROR(IF(Z80="",0,Z80),"0")</f>
        <v>2.75352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554.40000000000009</v>
      </c>
      <c r="Y82" s="320">
        <f>IFERROR(SUMPRODUCT(Y75:Y80*H75:H80),"0")</f>
        <v>554.40000000000009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56</v>
      </c>
      <c r="Y90" s="319">
        <f>IFERROR(IF(X90="","",X90),"")</f>
        <v>56</v>
      </c>
      <c r="Z90" s="36">
        <f>IFERROR(IF(X90="","",X90*0.01788),"")</f>
        <v>1.0012799999999999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237.66399999999999</v>
      </c>
      <c r="BN90" s="67">
        <f>IFERROR(Y90*I90,"0")</f>
        <v>237.66399999999999</v>
      </c>
      <c r="BO90" s="67">
        <f>IFERROR(X90/J90,"0")</f>
        <v>0.8</v>
      </c>
      <c r="BP90" s="67">
        <f>IFERROR(Y90/J90,"0")</f>
        <v>0.8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56</v>
      </c>
      <c r="Y93" s="320">
        <f>IFERROR(SUM(Y90:Y92),"0")</f>
        <v>56</v>
      </c>
      <c r="Z93" s="320">
        <f>IFERROR(IF(Z90="",0,Z90),"0")+IFERROR(IF(Z91="",0,Z91),"0")+IFERROR(IF(Z92="",0,Z92),"0")</f>
        <v>1.0012799999999999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201.6</v>
      </c>
      <c r="Y94" s="320">
        <f>IFERROR(SUMPRODUCT(Y90:Y92*H90:H92),"0")</f>
        <v>201.6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0</v>
      </c>
      <c r="Y102" s="320">
        <f>IFERROR(SUM(Y97:Y101),"0")</f>
        <v>0</v>
      </c>
      <c r="Z102" s="320">
        <f>IFERROR(IF(Z97="",0,Z97),"0")+IFERROR(IF(Z98="",0,Z98),"0")+IFERROR(IF(Z99="",0,Z99),"0")+IFERROR(IF(Z100="",0,Z100),"0")+IFERROR(IF(Z101="",0,Z101),"0")</f>
        <v>0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0</v>
      </c>
      <c r="Y103" s="320">
        <f>IFERROR(SUMPRODUCT(Y97:Y101*H97:H101),"0")</f>
        <v>0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70</v>
      </c>
      <c r="Y107" s="319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140</v>
      </c>
      <c r="Y108" s="320">
        <f>IFERROR(SUM(Y106:Y107),"0")</f>
        <v>140</v>
      </c>
      <c r="Z108" s="320">
        <f>IFERROR(IF(Z106="",0,Z106),"0")+IFERROR(IF(Z107="",0,Z107),"0")</f>
        <v>2.5032000000000001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420</v>
      </c>
      <c r="Y109" s="320">
        <f>IFERROR(SUMPRODUCT(Y106:Y107*H106:H107),"0")</f>
        <v>420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0</v>
      </c>
      <c r="Y114" s="320">
        <f>IFERROR(SUM(Y112:Y113),"0")</f>
        <v>0</v>
      </c>
      <c r="Z114" s="320">
        <f>IFERROR(IF(Z112="",0,Z112),"0")+IFERROR(IF(Z113="",0,Z113),"0")</f>
        <v>0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0</v>
      </c>
      <c r="Y115" s="320">
        <f>IFERROR(SUMPRODUCT(Y112:Y113*H112:H113),"0")</f>
        <v>0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0</v>
      </c>
      <c r="Y155" s="320">
        <f>IFERROR(SUM(Y151:Y154),"0")</f>
        <v>0</v>
      </c>
      <c r="Z155" s="320">
        <f>IFERROR(IF(Z151="",0,Z151),"0")+IFERROR(IF(Z152="",0,Z152),"0")+IFERROR(IF(Z153="",0,Z153),"0")+IFERROR(IF(Z154="",0,Z154),"0")</f>
        <v>0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0</v>
      </c>
      <c r="Y156" s="320">
        <f>IFERROR(SUMPRODUCT(Y151:Y154*H151:H154),"0")</f>
        <v>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36</v>
      </c>
      <c r="Y210" s="319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268.92</v>
      </c>
      <c r="BN210" s="67">
        <f>IFERROR(Y210*I210,"0")</f>
        <v>268.92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259.2</v>
      </c>
      <c r="Y212" s="320">
        <f>IFERROR(SUMPRODUCT(Y207:Y210*H207:H210),"0")</f>
        <v>259.2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0</v>
      </c>
      <c r="Y302" s="320">
        <f>IFERROR(SUM(Y281:Y301),"0")</f>
        <v>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0</v>
      </c>
      <c r="Y303" s="320">
        <f>IFERROR(SUMPRODUCT(Y281:Y301*H281:H301),"0")</f>
        <v>0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2803.2</v>
      </c>
      <c r="Y304" s="320">
        <f>IFERROR(Y24+Y33+Y41+Y55+Y61+Y66+Y72+Y82+Y87+Y94+Y103+Y109+Y115+Y121+Y126+Y131+Y137+Y142+Y148+Y156+Y161+Y169+Y173+Y178+Y187+Y194+Y204+Y212+Y217+Y222+Y228+Y234+Y241+Y246+Y252+Y256+Y264+Y268+Y273+Y279+Y303,"0")</f>
        <v>2803.2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3114.3928000000005</v>
      </c>
      <c r="Y305" s="320">
        <f>IFERROR(SUM(BN22:BN301),"0")</f>
        <v>3114.3928000000005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8</v>
      </c>
      <c r="Y306" s="38">
        <f>ROUNDUP(SUM(BP22:BP301),0)</f>
        <v>8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3314.3928000000005</v>
      </c>
      <c r="Y307" s="320">
        <f>GrossWeightTotalR+PalletQtyTotalR*25</f>
        <v>3314.3928000000005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602</v>
      </c>
      <c r="Y308" s="320">
        <f>IFERROR(Y23+Y32+Y40+Y54+Y60+Y65+Y71+Y81+Y86+Y93+Y102+Y108+Y114+Y120+Y125+Y130+Y136+Y141+Y147+Y155+Y160+Y168+Y172+Y177+Y186+Y193+Y203+Y211+Y216+Y221+Y227+Y233+Y240+Y245+Y251+Y255+Y263+Y267+Y272+Y278+Y302,"0")</f>
        <v>602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9.6715199999999992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1008</v>
      </c>
      <c r="F314" s="46">
        <f>IFERROR(X58*H58,"0")+IFERROR(X59*H59,"0")</f>
        <v>360</v>
      </c>
      <c r="G314" s="46">
        <f>IFERROR(X64*H64,"0")</f>
        <v>0</v>
      </c>
      <c r="H314" s="46">
        <f>IFERROR(X69*H69,"0")+IFERROR(X70*H70,"0")</f>
        <v>0</v>
      </c>
      <c r="I314" s="46">
        <f>IFERROR(X75*H75,"0")+IFERROR(X76*H76,"0")+IFERROR(X77*H77,"0")+IFERROR(X78*H78,"0")+IFERROR(X79*H79,"0")+IFERROR(X80*H80,"0")</f>
        <v>554.40000000000009</v>
      </c>
      <c r="J314" s="46">
        <f>IFERROR(X85*H85,"0")</f>
        <v>0</v>
      </c>
      <c r="K314" s="46">
        <f>IFERROR(X90*H90,"0")+IFERROR(X91*H91,"0")+IFERROR(X92*H92,"0")</f>
        <v>201.6</v>
      </c>
      <c r="L314" s="46">
        <f>IFERROR(X97*H97,"0")+IFERROR(X98*H98,"0")+IFERROR(X99*H99,"0")+IFERROR(X100*H100,"0")+IFERROR(X101*H101,"0")</f>
        <v>0</v>
      </c>
      <c r="M314" s="46">
        <f>IFERROR(X106*H106,"0")+IFERROR(X107*H107,"0")</f>
        <v>420</v>
      </c>
      <c r="N314" s="316"/>
      <c r="O314" s="46">
        <f>IFERROR(X112*H112,"0")+IFERROR(X113*H113,"0")</f>
        <v>0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1627.2</v>
      </c>
      <c r="B317" s="60">
        <f>SUMPRODUCT(--(BB:BB="ПГП"),--(W:W="кор"),H:H,Y:Y)+SUMPRODUCT(--(BB:BB="ПГП"),--(W:W="кг"),Y:Y)</f>
        <v>1176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