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1,25 ПОКОМ КИ филиалы\2 машина на 27,01 Донецк_Луганск\"/>
    </mc:Choice>
  </mc:AlternateContent>
  <xr:revisionPtr revIDLastSave="0" documentId="13_ncr:1_{9AC323ED-C9CD-4001-80E8-FB20F86C17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Z647" i="1" s="1"/>
  <c r="Y643" i="1"/>
  <c r="Y648" i="1" s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Z590" i="1" s="1"/>
  <c r="Y588" i="1"/>
  <c r="Y591" i="1" s="1"/>
  <c r="P588" i="1"/>
  <c r="X586" i="1"/>
  <c r="Y585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Y586" i="1" s="1"/>
  <c r="P582" i="1"/>
  <c r="X580" i="1"/>
  <c r="X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BO573" i="1"/>
  <c r="BM573" i="1"/>
  <c r="Y573" i="1"/>
  <c r="P573" i="1"/>
  <c r="BP572" i="1"/>
  <c r="BO572" i="1"/>
  <c r="BN572" i="1"/>
  <c r="BM572" i="1"/>
  <c r="Z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7" i="1"/>
  <c r="Y536" i="1"/>
  <c r="X536" i="1"/>
  <c r="BP535" i="1"/>
  <c r="BO535" i="1"/>
  <c r="BN535" i="1"/>
  <c r="BM535" i="1"/>
  <c r="Z535" i="1"/>
  <c r="Z536" i="1" s="1"/>
  <c r="Y535" i="1"/>
  <c r="AC677" i="1" s="1"/>
  <c r="P535" i="1"/>
  <c r="X532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N528" i="1"/>
  <c r="BM528" i="1"/>
  <c r="Z528" i="1"/>
  <c r="Y528" i="1"/>
  <c r="BP528" i="1" s="1"/>
  <c r="BP527" i="1"/>
  <c r="BO527" i="1"/>
  <c r="BN527" i="1"/>
  <c r="BM527" i="1"/>
  <c r="Z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O439" i="1"/>
  <c r="BM439" i="1"/>
  <c r="Y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X677" i="1" s="1"/>
  <c r="P421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8" i="1"/>
  <c r="Y357" i="1"/>
  <c r="X357" i="1"/>
  <c r="BP356" i="1"/>
  <c r="BO356" i="1"/>
  <c r="BN356" i="1"/>
  <c r="BM356" i="1"/>
  <c r="Z356" i="1"/>
  <c r="Z357" i="1" s="1"/>
  <c r="Y356" i="1"/>
  <c r="U677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Z293" i="1" s="1"/>
  <c r="Y292" i="1"/>
  <c r="O677" i="1" s="1"/>
  <c r="P292" i="1"/>
  <c r="X289" i="1"/>
  <c r="X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7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7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6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77" i="1" s="1"/>
  <c r="P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4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77" i="1" s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7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77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7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77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77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71" i="1" s="1"/>
  <c r="BO22" i="1"/>
  <c r="X669" i="1" s="1"/>
  <c r="BM22" i="1"/>
  <c r="X668" i="1" s="1"/>
  <c r="Y22" i="1"/>
  <c r="B677" i="1" s="1"/>
  <c r="P22" i="1"/>
  <c r="H10" i="1"/>
  <c r="A9" i="1"/>
  <c r="F10" i="1" s="1"/>
  <c r="D7" i="1"/>
  <c r="Q6" i="1"/>
  <c r="P2" i="1"/>
  <c r="H9" i="1" l="1"/>
  <c r="A10" i="1"/>
  <c r="X670" i="1"/>
  <c r="Y24" i="1"/>
  <c r="Y35" i="1"/>
  <c r="Y39" i="1"/>
  <c r="Y43" i="1"/>
  <c r="Y53" i="1"/>
  <c r="Y59" i="1"/>
  <c r="Y70" i="1"/>
  <c r="Y78" i="1"/>
  <c r="Y86" i="1"/>
  <c r="Y96" i="1"/>
  <c r="Y102" i="1"/>
  <c r="Y109" i="1"/>
  <c r="Y118" i="1"/>
  <c r="Y127" i="1"/>
  <c r="Y133" i="1"/>
  <c r="Y143" i="1"/>
  <c r="Y149" i="1"/>
  <c r="Y156" i="1"/>
  <c r="Y160" i="1"/>
  <c r="Y167" i="1"/>
  <c r="Y172" i="1"/>
  <c r="Y180" i="1"/>
  <c r="Y184" i="1"/>
  <c r="Y202" i="1"/>
  <c r="Y207" i="1"/>
  <c r="Y213" i="1"/>
  <c r="Y223" i="1"/>
  <c r="Y238" i="1"/>
  <c r="Y246" i="1"/>
  <c r="BP240" i="1"/>
  <c r="BN240" i="1"/>
  <c r="Z240" i="1"/>
  <c r="BP245" i="1"/>
  <c r="BN245" i="1"/>
  <c r="Z245" i="1"/>
  <c r="Y247" i="1"/>
  <c r="Y259" i="1"/>
  <c r="BP250" i="1"/>
  <c r="BN250" i="1"/>
  <c r="Z250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8" i="1" s="1"/>
  <c r="BP284" i="1"/>
  <c r="BN284" i="1"/>
  <c r="Z284" i="1"/>
  <c r="Y288" i="1"/>
  <c r="BP298" i="1"/>
  <c r="BN298" i="1"/>
  <c r="Z298" i="1"/>
  <c r="Z300" i="1" s="1"/>
  <c r="BP307" i="1"/>
  <c r="BN307" i="1"/>
  <c r="Z307" i="1"/>
  <c r="BP342" i="1"/>
  <c r="BN342" i="1"/>
  <c r="Z342" i="1"/>
  <c r="Z343" i="1" s="1"/>
  <c r="Y344" i="1"/>
  <c r="Y349" i="1"/>
  <c r="BP346" i="1"/>
  <c r="BN346" i="1"/>
  <c r="Z346" i="1"/>
  <c r="Z348" i="1" s="1"/>
  <c r="BP364" i="1"/>
  <c r="BN364" i="1"/>
  <c r="Z364" i="1"/>
  <c r="BP368" i="1"/>
  <c r="BN368" i="1"/>
  <c r="Z368" i="1"/>
  <c r="Y370" i="1"/>
  <c r="Y377" i="1"/>
  <c r="BP372" i="1"/>
  <c r="BN372" i="1"/>
  <c r="Z372" i="1"/>
  <c r="Y376" i="1"/>
  <c r="BP380" i="1"/>
  <c r="BN380" i="1"/>
  <c r="Z380" i="1"/>
  <c r="BP384" i="1"/>
  <c r="BN384" i="1"/>
  <c r="Z384" i="1"/>
  <c r="BP414" i="1"/>
  <c r="BN414" i="1"/>
  <c r="Z414" i="1"/>
  <c r="Z416" i="1" s="1"/>
  <c r="Y416" i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Z522" i="1" s="1"/>
  <c r="BP521" i="1"/>
  <c r="BN521" i="1"/>
  <c r="Z521" i="1"/>
  <c r="Y523" i="1"/>
  <c r="Y532" i="1"/>
  <c r="BP526" i="1"/>
  <c r="BN526" i="1"/>
  <c r="Z526" i="1"/>
  <c r="Z531" i="1" s="1"/>
  <c r="Y531" i="1"/>
  <c r="K677" i="1"/>
  <c r="F9" i="1"/>
  <c r="J9" i="1"/>
  <c r="Z22" i="1"/>
  <c r="Z23" i="1" s="1"/>
  <c r="BN22" i="1"/>
  <c r="BP22" i="1"/>
  <c r="Y23" i="1"/>
  <c r="X667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Z53" i="1" s="1"/>
  <c r="BN47" i="1"/>
  <c r="BP47" i="1"/>
  <c r="Z49" i="1"/>
  <c r="BN49" i="1"/>
  <c r="Z51" i="1"/>
  <c r="BN51" i="1"/>
  <c r="Y54" i="1"/>
  <c r="Z57" i="1"/>
  <c r="Z58" i="1" s="1"/>
  <c r="BN57" i="1"/>
  <c r="Z62" i="1"/>
  <c r="Z70" i="1" s="1"/>
  <c r="BN62" i="1"/>
  <c r="BP62" i="1"/>
  <c r="Z64" i="1"/>
  <c r="BN64" i="1"/>
  <c r="Z66" i="1"/>
  <c r="BN66" i="1"/>
  <c r="Z68" i="1"/>
  <c r="BN68" i="1"/>
  <c r="Y71" i="1"/>
  <c r="Z74" i="1"/>
  <c r="Z77" i="1" s="1"/>
  <c r="BN74" i="1"/>
  <c r="Z76" i="1"/>
  <c r="BN76" i="1"/>
  <c r="Z80" i="1"/>
  <c r="Z86" i="1" s="1"/>
  <c r="BN80" i="1"/>
  <c r="BP80" i="1"/>
  <c r="Z82" i="1"/>
  <c r="BN82" i="1"/>
  <c r="Z84" i="1"/>
  <c r="BN84" i="1"/>
  <c r="Z90" i="1"/>
  <c r="Z95" i="1" s="1"/>
  <c r="BN90" i="1"/>
  <c r="Z92" i="1"/>
  <c r="BN92" i="1"/>
  <c r="Z94" i="1"/>
  <c r="BN94" i="1"/>
  <c r="Z98" i="1"/>
  <c r="BN98" i="1"/>
  <c r="BP98" i="1"/>
  <c r="Z100" i="1"/>
  <c r="BN100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5" i="1"/>
  <c r="BN115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Z137" i="1"/>
  <c r="Z143" i="1" s="1"/>
  <c r="BN137" i="1"/>
  <c r="Z139" i="1"/>
  <c r="BN139" i="1"/>
  <c r="Z141" i="1"/>
  <c r="BN141" i="1"/>
  <c r="Z147" i="1"/>
  <c r="Z148" i="1" s="1"/>
  <c r="BN147" i="1"/>
  <c r="Z152" i="1"/>
  <c r="Z155" i="1" s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I677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Y237" i="1"/>
  <c r="Z227" i="1"/>
  <c r="Z237" i="1" s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Y300" i="1"/>
  <c r="BP305" i="1"/>
  <c r="BN305" i="1"/>
  <c r="Z305" i="1"/>
  <c r="Z310" i="1" s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Z337" i="1" s="1"/>
  <c r="T677" i="1"/>
  <c r="Y348" i="1"/>
  <c r="BP362" i="1"/>
  <c r="BN362" i="1"/>
  <c r="Z362" i="1"/>
  <c r="Z369" i="1" s="1"/>
  <c r="BP366" i="1"/>
  <c r="BN366" i="1"/>
  <c r="Z366" i="1"/>
  <c r="BP374" i="1"/>
  <c r="BN374" i="1"/>
  <c r="Z374" i="1"/>
  <c r="BP382" i="1"/>
  <c r="BN382" i="1"/>
  <c r="Z382" i="1"/>
  <c r="Z385" i="1" s="1"/>
  <c r="BP391" i="1"/>
  <c r="BN391" i="1"/>
  <c r="Z391" i="1"/>
  <c r="Y393" i="1"/>
  <c r="Z399" i="1"/>
  <c r="BP397" i="1"/>
  <c r="BN397" i="1"/>
  <c r="Z397" i="1"/>
  <c r="Y399" i="1"/>
  <c r="BP424" i="1"/>
  <c r="BN424" i="1"/>
  <c r="Z424" i="1"/>
  <c r="BP428" i="1"/>
  <c r="BN428" i="1"/>
  <c r="Z428" i="1"/>
  <c r="Y441" i="1"/>
  <c r="BP439" i="1"/>
  <c r="BN439" i="1"/>
  <c r="Z439" i="1"/>
  <c r="Z441" i="1" s="1"/>
  <c r="Y442" i="1"/>
  <c r="BP452" i="1"/>
  <c r="BN452" i="1"/>
  <c r="Z452" i="1"/>
  <c r="BP456" i="1"/>
  <c r="BN456" i="1"/>
  <c r="Z456" i="1"/>
  <c r="Y458" i="1"/>
  <c r="Y463" i="1"/>
  <c r="BP460" i="1"/>
  <c r="BN460" i="1"/>
  <c r="Z460" i="1"/>
  <c r="Z462" i="1" s="1"/>
  <c r="Y462" i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Y386" i="1"/>
  <c r="Y392" i="1"/>
  <c r="BP388" i="1"/>
  <c r="BN388" i="1"/>
  <c r="Z388" i="1"/>
  <c r="Z392" i="1" s="1"/>
  <c r="Y400" i="1"/>
  <c r="Z405" i="1"/>
  <c r="BP403" i="1"/>
  <c r="BN403" i="1"/>
  <c r="Z403" i="1"/>
  <c r="Y417" i="1"/>
  <c r="BP422" i="1"/>
  <c r="BN422" i="1"/>
  <c r="Z422" i="1"/>
  <c r="Z431" i="1" s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Z457" i="1" s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Z504" i="1" s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Z556" i="1" s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Z619" i="1" s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640" i="1" l="1"/>
  <c r="Z470" i="1"/>
  <c r="Z579" i="1"/>
  <c r="Z166" i="1"/>
  <c r="Z133" i="1"/>
  <c r="Z126" i="1"/>
  <c r="Z101" i="1"/>
  <c r="Z34" i="1"/>
  <c r="Y671" i="1"/>
  <c r="Y668" i="1"/>
  <c r="Y667" i="1"/>
  <c r="Y669" i="1"/>
  <c r="Z376" i="1"/>
  <c r="Z258" i="1"/>
  <c r="Z246" i="1"/>
  <c r="Z672" i="1" s="1"/>
  <c r="Y670" i="1" l="1"/>
</calcChain>
</file>

<file path=xl/sharedStrings.xml><?xml version="1.0" encoding="utf-8"?>
<sst xmlns="http://schemas.openxmlformats.org/spreadsheetml/2006/main" count="3166" uniqueCount="1090">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</sst>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57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4" t="s">
        <v>0</v>
      </c>
      <c r="E1" s="813"/>
      <c r="F1" s="813"/>
      <c r="G1" s="12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8"/>
      <c r="P5" s="24" t="s">
        <v>10</v>
      </c>
      <c r="Q5" s="1188">
        <v>45684</v>
      </c>
      <c r="R5" s="930"/>
      <c r="T5" s="990" t="s">
        <v>11</v>
      </c>
      <c r="U5" s="991"/>
      <c r="V5" s="993" t="s">
        <v>12</v>
      </c>
      <c r="W5" s="930"/>
      <c r="AB5" s="51"/>
      <c r="AC5" s="51"/>
      <c r="AD5" s="51"/>
      <c r="AE5" s="51"/>
    </row>
    <row r="6" spans="1:32" s="773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Понедельник</v>
      </c>
      <c r="R6" s="784"/>
      <c r="T6" s="1001" t="s">
        <v>16</v>
      </c>
      <c r="U6" s="991"/>
      <c r="V6" s="1071" t="s">
        <v>17</v>
      </c>
      <c r="W6" s="866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3"/>
      <c r="U7" s="991"/>
      <c r="V7" s="1072"/>
      <c r="W7" s="1073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40">
        <v>0.41666666666666669</v>
      </c>
      <c r="R8" s="842"/>
      <c r="T8" s="793"/>
      <c r="U8" s="991"/>
      <c r="V8" s="1072"/>
      <c r="W8" s="1073"/>
      <c r="AB8" s="51"/>
      <c r="AC8" s="51"/>
      <c r="AD8" s="51"/>
      <c r="AE8" s="51"/>
    </row>
    <row r="9" spans="1:32" s="773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1"/>
      <c r="P9" s="26" t="s">
        <v>21</v>
      </c>
      <c r="Q9" s="924"/>
      <c r="R9" s="925"/>
      <c r="T9" s="793"/>
      <c r="U9" s="991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22</v>
      </c>
      <c r="Q10" s="1002"/>
      <c r="R10" s="1003"/>
      <c r="U10" s="24" t="s">
        <v>23</v>
      </c>
      <c r="V10" s="865" t="s">
        <v>24</v>
      </c>
      <c r="W10" s="866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9"/>
      <c r="R11" s="930"/>
      <c r="U11" s="24" t="s">
        <v>27</v>
      </c>
      <c r="V11" s="1128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2"/>
      <c r="S12" s="23"/>
      <c r="U12" s="24"/>
      <c r="V12" s="813"/>
      <c r="W12" s="793"/>
      <c r="AB12" s="51"/>
      <c r="AC12" s="51"/>
      <c r="AD12" s="51"/>
      <c r="AE12" s="51"/>
    </row>
    <row r="13" spans="1:32" s="773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6"/>
      <c r="P13" s="26" t="s">
        <v>32</v>
      </c>
      <c r="Q13" s="1128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8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9"/>
      <c r="Q16" s="969"/>
      <c r="R16" s="969"/>
      <c r="S16" s="969"/>
      <c r="T16" s="9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8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7"/>
      <c r="R17" s="897"/>
      <c r="S17" s="897"/>
      <c r="T17" s="898"/>
      <c r="U17" s="1213" t="s">
        <v>51</v>
      </c>
      <c r="V17" s="933"/>
      <c r="W17" s="824" t="s">
        <v>52</v>
      </c>
      <c r="X17" s="824" t="s">
        <v>53</v>
      </c>
      <c r="Y17" s="1214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9"/>
      <c r="E18" s="90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5"/>
      <c r="X18" s="825"/>
      <c r="Y18" s="1215"/>
      <c r="Z18" s="1089"/>
      <c r="AA18" s="1060"/>
      <c r="AB18" s="1060"/>
      <c r="AC18" s="1060"/>
      <c r="AD18" s="1167"/>
      <c r="AE18" s="1168"/>
      <c r="AF18" s="1169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89"/>
      <c r="R29" s="789"/>
      <c r="S29" s="789"/>
      <c r="T29" s="790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9"/>
      <c r="R30" s="789"/>
      <c r="S30" s="789"/>
      <c r="T30" s="790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6" t="s">
        <v>94</v>
      </c>
      <c r="Q31" s="789"/>
      <c r="R31" s="789"/>
      <c r="S31" s="789"/>
      <c r="T31" s="790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3">
        <v>4680115885905</v>
      </c>
      <c r="E32" s="784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3">
        <v>4607091388244</v>
      </c>
      <c r="E33" s="784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5"/>
      <c r="AB36" s="775"/>
      <c r="AC36" s="77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3">
        <v>4607091388503</v>
      </c>
      <c r="E37" s="784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5"/>
      <c r="AB40" s="775"/>
      <c r="AC40" s="77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3">
        <v>4607091389111</v>
      </c>
      <c r="E41" s="784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5"/>
      <c r="AB46" s="775"/>
      <c r="AC46" s="775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83">
        <v>4607091385670</v>
      </c>
      <c r="E47" s="784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83">
        <v>4607091385670</v>
      </c>
      <c r="E48" s="784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4"/>
      <c r="V48" s="34"/>
      <c r="W48" s="35" t="s">
        <v>69</v>
      </c>
      <c r="X48" s="779">
        <v>993</v>
      </c>
      <c r="Y48" s="780">
        <f t="shared" si="6"/>
        <v>993.6</v>
      </c>
      <c r="Z48" s="36">
        <f>IFERROR(IF(Y48=0,"",ROUNDUP(Y48/H48,0)*0.01898),"")</f>
        <v>1.7461599999999999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1032.9958333333332</v>
      </c>
      <c r="BN48" s="64">
        <f t="shared" si="8"/>
        <v>1033.6199999999999</v>
      </c>
      <c r="BO48" s="64">
        <f t="shared" si="9"/>
        <v>1.4366319444444444</v>
      </c>
      <c r="BP48" s="64">
        <f t="shared" si="10"/>
        <v>1.4375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3">
        <v>4680115883956</v>
      </c>
      <c r="E49" s="784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83">
        <v>4680115882539</v>
      </c>
      <c r="E50" s="784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4"/>
      <c r="V50" s="34"/>
      <c r="W50" s="35" t="s">
        <v>69</v>
      </c>
      <c r="X50" s="779">
        <v>93</v>
      </c>
      <c r="Y50" s="780">
        <f t="shared" si="6"/>
        <v>96.2</v>
      </c>
      <c r="Z50" s="36">
        <f>IFERROR(IF(Y50=0,"",ROUNDUP(Y50/H50,0)*0.00902),"")</f>
        <v>0.23452000000000001</v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98.278378378378378</v>
      </c>
      <c r="BN50" s="64">
        <f t="shared" si="8"/>
        <v>101.66000000000001</v>
      </c>
      <c r="BO50" s="64">
        <f t="shared" si="9"/>
        <v>0.19041769041769041</v>
      </c>
      <c r="BP50" s="64">
        <f t="shared" si="10"/>
        <v>0.19696969696969696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783">
        <v>4607091385687</v>
      </c>
      <c r="E51" s="784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3">
        <v>4680115883949</v>
      </c>
      <c r="E52" s="784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117.07957957957957</v>
      </c>
      <c r="Y53" s="781">
        <f>IFERROR(Y47/H47,"0")+IFERROR(Y48/H48,"0")+IFERROR(Y49/H49,"0")+IFERROR(Y50/H50,"0")+IFERROR(Y51/H51,"0")+IFERROR(Y52/H52,"0")</f>
        <v>118</v>
      </c>
      <c r="Z53" s="781">
        <f>IFERROR(IF(Z47="",0,Z47),"0")+IFERROR(IF(Z48="",0,Z48),"0")+IFERROR(IF(Z49="",0,Z49),"0")+IFERROR(IF(Z50="",0,Z50),"0")+IFERROR(IF(Z51="",0,Z51),"0")+IFERROR(IF(Z52="",0,Z52),"0")</f>
        <v>1.98068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1086</v>
      </c>
      <c r="Y54" s="781">
        <f>IFERROR(SUM(Y47:Y52),"0")</f>
        <v>1089.8</v>
      </c>
      <c r="Z54" s="37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5"/>
      <c r="AB55" s="775"/>
      <c r="AC55" s="77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3">
        <v>4680115885233</v>
      </c>
      <c r="E56" s="784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3">
        <v>4680115884915</v>
      </c>
      <c r="E57" s="784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5"/>
      <c r="AB61" s="775"/>
      <c r="AC61" s="77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3">
        <v>4680115885882</v>
      </c>
      <c r="E62" s="784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3">
        <v>4680115881426</v>
      </c>
      <c r="E63" s="784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4"/>
      <c r="V63" s="34"/>
      <c r="W63" s="35" t="s">
        <v>69</v>
      </c>
      <c r="X63" s="779">
        <v>263</v>
      </c>
      <c r="Y63" s="780">
        <f t="shared" si="11"/>
        <v>270</v>
      </c>
      <c r="Z63" s="36">
        <f>IFERROR(IF(Y63=0,"",ROUNDUP(Y63/H63,0)*0.01898),"")</f>
        <v>0.47450000000000003</v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273.59305555555551</v>
      </c>
      <c r="BN63" s="64">
        <f t="shared" si="13"/>
        <v>280.87499999999994</v>
      </c>
      <c r="BO63" s="64">
        <f t="shared" si="14"/>
        <v>0.38049768518518517</v>
      </c>
      <c r="BP63" s="64">
        <f t="shared" si="15"/>
        <v>0.390625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3">
        <v>4680115881426</v>
      </c>
      <c r="E64" s="784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3">
        <v>4680115880283</v>
      </c>
      <c r="E65" s="784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3">
        <v>4680115882720</v>
      </c>
      <c r="E66" s="784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3">
        <v>4680115881525</v>
      </c>
      <c r="E67" s="784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4"/>
      <c r="V67" s="34"/>
      <c r="W67" s="35" t="s">
        <v>69</v>
      </c>
      <c r="X67" s="779">
        <v>34</v>
      </c>
      <c r="Y67" s="780">
        <f t="shared" si="11"/>
        <v>36</v>
      </c>
      <c r="Z67" s="36">
        <f>IFERROR(IF(Y67=0,"",ROUNDUP(Y67/H67,0)*0.00902),"")</f>
        <v>8.1180000000000002E-2</v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35.784999999999997</v>
      </c>
      <c r="BN67" s="64">
        <f t="shared" si="13"/>
        <v>37.89</v>
      </c>
      <c r="BO67" s="64">
        <f t="shared" si="14"/>
        <v>6.4393939393939392E-2</v>
      </c>
      <c r="BP67" s="64">
        <f t="shared" si="15"/>
        <v>6.8181818181818177E-2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83">
        <v>4680115885899</v>
      </c>
      <c r="E68" s="784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83">
        <v>4680115881419</v>
      </c>
      <c r="E69" s="784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32.851851851851848</v>
      </c>
      <c r="Y70" s="781">
        <f>IFERROR(Y62/H62,"0")+IFERROR(Y63/H63,"0")+IFERROR(Y64/H64,"0")+IFERROR(Y65/H65,"0")+IFERROR(Y66/H66,"0")+IFERROR(Y67/H67,"0")+IFERROR(Y68/H68,"0")+IFERROR(Y69/H69,"0")</f>
        <v>34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0.55568000000000006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297</v>
      </c>
      <c r="Y71" s="781">
        <f>IFERROR(SUM(Y62:Y69),"0")</f>
        <v>306</v>
      </c>
      <c r="Z71" s="37"/>
      <c r="AA71" s="782"/>
      <c r="AB71" s="782"/>
      <c r="AC71" s="782"/>
    </row>
    <row r="72" spans="1:68" ht="14.25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83">
        <v>4680115881440</v>
      </c>
      <c r="E73" s="784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4"/>
      <c r="V73" s="34"/>
      <c r="W73" s="35" t="s">
        <v>69</v>
      </c>
      <c r="X73" s="779">
        <v>225</v>
      </c>
      <c r="Y73" s="780">
        <f>IFERROR(IF(X73="",0,CEILING((X73/$H73),1)*$H73),"")</f>
        <v>226.8</v>
      </c>
      <c r="Z73" s="36">
        <f>IFERROR(IF(Y73=0,"",ROUNDUP(Y73/H73,0)*0.01898),"")</f>
        <v>0.39857999999999999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234.06249999999997</v>
      </c>
      <c r="BN73" s="64">
        <f>IFERROR(Y73*I73/H73,"0")</f>
        <v>235.93499999999997</v>
      </c>
      <c r="BO73" s="64">
        <f>IFERROR(1/J73*(X73/H73),"0")</f>
        <v>0.32552083333333331</v>
      </c>
      <c r="BP73" s="64">
        <f>IFERROR(1/J73*(Y73/H73),"0")</f>
        <v>0.328125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783">
        <v>4680115882751</v>
      </c>
      <c r="E74" s="784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783">
        <v>4680115885950</v>
      </c>
      <c r="E75" s="784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83">
        <v>4680115881433</v>
      </c>
      <c r="E76" s="784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20.833333333333332</v>
      </c>
      <c r="Y77" s="781">
        <f>IFERROR(Y73/H73,"0")+IFERROR(Y74/H74,"0")+IFERROR(Y75/H75,"0")+IFERROR(Y76/H76,"0")</f>
        <v>21</v>
      </c>
      <c r="Z77" s="781">
        <f>IFERROR(IF(Z73="",0,Z73),"0")+IFERROR(IF(Z74="",0,Z74),"0")+IFERROR(IF(Z75="",0,Z75),"0")+IFERROR(IF(Z76="",0,Z76),"0")</f>
        <v>0.39857999999999999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225</v>
      </c>
      <c r="Y78" s="781">
        <f>IFERROR(SUM(Y73:Y76),"0")</f>
        <v>226.8</v>
      </c>
      <c r="Z78" s="37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5"/>
      <c r="AB79" s="775"/>
      <c r="AC79" s="775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783">
        <v>4680115885066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783">
        <v>4680115885042</v>
      </c>
      <c r="E81" s="784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783">
        <v>4680115885080</v>
      </c>
      <c r="E82" s="784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783">
        <v>4680115885073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783">
        <v>4680115885059</v>
      </c>
      <c r="E84" s="784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783">
        <v>4680115885097</v>
      </c>
      <c r="E85" s="784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5"/>
      <c r="AB88" s="775"/>
      <c r="AC88" s="775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783">
        <v>4680115881891</v>
      </c>
      <c r="E89" s="784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83">
        <v>4680115885769</v>
      </c>
      <c r="E90" s="784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4"/>
      <c r="V90" s="34"/>
      <c r="W90" s="35" t="s">
        <v>69</v>
      </c>
      <c r="X90" s="779">
        <v>46</v>
      </c>
      <c r="Y90" s="780">
        <f t="shared" si="21"/>
        <v>50.400000000000006</v>
      </c>
      <c r="Z90" s="36">
        <f>IFERROR(IF(Y90=0,"",ROUNDUP(Y90/H90,0)*0.01898),"")</f>
        <v>0.11388000000000001</v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48.38214285714286</v>
      </c>
      <c r="BN90" s="64">
        <f t="shared" si="23"/>
        <v>53.010000000000012</v>
      </c>
      <c r="BO90" s="64">
        <f t="shared" si="24"/>
        <v>8.5565476190476192E-2</v>
      </c>
      <c r="BP90" s="64">
        <f t="shared" si="25"/>
        <v>9.375E-2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783">
        <v>4680115884410</v>
      </c>
      <c r="E91" s="784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783">
        <v>4680115884311</v>
      </c>
      <c r="E92" s="784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783">
        <v>4680115885929</v>
      </c>
      <c r="E93" s="784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783">
        <v>4680115884403</v>
      </c>
      <c r="E94" s="784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5.4761904761904763</v>
      </c>
      <c r="Y95" s="781">
        <f>IFERROR(Y89/H89,"0")+IFERROR(Y90/H90,"0")+IFERROR(Y91/H91,"0")+IFERROR(Y92/H92,"0")+IFERROR(Y93/H93,"0")+IFERROR(Y94/H94,"0")</f>
        <v>6</v>
      </c>
      <c r="Z95" s="781">
        <f>IFERROR(IF(Z89="",0,Z89),"0")+IFERROR(IF(Z90="",0,Z90),"0")+IFERROR(IF(Z91="",0,Z91),"0")+IFERROR(IF(Z92="",0,Z92),"0")+IFERROR(IF(Z93="",0,Z93),"0")+IFERROR(IF(Z94="",0,Z94),"0")</f>
        <v>0.11388000000000001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46</v>
      </c>
      <c r="Y96" s="781">
        <f>IFERROR(SUM(Y89:Y94),"0")</f>
        <v>50.400000000000006</v>
      </c>
      <c r="Z96" s="37"/>
      <c r="AA96" s="782"/>
      <c r="AB96" s="782"/>
      <c r="AC96" s="782"/>
    </row>
    <row r="97" spans="1:68" ht="14.25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5"/>
      <c r="AB97" s="775"/>
      <c r="AC97" s="775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783">
        <v>4680115881532</v>
      </c>
      <c r="E98" s="784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783">
        <v>4680115881532</v>
      </c>
      <c r="E99" s="784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4"/>
      <c r="V99" s="34"/>
      <c r="W99" s="35" t="s">
        <v>69</v>
      </c>
      <c r="X99" s="779">
        <v>21</v>
      </c>
      <c r="Y99" s="780">
        <f>IFERROR(IF(X99="",0,CEILING((X99/$H99),1)*$H99),"")</f>
        <v>25.200000000000003</v>
      </c>
      <c r="Z99" s="36">
        <f>IFERROR(IF(Y99=0,"",ROUNDUP(Y99/H99,0)*0.02175),"")</f>
        <v>6.5250000000000002E-2</v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22.41</v>
      </c>
      <c r="BN99" s="64">
        <f>IFERROR(Y99*I99/H99,"0")</f>
        <v>26.892000000000003</v>
      </c>
      <c r="BO99" s="64">
        <f>IFERROR(1/J99*(X99/H99),"0")</f>
        <v>4.4642857142857137E-2</v>
      </c>
      <c r="BP99" s="64">
        <f>IFERROR(1/J99*(Y99/H99),"0")</f>
        <v>5.3571428571428568E-2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783">
        <v>4680115881464</v>
      </c>
      <c r="E100" s="784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2.5</v>
      </c>
      <c r="Y101" s="781">
        <f>IFERROR(Y98/H98,"0")+IFERROR(Y99/H99,"0")+IFERROR(Y100/H100,"0")</f>
        <v>3</v>
      </c>
      <c r="Z101" s="781">
        <f>IFERROR(IF(Z98="",0,Z98),"0")+IFERROR(IF(Z99="",0,Z99),"0")+IFERROR(IF(Z100="",0,Z100),"0")</f>
        <v>6.5250000000000002E-2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21</v>
      </c>
      <c r="Y102" s="781">
        <f>IFERROR(SUM(Y98:Y100),"0")</f>
        <v>25.200000000000003</v>
      </c>
      <c r="Z102" s="37"/>
      <c r="AA102" s="782"/>
      <c r="AB102" s="782"/>
      <c r="AC102" s="782"/>
    </row>
    <row r="103" spans="1:68" ht="16.5" customHeight="1" x14ac:dyDescent="0.25">
      <c r="A103" s="826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83">
        <v>4680115881327</v>
      </c>
      <c r="E105" s="784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4"/>
      <c r="V105" s="34"/>
      <c r="W105" s="35" t="s">
        <v>69</v>
      </c>
      <c r="X105" s="779">
        <v>234</v>
      </c>
      <c r="Y105" s="780">
        <f>IFERROR(IF(X105="",0,CEILING((X105/$H105),1)*$H105),"")</f>
        <v>237.60000000000002</v>
      </c>
      <c r="Z105" s="36">
        <f>IFERROR(IF(Y105=0,"",ROUNDUP(Y105/H105,0)*0.01898),"")</f>
        <v>0.41755999999999999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243.42499999999995</v>
      </c>
      <c r="BN105" s="64">
        <f>IFERROR(Y105*I105/H105,"0")</f>
        <v>247.17</v>
      </c>
      <c r="BO105" s="64">
        <f>IFERROR(1/J105*(X105/H105),"0")</f>
        <v>0.33854166666666663</v>
      </c>
      <c r="BP105" s="64">
        <f>IFERROR(1/J105*(Y105/H105),"0")</f>
        <v>0.34375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783">
        <v>4680115881518</v>
      </c>
      <c r="E106" s="784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83">
        <v>4680115881303</v>
      </c>
      <c r="E107" s="784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4"/>
      <c r="V107" s="34"/>
      <c r="W107" s="35" t="s">
        <v>69</v>
      </c>
      <c r="X107" s="779">
        <v>167</v>
      </c>
      <c r="Y107" s="780">
        <f>IFERROR(IF(X107="",0,CEILING((X107/$H107),1)*$H107),"")</f>
        <v>171</v>
      </c>
      <c r="Z107" s="36">
        <f>IFERROR(IF(Y107=0,"",ROUNDUP(Y107/H107,0)*0.00902),"")</f>
        <v>0.34276000000000001</v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174.79333333333335</v>
      </c>
      <c r="BN107" s="64">
        <f>IFERROR(Y107*I107/H107,"0")</f>
        <v>178.98</v>
      </c>
      <c r="BO107" s="64">
        <f>IFERROR(1/J107*(X107/H107),"0")</f>
        <v>0.2811447811447812</v>
      </c>
      <c r="BP107" s="64">
        <f>IFERROR(1/J107*(Y107/H107),"0")</f>
        <v>0.2878787878787879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58.777777777777779</v>
      </c>
      <c r="Y108" s="781">
        <f>IFERROR(Y105/H105,"0")+IFERROR(Y106/H106,"0")+IFERROR(Y107/H107,"0")</f>
        <v>60</v>
      </c>
      <c r="Z108" s="781">
        <f>IFERROR(IF(Z105="",0,Z105),"0")+IFERROR(IF(Z106="",0,Z106),"0")+IFERROR(IF(Z107="",0,Z107),"0")</f>
        <v>0.76032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401</v>
      </c>
      <c r="Y109" s="781">
        <f>IFERROR(SUM(Y105:Y107),"0")</f>
        <v>408.6</v>
      </c>
      <c r="Z109" s="37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5"/>
      <c r="AB110" s="775"/>
      <c r="AC110" s="775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783">
        <v>4607091386967</v>
      </c>
      <c r="E111" s="784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83">
        <v>4607091386967</v>
      </c>
      <c r="E112" s="784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4"/>
      <c r="V112" s="34"/>
      <c r="W112" s="35" t="s">
        <v>69</v>
      </c>
      <c r="X112" s="779">
        <v>379</v>
      </c>
      <c r="Y112" s="780">
        <f t="shared" si="26"/>
        <v>386.40000000000003</v>
      </c>
      <c r="Z112" s="36">
        <f>IFERROR(IF(Y112=0,"",ROUNDUP(Y112/H112,0)*0.01898),"")</f>
        <v>0.87307999999999997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402.41678571428577</v>
      </c>
      <c r="BN112" s="64">
        <f t="shared" si="28"/>
        <v>410.27400000000006</v>
      </c>
      <c r="BO112" s="64">
        <f t="shared" si="29"/>
        <v>0.70498511904761907</v>
      </c>
      <c r="BP112" s="64">
        <f t="shared" si="30"/>
        <v>0.71875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83">
        <v>4607091385731</v>
      </c>
      <c r="E113" s="784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783">
        <v>4680115880894</v>
      </c>
      <c r="E114" s="784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783">
        <v>4680115880214</v>
      </c>
      <c r="E115" s="784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4"/>
      <c r="V115" s="34"/>
      <c r="W115" s="35" t="s">
        <v>69</v>
      </c>
      <c r="X115" s="779">
        <v>127</v>
      </c>
      <c r="Y115" s="780">
        <f t="shared" si="26"/>
        <v>129.60000000000002</v>
      </c>
      <c r="Z115" s="36">
        <f>IFERROR(IF(Y115=0,"",ROUNDUP(Y115/H115,0)*0.00902),"")</f>
        <v>0.43296000000000001</v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140.54666666666665</v>
      </c>
      <c r="BN115" s="64">
        <f t="shared" si="28"/>
        <v>143.42400000000001</v>
      </c>
      <c r="BO115" s="64">
        <f t="shared" si="29"/>
        <v>0.356341189674523</v>
      </c>
      <c r="BP115" s="64">
        <f t="shared" si="30"/>
        <v>0.3636363636363637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783">
        <v>4680115880214</v>
      </c>
      <c r="E116" s="784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3" t="s">
        <v>236</v>
      </c>
      <c r="Q116" s="789"/>
      <c r="R116" s="789"/>
      <c r="S116" s="789"/>
      <c r="T116" s="790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92.156084656084658</v>
      </c>
      <c r="Y117" s="781">
        <f>IFERROR(Y111/H111,"0")+IFERROR(Y112/H112,"0")+IFERROR(Y113/H113,"0")+IFERROR(Y114/H114,"0")+IFERROR(Y115/H115,"0")+IFERROR(Y116/H116,"0")</f>
        <v>94</v>
      </c>
      <c r="Z117" s="781">
        <f>IFERROR(IF(Z111="",0,Z111),"0")+IFERROR(IF(Z112="",0,Z112),"0")+IFERROR(IF(Z113="",0,Z113),"0")+IFERROR(IF(Z114="",0,Z114),"0")+IFERROR(IF(Z115="",0,Z115),"0")+IFERROR(IF(Z116="",0,Z116),"0")</f>
        <v>1.3060399999999999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506</v>
      </c>
      <c r="Y118" s="781">
        <f>IFERROR(SUM(Y111:Y116),"0")</f>
        <v>516</v>
      </c>
      <c r="Z118" s="37"/>
      <c r="AA118" s="782"/>
      <c r="AB118" s="782"/>
      <c r="AC118" s="782"/>
    </row>
    <row r="119" spans="1:68" ht="16.5" customHeight="1" x14ac:dyDescent="0.25">
      <c r="A119" s="826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5"/>
      <c r="AB120" s="775"/>
      <c r="AC120" s="775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783">
        <v>4680115882133</v>
      </c>
      <c r="E121" s="784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83">
        <v>4680115882133</v>
      </c>
      <c r="E122" s="784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4"/>
      <c r="V122" s="34"/>
      <c r="W122" s="35" t="s">
        <v>69</v>
      </c>
      <c r="X122" s="779">
        <v>257</v>
      </c>
      <c r="Y122" s="780">
        <f>IFERROR(IF(X122="",0,CEILING((X122/$H122),1)*$H122),"")</f>
        <v>257.59999999999997</v>
      </c>
      <c r="Z122" s="36">
        <f>IFERROR(IF(Y122=0,"",ROUNDUP(Y122/H122,0)*0.01898),"")</f>
        <v>0.43653999999999998</v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266.98169642857147</v>
      </c>
      <c r="BN122" s="64">
        <f>IFERROR(Y122*I122/H122,"0")</f>
        <v>267.60499999999996</v>
      </c>
      <c r="BO122" s="64">
        <f>IFERROR(1/J122*(X122/H122),"0")</f>
        <v>0.35853794642857145</v>
      </c>
      <c r="BP122" s="64">
        <f>IFERROR(1/J122*(Y122/H122),"0")</f>
        <v>0.359375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783">
        <v>4680115880269</v>
      </c>
      <c r="E123" s="784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83">
        <v>4680115880429</v>
      </c>
      <c r="E124" s="784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4"/>
      <c r="V124" s="34"/>
      <c r="W124" s="35" t="s">
        <v>69</v>
      </c>
      <c r="X124" s="779">
        <v>172</v>
      </c>
      <c r="Y124" s="780">
        <f>IFERROR(IF(X124="",0,CEILING((X124/$H124),1)*$H124),"")</f>
        <v>175.5</v>
      </c>
      <c r="Z124" s="36">
        <f>IFERROR(IF(Y124=0,"",ROUNDUP(Y124/H124,0)*0.00902),"")</f>
        <v>0.35177999999999998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180.02666666666667</v>
      </c>
      <c r="BN124" s="64">
        <f>IFERROR(Y124*I124/H124,"0")</f>
        <v>183.69</v>
      </c>
      <c r="BO124" s="64">
        <f>IFERROR(1/J124*(X124/H124),"0")</f>
        <v>0.28956228956228958</v>
      </c>
      <c r="BP124" s="64">
        <f>IFERROR(1/J124*(Y124/H124),"0")</f>
        <v>0.29545454545454547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783">
        <v>4680115881457</v>
      </c>
      <c r="E125" s="784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61.168650793650798</v>
      </c>
      <c r="Y126" s="781">
        <f>IFERROR(Y121/H121,"0")+IFERROR(Y122/H122,"0")+IFERROR(Y123/H123,"0")+IFERROR(Y124/H124,"0")+IFERROR(Y125/H125,"0")</f>
        <v>62</v>
      </c>
      <c r="Z126" s="781">
        <f>IFERROR(IF(Z121="",0,Z121),"0")+IFERROR(IF(Z122="",0,Z122),"0")+IFERROR(IF(Z123="",0,Z123),"0")+IFERROR(IF(Z124="",0,Z124),"0")+IFERROR(IF(Z125="",0,Z125),"0")</f>
        <v>0.78831999999999991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429</v>
      </c>
      <c r="Y127" s="781">
        <f>IFERROR(SUM(Y121:Y125),"0")</f>
        <v>433.09999999999997</v>
      </c>
      <c r="Z127" s="37"/>
      <c r="AA127" s="782"/>
      <c r="AB127" s="782"/>
      <c r="AC127" s="782"/>
    </row>
    <row r="128" spans="1:68" ht="14.25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5"/>
      <c r="AB128" s="775"/>
      <c r="AC128" s="775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83">
        <v>4680115881488</v>
      </c>
      <c r="E129" s="784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783">
        <v>4680115882775</v>
      </c>
      <c r="E130" s="784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1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783">
        <v>4680115882775</v>
      </c>
      <c r="E131" s="784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783">
        <v>4680115880658</v>
      </c>
      <c r="E132" s="784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4"/>
      <c r="V132" s="34"/>
      <c r="W132" s="35" t="s">
        <v>69</v>
      </c>
      <c r="X132" s="779">
        <v>78</v>
      </c>
      <c r="Y132" s="780">
        <f>IFERROR(IF(X132="",0,CEILING((X132/$H132),1)*$H132),"")</f>
        <v>79.2</v>
      </c>
      <c r="Z132" s="36">
        <f>IFERROR(IF(Y132=0,"",ROUNDUP(Y132/H132,0)*0.00651),"")</f>
        <v>0.21482999999999999</v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83.850000000000009</v>
      </c>
      <c r="BN132" s="64">
        <f>IFERROR(Y132*I132/H132,"0")</f>
        <v>85.140000000000015</v>
      </c>
      <c r="BO132" s="64">
        <f>IFERROR(1/J132*(X132/H132),"0")</f>
        <v>0.17857142857142858</v>
      </c>
      <c r="BP132" s="64">
        <f>IFERROR(1/J132*(Y132/H132),"0")</f>
        <v>0.18131868131868134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32.5</v>
      </c>
      <c r="Y133" s="781">
        <f>IFERROR(Y129/H129,"0")+IFERROR(Y130/H130,"0")+IFERROR(Y131/H131,"0")+IFERROR(Y132/H132,"0")</f>
        <v>33</v>
      </c>
      <c r="Z133" s="781">
        <f>IFERROR(IF(Z129="",0,Z129),"0")+IFERROR(IF(Z130="",0,Z130),"0")+IFERROR(IF(Z131="",0,Z131),"0")+IFERROR(IF(Z132="",0,Z132),"0")</f>
        <v>0.21482999999999999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78</v>
      </c>
      <c r="Y134" s="781">
        <f>IFERROR(SUM(Y129:Y132),"0")</f>
        <v>79.2</v>
      </c>
      <c r="Z134" s="37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83">
        <v>4607091385168</v>
      </c>
      <c r="E136" s="784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1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4"/>
      <c r="V136" s="34"/>
      <c r="W136" s="35" t="s">
        <v>69</v>
      </c>
      <c r="X136" s="779">
        <v>518</v>
      </c>
      <c r="Y136" s="780">
        <f t="shared" ref="Y136:Y142" si="31">IFERROR(IF(X136="",0,CEILING((X136/$H136),1)*$H136),"")</f>
        <v>520.80000000000007</v>
      </c>
      <c r="Z136" s="36">
        <f>IFERROR(IF(Y136=0,"",ROUNDUP(Y136/H136,0)*0.01898),"")</f>
        <v>1.17676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549.63499999999999</v>
      </c>
      <c r="BN136" s="64">
        <f t="shared" ref="BN136:BN142" si="33">IFERROR(Y136*I136/H136,"0")</f>
        <v>552.60600000000011</v>
      </c>
      <c r="BO136" s="64">
        <f t="shared" ref="BO136:BO142" si="34">IFERROR(1/J136*(X136/H136),"0")</f>
        <v>0.96354166666666663</v>
      </c>
      <c r="BP136" s="64">
        <f t="shared" ref="BP136:BP142" si="35">IFERROR(1/J136*(Y136/H136),"0")</f>
        <v>0.96875000000000011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783">
        <v>4607091385168</v>
      </c>
      <c r="E137" s="784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783">
        <v>4680115884540</v>
      </c>
      <c r="E138" s="784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783">
        <v>4607091383256</v>
      </c>
      <c r="E139" s="784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83">
        <v>4607091385748</v>
      </c>
      <c r="E140" s="784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4"/>
      <c r="V140" s="34"/>
      <c r="W140" s="35" t="s">
        <v>69</v>
      </c>
      <c r="X140" s="779">
        <v>222</v>
      </c>
      <c r="Y140" s="780">
        <f t="shared" si="31"/>
        <v>224.10000000000002</v>
      </c>
      <c r="Z140" s="36">
        <f>IFERROR(IF(Y140=0,"",ROUNDUP(Y140/H140,0)*0.00651),"")</f>
        <v>0.54032999999999998</v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242.71999999999997</v>
      </c>
      <c r="BN140" s="64">
        <f t="shared" si="33"/>
        <v>245.01600000000002</v>
      </c>
      <c r="BO140" s="64">
        <f t="shared" si="34"/>
        <v>0.45177045177045178</v>
      </c>
      <c r="BP140" s="64">
        <f t="shared" si="35"/>
        <v>0.45604395604395609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783">
        <v>4680115884533</v>
      </c>
      <c r="E141" s="784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783">
        <v>4680115882645</v>
      </c>
      <c r="E142" s="784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143.88888888888889</v>
      </c>
      <c r="Y143" s="781">
        <f>IFERROR(Y136/H136,"0")+IFERROR(Y137/H137,"0")+IFERROR(Y138/H138,"0")+IFERROR(Y139/H139,"0")+IFERROR(Y140/H140,"0")+IFERROR(Y141/H141,"0")+IFERROR(Y142/H142,"0")</f>
        <v>145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1.71709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740</v>
      </c>
      <c r="Y144" s="781">
        <f>IFERROR(SUM(Y136:Y142),"0")</f>
        <v>744.90000000000009</v>
      </c>
      <c r="Z144" s="37"/>
      <c r="AA144" s="782"/>
      <c r="AB144" s="782"/>
      <c r="AC144" s="782"/>
    </row>
    <row r="145" spans="1:68" ht="14.25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5"/>
      <c r="AB145" s="775"/>
      <c r="AC145" s="775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783">
        <v>4680115882652</v>
      </c>
      <c r="E146" s="784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783">
        <v>4680115880238</v>
      </c>
      <c r="E147" s="784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customHeight="1" x14ac:dyDescent="0.25">
      <c r="A150" s="826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5"/>
      <c r="AB151" s="775"/>
      <c r="AC151" s="775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783">
        <v>4680115885561</v>
      </c>
      <c r="E152" s="784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4301011562</v>
      </c>
      <c r="D153" s="783">
        <v>4680115882577</v>
      </c>
      <c r="E153" s="784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1">
        <v>4301011564</v>
      </c>
      <c r="D154" s="783">
        <v>4680115882577</v>
      </c>
      <c r="E154" s="784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5"/>
      <c r="AB157" s="775"/>
      <c r="AC157" s="775"/>
    </row>
    <row r="158" spans="1:68" ht="27" customHeight="1" x14ac:dyDescent="0.25">
      <c r="A158" s="54" t="s">
        <v>290</v>
      </c>
      <c r="B158" s="54" t="s">
        <v>291</v>
      </c>
      <c r="C158" s="31">
        <v>4301031234</v>
      </c>
      <c r="D158" s="783">
        <v>4680115883444</v>
      </c>
      <c r="E158" s="784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290</v>
      </c>
      <c r="B159" s="54" t="s">
        <v>293</v>
      </c>
      <c r="C159" s="31">
        <v>4301031235</v>
      </c>
      <c r="D159" s="783">
        <v>4680115883444</v>
      </c>
      <c r="E159" s="784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5"/>
      <c r="AB162" s="775"/>
      <c r="AC162" s="775"/>
    </row>
    <row r="163" spans="1:68" ht="16.5" customHeight="1" x14ac:dyDescent="0.25">
      <c r="A163" s="54" t="s">
        <v>294</v>
      </c>
      <c r="B163" s="54" t="s">
        <v>295</v>
      </c>
      <c r="C163" s="31">
        <v>4301051817</v>
      </c>
      <c r="D163" s="783">
        <v>4680115885585</v>
      </c>
      <c r="E163" s="784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6" t="s">
        <v>296</v>
      </c>
      <c r="Q163" s="789"/>
      <c r="R163" s="789"/>
      <c r="S163" s="789"/>
      <c r="T163" s="790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1">
        <v>4301051477</v>
      </c>
      <c r="D164" s="783">
        <v>4680115882584</v>
      </c>
      <c r="E164" s="784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1">
        <v>4301051476</v>
      </c>
      <c r="D165" s="783">
        <v>4680115882584</v>
      </c>
      <c r="E165" s="784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5"/>
      <c r="AB169" s="775"/>
      <c r="AC169" s="775"/>
    </row>
    <row r="170" spans="1:68" ht="27" customHeight="1" x14ac:dyDescent="0.25">
      <c r="A170" s="54" t="s">
        <v>300</v>
      </c>
      <c r="B170" s="54" t="s">
        <v>301</v>
      </c>
      <c r="C170" s="31">
        <v>4301011705</v>
      </c>
      <c r="D170" s="783">
        <v>4607091384604</v>
      </c>
      <c r="E170" s="784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5"/>
      <c r="AB173" s="775"/>
      <c r="AC173" s="775"/>
    </row>
    <row r="174" spans="1:68" ht="16.5" customHeight="1" x14ac:dyDescent="0.25">
      <c r="A174" s="54" t="s">
        <v>303</v>
      </c>
      <c r="B174" s="54" t="s">
        <v>304</v>
      </c>
      <c r="C174" s="31">
        <v>4301030895</v>
      </c>
      <c r="D174" s="783">
        <v>4607091387667</v>
      </c>
      <c r="E174" s="784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783">
        <v>4607091387636</v>
      </c>
      <c r="E175" s="784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783">
        <v>4607091382426</v>
      </c>
      <c r="E176" s="784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1">
        <v>4301030962</v>
      </c>
      <c r="D177" s="783">
        <v>4607091386547</v>
      </c>
      <c r="E177" s="784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4301030964</v>
      </c>
      <c r="D178" s="783">
        <v>4607091382464</v>
      </c>
      <c r="E178" s="784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5"/>
      <c r="AB181" s="775"/>
      <c r="AC181" s="775"/>
    </row>
    <row r="182" spans="1:68" ht="16.5" customHeight="1" x14ac:dyDescent="0.25">
      <c r="A182" s="54" t="s">
        <v>316</v>
      </c>
      <c r="B182" s="54" t="s">
        <v>317</v>
      </c>
      <c r="C182" s="31">
        <v>4301051653</v>
      </c>
      <c r="D182" s="783">
        <v>4607091386264</v>
      </c>
      <c r="E182" s="784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1">
        <v>4301051313</v>
      </c>
      <c r="D183" s="783">
        <v>4607091385427</v>
      </c>
      <c r="E183" s="784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customHeight="1" x14ac:dyDescent="0.2">
      <c r="A186" s="961" t="s">
        <v>322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26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5"/>
      <c r="AB188" s="775"/>
      <c r="AC188" s="775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783">
        <v>4680115886223</v>
      </c>
      <c r="E189" s="784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5"/>
      <c r="AB192" s="775"/>
      <c r="AC192" s="775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83">
        <v>4680115880993</v>
      </c>
      <c r="E193" s="784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4"/>
      <c r="V193" s="34"/>
      <c r="W193" s="35" t="s">
        <v>69</v>
      </c>
      <c r="X193" s="779">
        <v>133</v>
      </c>
      <c r="Y193" s="780">
        <f t="shared" ref="Y193:Y200" si="36">IFERROR(IF(X193="",0,CEILING((X193/$H193),1)*$H193),"")</f>
        <v>134.4</v>
      </c>
      <c r="Z193" s="36">
        <f>IFERROR(IF(Y193=0,"",ROUNDUP(Y193/H193,0)*0.00902),"")</f>
        <v>0.28864000000000001</v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141.54999999999998</v>
      </c>
      <c r="BN193" s="64">
        <f t="shared" ref="BN193:BN200" si="38">IFERROR(Y193*I193/H193,"0")</f>
        <v>143.04</v>
      </c>
      <c r="BO193" s="64">
        <f t="shared" ref="BO193:BO200" si="39">IFERROR(1/J193*(X193/H193),"0")</f>
        <v>0.23989898989898989</v>
      </c>
      <c r="BP193" s="64">
        <f t="shared" ref="BP193:BP200" si="40">IFERROR(1/J193*(Y193/H193),"0")</f>
        <v>0.24242424242424243</v>
      </c>
    </row>
    <row r="194" spans="1:68" ht="27" customHeight="1" x14ac:dyDescent="0.25">
      <c r="A194" s="54" t="s">
        <v>330</v>
      </c>
      <c r="B194" s="54" t="s">
        <v>331</v>
      </c>
      <c r="C194" s="31">
        <v>4301031204</v>
      </c>
      <c r="D194" s="783">
        <v>4680115881761</v>
      </c>
      <c r="E194" s="784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83">
        <v>4680115881563</v>
      </c>
      <c r="E195" s="784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4"/>
      <c r="V195" s="34"/>
      <c r="W195" s="35" t="s">
        <v>69</v>
      </c>
      <c r="X195" s="779">
        <v>36</v>
      </c>
      <c r="Y195" s="780">
        <f t="shared" si="36"/>
        <v>37.800000000000004</v>
      </c>
      <c r="Z195" s="36">
        <f>IFERROR(IF(Y195=0,"",ROUNDUP(Y195/H195,0)*0.00902),"")</f>
        <v>8.1180000000000002E-2</v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37.799999999999997</v>
      </c>
      <c r="BN195" s="64">
        <f t="shared" si="38"/>
        <v>39.690000000000005</v>
      </c>
      <c r="BO195" s="64">
        <f t="shared" si="39"/>
        <v>6.4935064935064929E-2</v>
      </c>
      <c r="BP195" s="64">
        <f t="shared" si="40"/>
        <v>6.8181818181818177E-2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83">
        <v>4680115880986</v>
      </c>
      <c r="E196" s="784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4"/>
      <c r="V196" s="34"/>
      <c r="W196" s="35" t="s">
        <v>69</v>
      </c>
      <c r="X196" s="779">
        <v>86</v>
      </c>
      <c r="Y196" s="780">
        <f t="shared" si="36"/>
        <v>86.100000000000009</v>
      </c>
      <c r="Z196" s="36">
        <f>IFERROR(IF(Y196=0,"",ROUNDUP(Y196/H196,0)*0.00502),"")</f>
        <v>0.20582</v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91.323809523809516</v>
      </c>
      <c r="BN196" s="64">
        <f t="shared" si="38"/>
        <v>91.43</v>
      </c>
      <c r="BO196" s="64">
        <f t="shared" si="39"/>
        <v>0.17501017501017502</v>
      </c>
      <c r="BP196" s="64">
        <f t="shared" si="40"/>
        <v>0.17521367521367523</v>
      </c>
    </row>
    <row r="197" spans="1:68" ht="27" customHeight="1" x14ac:dyDescent="0.25">
      <c r="A197" s="54" t="s">
        <v>338</v>
      </c>
      <c r="B197" s="54" t="s">
        <v>339</v>
      </c>
      <c r="C197" s="31">
        <v>4301031205</v>
      </c>
      <c r="D197" s="783">
        <v>4680115881785</v>
      </c>
      <c r="E197" s="784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83">
        <v>4680115881679</v>
      </c>
      <c r="E198" s="784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4"/>
      <c r="V198" s="34"/>
      <c r="W198" s="35" t="s">
        <v>69</v>
      </c>
      <c r="X198" s="779">
        <v>70</v>
      </c>
      <c r="Y198" s="780">
        <f t="shared" si="36"/>
        <v>71.400000000000006</v>
      </c>
      <c r="Z198" s="36">
        <f>IFERROR(IF(Y198=0,"",ROUNDUP(Y198/H198,0)*0.00502),"")</f>
        <v>0.17068</v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73.333333333333329</v>
      </c>
      <c r="BN198" s="64">
        <f t="shared" si="38"/>
        <v>74.8</v>
      </c>
      <c r="BO198" s="64">
        <f t="shared" si="39"/>
        <v>0.14245014245014245</v>
      </c>
      <c r="BP198" s="64">
        <f t="shared" si="40"/>
        <v>0.14529914529914531</v>
      </c>
    </row>
    <row r="199" spans="1:68" ht="27" customHeight="1" x14ac:dyDescent="0.25">
      <c r="A199" s="54" t="s">
        <v>342</v>
      </c>
      <c r="B199" s="54" t="s">
        <v>343</v>
      </c>
      <c r="C199" s="31">
        <v>4301031158</v>
      </c>
      <c r="D199" s="783">
        <v>4680115880191</v>
      </c>
      <c r="E199" s="784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4301031245</v>
      </c>
      <c r="D200" s="783">
        <v>4680115883963</v>
      </c>
      <c r="E200" s="784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114.5238095238095</v>
      </c>
      <c r="Y201" s="781">
        <f>IFERROR(Y193/H193,"0")+IFERROR(Y194/H194,"0")+IFERROR(Y195/H195,"0")+IFERROR(Y196/H196,"0")+IFERROR(Y197/H197,"0")+IFERROR(Y198/H198,"0")+IFERROR(Y199/H199,"0")+IFERROR(Y200/H200,"0")</f>
        <v>116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0.74632000000000009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325</v>
      </c>
      <c r="Y202" s="781">
        <f>IFERROR(SUM(Y193:Y200),"0")</f>
        <v>329.70000000000005</v>
      </c>
      <c r="Z202" s="37"/>
      <c r="AA202" s="782"/>
      <c r="AB202" s="782"/>
      <c r="AC202" s="782"/>
    </row>
    <row r="203" spans="1:68" ht="16.5" customHeight="1" x14ac:dyDescent="0.25">
      <c r="A203" s="826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5"/>
      <c r="AB204" s="775"/>
      <c r="AC204" s="775"/>
    </row>
    <row r="205" spans="1:68" ht="16.5" customHeight="1" x14ac:dyDescent="0.25">
      <c r="A205" s="54" t="s">
        <v>348</v>
      </c>
      <c r="B205" s="54" t="s">
        <v>349</v>
      </c>
      <c r="C205" s="31">
        <v>4301011450</v>
      </c>
      <c r="D205" s="783">
        <v>4680115881402</v>
      </c>
      <c r="E205" s="784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1">
        <v>4301011767</v>
      </c>
      <c r="D206" s="783">
        <v>4680115881396</v>
      </c>
      <c r="E206" s="784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5"/>
      <c r="AB209" s="775"/>
      <c r="AC209" s="775"/>
    </row>
    <row r="210" spans="1:68" ht="16.5" customHeight="1" x14ac:dyDescent="0.25">
      <c r="A210" s="54" t="s">
        <v>354</v>
      </c>
      <c r="B210" s="54" t="s">
        <v>355</v>
      </c>
      <c r="C210" s="31">
        <v>4301020262</v>
      </c>
      <c r="D210" s="783">
        <v>4680115882935</v>
      </c>
      <c r="E210" s="784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783">
        <v>4680115880764</v>
      </c>
      <c r="E211" s="784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4"/>
      <c r="V211" s="34"/>
      <c r="W211" s="35" t="s">
        <v>69</v>
      </c>
      <c r="X211" s="779">
        <v>39</v>
      </c>
      <c r="Y211" s="780">
        <f>IFERROR(IF(X211="",0,CEILING((X211/$H211),1)*$H211),"")</f>
        <v>39.9</v>
      </c>
      <c r="Z211" s="36">
        <f>IFERROR(IF(Y211=0,"",ROUNDUP(Y211/H211,0)*0.00651),"")</f>
        <v>0.12369000000000001</v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42.342857142857135</v>
      </c>
      <c r="BN211" s="64">
        <f>IFERROR(Y211*I211/H211,"0")</f>
        <v>43.319999999999993</v>
      </c>
      <c r="BO211" s="64">
        <f>IFERROR(1/J211*(X211/H211),"0")</f>
        <v>0.10204081632653061</v>
      </c>
      <c r="BP211" s="64">
        <f>IFERROR(1/J211*(Y211/H211),"0")</f>
        <v>0.1043956043956044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18.571428571428569</v>
      </c>
      <c r="Y212" s="781">
        <f>IFERROR(Y210/H210,"0")+IFERROR(Y211/H211,"0")</f>
        <v>19</v>
      </c>
      <c r="Z212" s="781">
        <f>IFERROR(IF(Z210="",0,Z210),"0")+IFERROR(IF(Z211="",0,Z211),"0")</f>
        <v>0.12369000000000001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39</v>
      </c>
      <c r="Y213" s="781">
        <f>IFERROR(SUM(Y210:Y211),"0")</f>
        <v>39.9</v>
      </c>
      <c r="Z213" s="37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5"/>
      <c r="AB214" s="775"/>
      <c r="AC214" s="775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783">
        <v>4680115882683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4"/>
      <c r="V215" s="34"/>
      <c r="W215" s="35" t="s">
        <v>69</v>
      </c>
      <c r="X215" s="779">
        <v>176</v>
      </c>
      <c r="Y215" s="780">
        <f t="shared" ref="Y215:Y222" si="41">IFERROR(IF(X215="",0,CEILING((X215/$H215),1)*$H215),"")</f>
        <v>178.20000000000002</v>
      </c>
      <c r="Z215" s="36">
        <f>IFERROR(IF(Y215=0,"",ROUNDUP(Y215/H215,0)*0.00902),"")</f>
        <v>0.29766000000000004</v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182.84444444444443</v>
      </c>
      <c r="BN215" s="64">
        <f t="shared" ref="BN215:BN222" si="43">IFERROR(Y215*I215/H215,"0")</f>
        <v>185.13</v>
      </c>
      <c r="BO215" s="64">
        <f t="shared" ref="BO215:BO222" si="44">IFERROR(1/J215*(X215/H215),"0")</f>
        <v>0.24691358024691357</v>
      </c>
      <c r="BP215" s="64">
        <f t="shared" ref="BP215:BP222" si="45">IFERROR(1/J215*(Y215/H215),"0")</f>
        <v>0.25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83">
        <v>4680115882690</v>
      </c>
      <c r="E216" s="784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4"/>
      <c r="V216" s="34"/>
      <c r="W216" s="35" t="s">
        <v>69</v>
      </c>
      <c r="X216" s="779">
        <v>150</v>
      </c>
      <c r="Y216" s="780">
        <f t="shared" si="41"/>
        <v>151.20000000000002</v>
      </c>
      <c r="Z216" s="36">
        <f>IFERROR(IF(Y216=0,"",ROUNDUP(Y216/H216,0)*0.00902),"")</f>
        <v>0.25256000000000001</v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155.83333333333331</v>
      </c>
      <c r="BN216" s="64">
        <f t="shared" si="43"/>
        <v>157.08000000000001</v>
      </c>
      <c r="BO216" s="64">
        <f t="shared" si="44"/>
        <v>0.21043771043771042</v>
      </c>
      <c r="BP216" s="64">
        <f t="shared" si="45"/>
        <v>0.21212121212121213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83">
        <v>4680115882669</v>
      </c>
      <c r="E217" s="784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783">
        <v>4680115882676</v>
      </c>
      <c r="E218" s="784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4"/>
      <c r="V218" s="34"/>
      <c r="W218" s="35" t="s">
        <v>69</v>
      </c>
      <c r="X218" s="779">
        <v>229</v>
      </c>
      <c r="Y218" s="780">
        <f t="shared" si="41"/>
        <v>232.20000000000002</v>
      </c>
      <c r="Z218" s="36">
        <f>IFERROR(IF(Y218=0,"",ROUNDUP(Y218/H218,0)*0.00902),"")</f>
        <v>0.38785999999999998</v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237.90555555555554</v>
      </c>
      <c r="BN218" s="64">
        <f t="shared" si="43"/>
        <v>241.23000000000005</v>
      </c>
      <c r="BO218" s="64">
        <f t="shared" si="44"/>
        <v>0.32126823793490461</v>
      </c>
      <c r="BP218" s="64">
        <f t="shared" si="45"/>
        <v>0.32575757575757575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83">
        <v>4680115884014</v>
      </c>
      <c r="E219" s="784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83">
        <v>4680115884007</v>
      </c>
      <c r="E220" s="784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4"/>
      <c r="V220" s="34"/>
      <c r="W220" s="35" t="s">
        <v>69</v>
      </c>
      <c r="X220" s="779">
        <v>36</v>
      </c>
      <c r="Y220" s="780">
        <f t="shared" si="41"/>
        <v>36</v>
      </c>
      <c r="Z220" s="36">
        <f>IFERROR(IF(Y220=0,"",ROUNDUP(Y220/H220,0)*0.00502),"")</f>
        <v>0.1004</v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37.999999999999993</v>
      </c>
      <c r="BN220" s="64">
        <f t="shared" si="43"/>
        <v>37.999999999999993</v>
      </c>
      <c r="BO220" s="64">
        <f t="shared" si="44"/>
        <v>8.5470085470085472E-2</v>
      </c>
      <c r="BP220" s="64">
        <f t="shared" si="45"/>
        <v>8.5470085470085472E-2</v>
      </c>
    </row>
    <row r="221" spans="1:68" ht="27" customHeight="1" x14ac:dyDescent="0.25">
      <c r="A221" s="54" t="s">
        <v>375</v>
      </c>
      <c r="B221" s="54" t="s">
        <v>376</v>
      </c>
      <c r="C221" s="31">
        <v>4301031229</v>
      </c>
      <c r="D221" s="783">
        <v>4680115884038</v>
      </c>
      <c r="E221" s="784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83">
        <v>4680115884021</v>
      </c>
      <c r="E222" s="784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122.77777777777777</v>
      </c>
      <c r="Y223" s="781">
        <f>IFERROR(Y215/H215,"0")+IFERROR(Y216/H216,"0")+IFERROR(Y217/H217,"0")+IFERROR(Y218/H218,"0")+IFERROR(Y219/H219,"0")+IFERROR(Y220/H220,"0")+IFERROR(Y221/H221,"0")+IFERROR(Y222/H222,"0")</f>
        <v>124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1.0384800000000001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591</v>
      </c>
      <c r="Y224" s="781">
        <f>IFERROR(SUM(Y215:Y222),"0")</f>
        <v>597.6</v>
      </c>
      <c r="Z224" s="37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5"/>
      <c r="AB225" s="775"/>
      <c r="AC225" s="775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783">
        <v>4680115881594</v>
      </c>
      <c r="E226" s="784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83">
        <v>4680115880962</v>
      </c>
      <c r="E227" s="784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4"/>
      <c r="V227" s="34"/>
      <c r="W227" s="35" t="s">
        <v>69</v>
      </c>
      <c r="X227" s="779">
        <v>22</v>
      </c>
      <c r="Y227" s="780">
        <f t="shared" si="46"/>
        <v>23.4</v>
      </c>
      <c r="Z227" s="36">
        <f>IFERROR(IF(Y227=0,"",ROUNDUP(Y227/H227,0)*0.02175),"")</f>
        <v>6.5250000000000002E-2</v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23.590769230769233</v>
      </c>
      <c r="BN227" s="64">
        <f t="shared" si="48"/>
        <v>25.092000000000002</v>
      </c>
      <c r="BO227" s="64">
        <f t="shared" si="49"/>
        <v>5.0366300366300368E-2</v>
      </c>
      <c r="BP227" s="64">
        <f t="shared" si="50"/>
        <v>5.3571428571428568E-2</v>
      </c>
    </row>
    <row r="228" spans="1:68" ht="37.5" customHeight="1" x14ac:dyDescent="0.25">
      <c r="A228" s="54" t="s">
        <v>385</v>
      </c>
      <c r="B228" s="54" t="s">
        <v>386</v>
      </c>
      <c r="C228" s="31">
        <v>4301051411</v>
      </c>
      <c r="D228" s="783">
        <v>4680115881617</v>
      </c>
      <c r="E228" s="784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83">
        <v>4680115880573</v>
      </c>
      <c r="E229" s="784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4"/>
      <c r="V229" s="34"/>
      <c r="W229" s="35" t="s">
        <v>69</v>
      </c>
      <c r="X229" s="779">
        <v>267</v>
      </c>
      <c r="Y229" s="780">
        <f t="shared" si="46"/>
        <v>269.7</v>
      </c>
      <c r="Z229" s="36">
        <f>IFERROR(IF(Y229=0,"",ROUNDUP(Y229/H229,0)*0.02175),"")</f>
        <v>0.6742499999999999</v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284.3089655172414</v>
      </c>
      <c r="BN229" s="64">
        <f t="shared" si="48"/>
        <v>287.18400000000003</v>
      </c>
      <c r="BO229" s="64">
        <f t="shared" si="49"/>
        <v>0.54802955665024633</v>
      </c>
      <c r="BP229" s="64">
        <f t="shared" si="50"/>
        <v>0.55357142857142849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83">
        <v>4680115882195</v>
      </c>
      <c r="E230" s="784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4"/>
      <c r="V230" s="34"/>
      <c r="W230" s="35" t="s">
        <v>69</v>
      </c>
      <c r="X230" s="779">
        <v>34</v>
      </c>
      <c r="Y230" s="780">
        <f t="shared" si="46"/>
        <v>36</v>
      </c>
      <c r="Z230" s="36">
        <f t="shared" ref="Z230:Z236" si="51">IFERROR(IF(Y230=0,"",ROUNDUP(Y230/H230,0)*0.00651),"")</f>
        <v>9.7650000000000001E-2</v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37.825000000000003</v>
      </c>
      <c r="BN230" s="64">
        <f t="shared" si="48"/>
        <v>40.050000000000004</v>
      </c>
      <c r="BO230" s="64">
        <f t="shared" si="49"/>
        <v>7.7838827838827854E-2</v>
      </c>
      <c r="BP230" s="64">
        <f t="shared" si="50"/>
        <v>8.241758241758243E-2</v>
      </c>
    </row>
    <row r="231" spans="1:68" ht="37.5" customHeight="1" x14ac:dyDescent="0.25">
      <c r="A231" s="54" t="s">
        <v>393</v>
      </c>
      <c r="B231" s="54" t="s">
        <v>394</v>
      </c>
      <c r="C231" s="31">
        <v>4301051752</v>
      </c>
      <c r="D231" s="783">
        <v>4680115882607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83">
        <v>4680115880092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4"/>
      <c r="V232" s="34"/>
      <c r="W232" s="35" t="s">
        <v>69</v>
      </c>
      <c r="X232" s="779">
        <v>159</v>
      </c>
      <c r="Y232" s="780">
        <f t="shared" si="46"/>
        <v>160.79999999999998</v>
      </c>
      <c r="Z232" s="36">
        <f t="shared" si="51"/>
        <v>0.43617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175.69500000000002</v>
      </c>
      <c r="BN232" s="64">
        <f t="shared" si="48"/>
        <v>177.684</v>
      </c>
      <c r="BO232" s="64">
        <f t="shared" si="49"/>
        <v>0.36401098901098905</v>
      </c>
      <c r="BP232" s="64">
        <f t="shared" si="50"/>
        <v>0.36813186813186816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83">
        <v>4680115880221</v>
      </c>
      <c r="E233" s="784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4"/>
      <c r="V233" s="34"/>
      <c r="W233" s="35" t="s">
        <v>69</v>
      </c>
      <c r="X233" s="779">
        <v>154</v>
      </c>
      <c r="Y233" s="780">
        <f t="shared" si="46"/>
        <v>156</v>
      </c>
      <c r="Z233" s="36">
        <f t="shared" si="51"/>
        <v>0.42315000000000003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170.17000000000002</v>
      </c>
      <c r="BN233" s="64">
        <f t="shared" si="48"/>
        <v>172.38000000000002</v>
      </c>
      <c r="BO233" s="64">
        <f t="shared" si="49"/>
        <v>0.35256410256410264</v>
      </c>
      <c r="BP233" s="64">
        <f t="shared" si="50"/>
        <v>0.35714285714285715</v>
      </c>
    </row>
    <row r="234" spans="1:68" ht="27" customHeight="1" x14ac:dyDescent="0.25">
      <c r="A234" s="54" t="s">
        <v>401</v>
      </c>
      <c r="B234" s="54" t="s">
        <v>402</v>
      </c>
      <c r="C234" s="31">
        <v>4301051749</v>
      </c>
      <c r="D234" s="783">
        <v>4680115882942</v>
      </c>
      <c r="E234" s="784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83">
        <v>4680115880504</v>
      </c>
      <c r="E235" s="784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4"/>
      <c r="V235" s="34"/>
      <c r="W235" s="35" t="s">
        <v>69</v>
      </c>
      <c r="X235" s="779">
        <v>140</v>
      </c>
      <c r="Y235" s="780">
        <f t="shared" si="46"/>
        <v>141.6</v>
      </c>
      <c r="Z235" s="36">
        <f t="shared" si="51"/>
        <v>0.38408999999999999</v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154.70000000000002</v>
      </c>
      <c r="BN235" s="64">
        <f t="shared" si="48"/>
        <v>156.46800000000002</v>
      </c>
      <c r="BO235" s="64">
        <f t="shared" si="49"/>
        <v>0.32051282051282054</v>
      </c>
      <c r="BP235" s="64">
        <f t="shared" si="50"/>
        <v>0.32417582417582419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83">
        <v>4680115882164</v>
      </c>
      <c r="E236" s="784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4"/>
      <c r="V236" s="34"/>
      <c r="W236" s="35" t="s">
        <v>69</v>
      </c>
      <c r="X236" s="779">
        <v>27</v>
      </c>
      <c r="Y236" s="780">
        <f t="shared" si="46"/>
        <v>28.799999999999997</v>
      </c>
      <c r="Z236" s="36">
        <f t="shared" si="51"/>
        <v>7.8119999999999995E-2</v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29.902499999999996</v>
      </c>
      <c r="BN236" s="64">
        <f t="shared" si="48"/>
        <v>31.896000000000001</v>
      </c>
      <c r="BO236" s="64">
        <f t="shared" si="49"/>
        <v>6.1813186813186816E-2</v>
      </c>
      <c r="BP236" s="64">
        <f t="shared" si="50"/>
        <v>6.5934065934065936E-2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247.67683465959331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252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2.1586800000000004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803</v>
      </c>
      <c r="Y238" s="781">
        <f>IFERROR(SUM(Y226:Y236),"0")</f>
        <v>816.3</v>
      </c>
      <c r="Z238" s="37"/>
      <c r="AA238" s="782"/>
      <c r="AB238" s="782"/>
      <c r="AC238" s="782"/>
    </row>
    <row r="239" spans="1:68" ht="14.25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5"/>
      <c r="AB239" s="775"/>
      <c r="AC239" s="775"/>
    </row>
    <row r="240" spans="1:68" ht="16.5" customHeight="1" x14ac:dyDescent="0.25">
      <c r="A240" s="54" t="s">
        <v>408</v>
      </c>
      <c r="B240" s="54" t="s">
        <v>409</v>
      </c>
      <c r="C240" s="31">
        <v>4301060404</v>
      </c>
      <c r="D240" s="783">
        <v>4680115882874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1">
        <v>4301060360</v>
      </c>
      <c r="D241" s="783">
        <v>4680115882874</v>
      </c>
      <c r="E241" s="784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1">
        <v>4301060460</v>
      </c>
      <c r="D242" s="783">
        <v>4680115882874</v>
      </c>
      <c r="E242" s="784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68" t="s">
        <v>414</v>
      </c>
      <c r="Q242" s="789"/>
      <c r="R242" s="789"/>
      <c r="S242" s="789"/>
      <c r="T242" s="790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4301060359</v>
      </c>
      <c r="D243" s="783">
        <v>4680115884434</v>
      </c>
      <c r="E243" s="784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83">
        <v>4680115880818</v>
      </c>
      <c r="E244" s="784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4"/>
      <c r="V244" s="34"/>
      <c r="W244" s="35" t="s">
        <v>69</v>
      </c>
      <c r="X244" s="779">
        <v>23</v>
      </c>
      <c r="Y244" s="780">
        <f t="shared" si="52"/>
        <v>24</v>
      </c>
      <c r="Z244" s="36">
        <f>IFERROR(IF(Y244=0,"",ROUNDUP(Y244/H244,0)*0.00651),"")</f>
        <v>6.5100000000000005E-2</v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25.415000000000003</v>
      </c>
      <c r="BN244" s="64">
        <f t="shared" si="54"/>
        <v>26.520000000000003</v>
      </c>
      <c r="BO244" s="64">
        <f t="shared" si="55"/>
        <v>5.2655677655677663E-2</v>
      </c>
      <c r="BP244" s="64">
        <f t="shared" si="56"/>
        <v>5.4945054945054951E-2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83">
        <v>4680115880801</v>
      </c>
      <c r="E245" s="784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4"/>
      <c r="V245" s="34"/>
      <c r="W245" s="35" t="s">
        <v>69</v>
      </c>
      <c r="X245" s="779">
        <v>40</v>
      </c>
      <c r="Y245" s="780">
        <f t="shared" si="52"/>
        <v>40.799999999999997</v>
      </c>
      <c r="Z245" s="36">
        <f>IFERROR(IF(Y245=0,"",ROUNDUP(Y245/H245,0)*0.00651),"")</f>
        <v>0.11067</v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44.20000000000001</v>
      </c>
      <c r="BN245" s="64">
        <f t="shared" si="54"/>
        <v>45.084000000000003</v>
      </c>
      <c r="BO245" s="64">
        <f t="shared" si="55"/>
        <v>9.1575091575091583E-2</v>
      </c>
      <c r="BP245" s="64">
        <f t="shared" si="56"/>
        <v>9.3406593406593408E-2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26.25</v>
      </c>
      <c r="Y246" s="781">
        <f>IFERROR(Y240/H240,"0")+IFERROR(Y241/H241,"0")+IFERROR(Y242/H242,"0")+IFERROR(Y243/H243,"0")+IFERROR(Y244/H244,"0")+IFERROR(Y245/H245,"0")</f>
        <v>27</v>
      </c>
      <c r="Z246" s="781">
        <f>IFERROR(IF(Z240="",0,Z240),"0")+IFERROR(IF(Z241="",0,Z241),"0")+IFERROR(IF(Z242="",0,Z242),"0")+IFERROR(IF(Z243="",0,Z243),"0")+IFERROR(IF(Z244="",0,Z244),"0")+IFERROR(IF(Z245="",0,Z245),"0")</f>
        <v>0.17577000000000001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63</v>
      </c>
      <c r="Y247" s="781">
        <f>IFERROR(SUM(Y240:Y245),"0")</f>
        <v>64.8</v>
      </c>
      <c r="Z247" s="37"/>
      <c r="AA247" s="782"/>
      <c r="AB247" s="782"/>
      <c r="AC247" s="782"/>
    </row>
    <row r="248" spans="1:68" ht="16.5" customHeight="1" x14ac:dyDescent="0.25">
      <c r="A248" s="826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5"/>
      <c r="AB249" s="775"/>
      <c r="AC249" s="775"/>
    </row>
    <row r="250" spans="1:68" ht="27" customHeight="1" x14ac:dyDescent="0.25">
      <c r="A250" s="54" t="s">
        <v>426</v>
      </c>
      <c r="B250" s="54" t="s">
        <v>427</v>
      </c>
      <c r="C250" s="31">
        <v>4301011945</v>
      </c>
      <c r="D250" s="783">
        <v>4680115884274</v>
      </c>
      <c r="E250" s="784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4301011717</v>
      </c>
      <c r="D251" s="783">
        <v>4680115884274</v>
      </c>
      <c r="E251" s="784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4301011719</v>
      </c>
      <c r="D252" s="783">
        <v>4680115884298</v>
      </c>
      <c r="E252" s="784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1">
        <v>4301011944</v>
      </c>
      <c r="D253" s="783">
        <v>4680115884250</v>
      </c>
      <c r="E253" s="784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436</v>
      </c>
      <c r="C254" s="31">
        <v>4301011733</v>
      </c>
      <c r="D254" s="783">
        <v>4680115884250</v>
      </c>
      <c r="E254" s="784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1">
        <v>4301011718</v>
      </c>
      <c r="D255" s="783">
        <v>4680115884281</v>
      </c>
      <c r="E255" s="784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4301011720</v>
      </c>
      <c r="D256" s="783">
        <v>4680115884199</v>
      </c>
      <c r="E256" s="784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4301011716</v>
      </c>
      <c r="D257" s="783">
        <v>4680115884267</v>
      </c>
      <c r="E257" s="784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customHeight="1" x14ac:dyDescent="0.25">
      <c r="A260" s="826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5"/>
      <c r="AB261" s="775"/>
      <c r="AC261" s="775"/>
    </row>
    <row r="262" spans="1:68" ht="27" customHeight="1" x14ac:dyDescent="0.25">
      <c r="A262" s="54" t="s">
        <v>445</v>
      </c>
      <c r="B262" s="54" t="s">
        <v>446</v>
      </c>
      <c r="C262" s="31">
        <v>4301011942</v>
      </c>
      <c r="D262" s="783">
        <v>4680115884137</v>
      </c>
      <c r="E262" s="784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783">
        <v>4680115884137</v>
      </c>
      <c r="E263" s="784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4"/>
      <c r="V263" s="34"/>
      <c r="W263" s="35" t="s">
        <v>69</v>
      </c>
      <c r="X263" s="779">
        <v>83</v>
      </c>
      <c r="Y263" s="780">
        <f t="shared" si="62"/>
        <v>92.8</v>
      </c>
      <c r="Z263" s="36">
        <f>IFERROR(IF(Y263=0,"",ROUNDUP(Y263/H263,0)*0.01898),"")</f>
        <v>0.15184</v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86.112499999999997</v>
      </c>
      <c r="BN263" s="64">
        <f t="shared" si="64"/>
        <v>96.28</v>
      </c>
      <c r="BO263" s="64">
        <f t="shared" si="65"/>
        <v>0.11179956896551725</v>
      </c>
      <c r="BP263" s="64">
        <f t="shared" si="66"/>
        <v>0.125</v>
      </c>
    </row>
    <row r="264" spans="1:68" ht="27" customHeight="1" x14ac:dyDescent="0.25">
      <c r="A264" s="54" t="s">
        <v>449</v>
      </c>
      <c r="B264" s="54" t="s">
        <v>450</v>
      </c>
      <c r="C264" s="31">
        <v>4301011724</v>
      </c>
      <c r="D264" s="783">
        <v>4680115884236</v>
      </c>
      <c r="E264" s="784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4301011941</v>
      </c>
      <c r="D265" s="783">
        <v>4680115884175</v>
      </c>
      <c r="E265" s="784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1">
        <v>4301011721</v>
      </c>
      <c r="D266" s="783">
        <v>4680115884175</v>
      </c>
      <c r="E266" s="784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783">
        <v>4680115884144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4301011963</v>
      </c>
      <c r="D268" s="783">
        <v>4680115885288</v>
      </c>
      <c r="E268" s="784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1">
        <v>4301011726</v>
      </c>
      <c r="D269" s="783">
        <v>4680115884182</v>
      </c>
      <c r="E269" s="784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4301011722</v>
      </c>
      <c r="D270" s="783">
        <v>4680115884205</v>
      </c>
      <c r="E270" s="784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7.1551724137931041</v>
      </c>
      <c r="Y271" s="781">
        <f>IFERROR(Y262/H262,"0")+IFERROR(Y263/H263,"0")+IFERROR(Y264/H264,"0")+IFERROR(Y265/H265,"0")+IFERROR(Y266/H266,"0")+IFERROR(Y267/H267,"0")+IFERROR(Y268/H268,"0")+IFERROR(Y269/H269,"0")+IFERROR(Y270/H270,"0")</f>
        <v>8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0.15184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83</v>
      </c>
      <c r="Y272" s="781">
        <f>IFERROR(SUM(Y262:Y270),"0")</f>
        <v>92.8</v>
      </c>
      <c r="Z272" s="37"/>
      <c r="AA272" s="782"/>
      <c r="AB272" s="782"/>
      <c r="AC272" s="782"/>
    </row>
    <row r="273" spans="1:68" ht="14.25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5"/>
      <c r="AB273" s="775"/>
      <c r="AC273" s="775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783">
        <v>4680115885721</v>
      </c>
      <c r="E274" s="784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customHeight="1" x14ac:dyDescent="0.25">
      <c r="A277" s="826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5"/>
      <c r="AB278" s="775"/>
      <c r="AC278" s="775"/>
    </row>
    <row r="279" spans="1:68" ht="27" customHeight="1" x14ac:dyDescent="0.25">
      <c r="A279" s="54" t="s">
        <v>469</v>
      </c>
      <c r="B279" s="54" t="s">
        <v>470</v>
      </c>
      <c r="C279" s="31">
        <v>4301011855</v>
      </c>
      <c r="D279" s="783">
        <v>4680115885837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1">
        <v>4301011910</v>
      </c>
      <c r="D280" s="783">
        <v>4680115885806</v>
      </c>
      <c r="E280" s="784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472</v>
      </c>
      <c r="B281" s="54" t="s">
        <v>475</v>
      </c>
      <c r="C281" s="31">
        <v>4301011850</v>
      </c>
      <c r="D281" s="783">
        <v>4680115885806</v>
      </c>
      <c r="E281" s="784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4301011853</v>
      </c>
      <c r="D282" s="783">
        <v>4680115885851</v>
      </c>
      <c r="E282" s="784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1">
        <v>4301011313</v>
      </c>
      <c r="D283" s="783">
        <v>4607091385984</v>
      </c>
      <c r="E283" s="784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483</v>
      </c>
      <c r="B284" s="54" t="s">
        <v>484</v>
      </c>
      <c r="C284" s="31">
        <v>4301011852</v>
      </c>
      <c r="D284" s="783">
        <v>4680115885844</v>
      </c>
      <c r="E284" s="78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1">
        <v>4301011319</v>
      </c>
      <c r="D285" s="783">
        <v>4607091387469</v>
      </c>
      <c r="E285" s="784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4301011851</v>
      </c>
      <c r="D286" s="783">
        <v>4680115885820</v>
      </c>
      <c r="E286" s="784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3">
        <v>4607091387438</v>
      </c>
      <c r="E287" s="784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customHeight="1" x14ac:dyDescent="0.25">
      <c r="A290" s="826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5"/>
      <c r="AB291" s="775"/>
      <c r="AC291" s="775"/>
    </row>
    <row r="292" spans="1:68" ht="27" customHeight="1" x14ac:dyDescent="0.25">
      <c r="A292" s="54" t="s">
        <v>496</v>
      </c>
      <c r="B292" s="54" t="s">
        <v>497</v>
      </c>
      <c r="C292" s="31">
        <v>4301011876</v>
      </c>
      <c r="D292" s="783">
        <v>4680115885707</v>
      </c>
      <c r="E292" s="784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customHeight="1" x14ac:dyDescent="0.25">
      <c r="A295" s="826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5"/>
      <c r="AB296" s="775"/>
      <c r="AC296" s="775"/>
    </row>
    <row r="297" spans="1:68" ht="27" customHeight="1" x14ac:dyDescent="0.25">
      <c r="A297" s="54" t="s">
        <v>499</v>
      </c>
      <c r="B297" s="54" t="s">
        <v>500</v>
      </c>
      <c r="C297" s="31">
        <v>4301011223</v>
      </c>
      <c r="D297" s="783">
        <v>4607091383423</v>
      </c>
      <c r="E297" s="784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501</v>
      </c>
      <c r="B298" s="54" t="s">
        <v>502</v>
      </c>
      <c r="C298" s="31">
        <v>4301011879</v>
      </c>
      <c r="D298" s="783">
        <v>4680115885691</v>
      </c>
      <c r="E298" s="784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504</v>
      </c>
      <c r="B299" s="54" t="s">
        <v>505</v>
      </c>
      <c r="C299" s="31">
        <v>4301011878</v>
      </c>
      <c r="D299" s="783">
        <v>4680115885660</v>
      </c>
      <c r="E299" s="784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customHeight="1" x14ac:dyDescent="0.25">
      <c r="A302" s="826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5"/>
      <c r="AB303" s="775"/>
      <c r="AC303" s="775"/>
    </row>
    <row r="304" spans="1:68" ht="37.5" customHeight="1" x14ac:dyDescent="0.25">
      <c r="A304" s="54" t="s">
        <v>508</v>
      </c>
      <c r="B304" s="54" t="s">
        <v>509</v>
      </c>
      <c r="C304" s="31">
        <v>4301051409</v>
      </c>
      <c r="D304" s="783">
        <v>4680115881556</v>
      </c>
      <c r="E304" s="784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511</v>
      </c>
      <c r="B305" s="54" t="s">
        <v>512</v>
      </c>
      <c r="C305" s="31">
        <v>4301051506</v>
      </c>
      <c r="D305" s="783">
        <v>4680115881037</v>
      </c>
      <c r="E305" s="784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4301051893</v>
      </c>
      <c r="D306" s="783">
        <v>4680115886186</v>
      </c>
      <c r="E306" s="784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1">
        <v>4301051487</v>
      </c>
      <c r="D307" s="783">
        <v>4680115881228</v>
      </c>
      <c r="E307" s="784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4"/>
      <c r="V307" s="34"/>
      <c r="W307" s="35" t="s">
        <v>69</v>
      </c>
      <c r="X307" s="779">
        <v>168</v>
      </c>
      <c r="Y307" s="780">
        <f t="shared" si="72"/>
        <v>168</v>
      </c>
      <c r="Z307" s="36">
        <f>IFERROR(IF(Y307=0,"",ROUNDUP(Y307/H307,0)*0.00651),"")</f>
        <v>0.45569999999999999</v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185.64000000000001</v>
      </c>
      <c r="BN307" s="64">
        <f t="shared" si="74"/>
        <v>185.64000000000001</v>
      </c>
      <c r="BO307" s="64">
        <f t="shared" si="75"/>
        <v>0.38461538461538464</v>
      </c>
      <c r="BP307" s="64">
        <f t="shared" si="76"/>
        <v>0.38461538461538464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83">
        <v>4680115881211</v>
      </c>
      <c r="E308" s="784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4"/>
      <c r="V308" s="34"/>
      <c r="W308" s="35" t="s">
        <v>69</v>
      </c>
      <c r="X308" s="779">
        <v>125</v>
      </c>
      <c r="Y308" s="780">
        <f t="shared" si="72"/>
        <v>127.19999999999999</v>
      </c>
      <c r="Z308" s="36">
        <f>IFERROR(IF(Y308=0,"",ROUNDUP(Y308/H308,0)*0.00651),"")</f>
        <v>0.34503</v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134.375</v>
      </c>
      <c r="BN308" s="64">
        <f t="shared" si="74"/>
        <v>136.74</v>
      </c>
      <c r="BO308" s="64">
        <f t="shared" si="75"/>
        <v>0.28617216117216121</v>
      </c>
      <c r="BP308" s="64">
        <f t="shared" si="76"/>
        <v>0.29120879120879123</v>
      </c>
    </row>
    <row r="309" spans="1:68" ht="37.5" customHeight="1" x14ac:dyDescent="0.25">
      <c r="A309" s="54" t="s">
        <v>520</v>
      </c>
      <c r="B309" s="54" t="s">
        <v>521</v>
      </c>
      <c r="C309" s="31">
        <v>4301051378</v>
      </c>
      <c r="D309" s="783">
        <v>4680115881020</v>
      </c>
      <c r="E309" s="784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122.08333333333334</v>
      </c>
      <c r="Y310" s="781">
        <f>IFERROR(Y304/H304,"0")+IFERROR(Y305/H305,"0")+IFERROR(Y306/H306,"0")+IFERROR(Y307/H307,"0")+IFERROR(Y308/H308,"0")+IFERROR(Y309/H309,"0")</f>
        <v>123</v>
      </c>
      <c r="Z310" s="781">
        <f>IFERROR(IF(Z304="",0,Z304),"0")+IFERROR(IF(Z305="",0,Z305),"0")+IFERROR(IF(Z306="",0,Z306),"0")+IFERROR(IF(Z307="",0,Z307),"0")+IFERROR(IF(Z308="",0,Z308),"0")+IFERROR(IF(Z309="",0,Z309),"0")</f>
        <v>0.80072999999999994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293</v>
      </c>
      <c r="Y311" s="781">
        <f>IFERROR(SUM(Y304:Y309),"0")</f>
        <v>295.2</v>
      </c>
      <c r="Z311" s="37"/>
      <c r="AA311" s="782"/>
      <c r="AB311" s="782"/>
      <c r="AC311" s="782"/>
    </row>
    <row r="312" spans="1:68" ht="16.5" customHeight="1" x14ac:dyDescent="0.25">
      <c r="A312" s="826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5"/>
      <c r="AB313" s="775"/>
      <c r="AC313" s="775"/>
    </row>
    <row r="314" spans="1:68" ht="27" customHeight="1" x14ac:dyDescent="0.25">
      <c r="A314" s="54" t="s">
        <v>524</v>
      </c>
      <c r="B314" s="54" t="s">
        <v>525</v>
      </c>
      <c r="C314" s="31">
        <v>4301011306</v>
      </c>
      <c r="D314" s="783">
        <v>4607091389296</v>
      </c>
      <c r="E314" s="784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0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5"/>
      <c r="AB317" s="775"/>
      <c r="AC317" s="775"/>
    </row>
    <row r="318" spans="1:68" ht="27" customHeight="1" x14ac:dyDescent="0.25">
      <c r="A318" s="54" t="s">
        <v>527</v>
      </c>
      <c r="B318" s="54" t="s">
        <v>528</v>
      </c>
      <c r="C318" s="31">
        <v>4301031307</v>
      </c>
      <c r="D318" s="783">
        <v>4680115880344</v>
      </c>
      <c r="E318" s="784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5"/>
      <c r="AB321" s="775"/>
      <c r="AC321" s="775"/>
    </row>
    <row r="322" spans="1:68" ht="37.5" customHeight="1" x14ac:dyDescent="0.25">
      <c r="A322" s="54" t="s">
        <v>530</v>
      </c>
      <c r="B322" s="54" t="s">
        <v>531</v>
      </c>
      <c r="C322" s="31">
        <v>4301051731</v>
      </c>
      <c r="D322" s="783">
        <v>4680115884618</v>
      </c>
      <c r="E322" s="784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customHeight="1" x14ac:dyDescent="0.25">
      <c r="A325" s="826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5"/>
      <c r="AB326" s="775"/>
      <c r="AC326" s="775"/>
    </row>
    <row r="327" spans="1:68" ht="27" customHeight="1" x14ac:dyDescent="0.25">
      <c r="A327" s="54" t="s">
        <v>534</v>
      </c>
      <c r="B327" s="54" t="s">
        <v>535</v>
      </c>
      <c r="C327" s="31">
        <v>4301011353</v>
      </c>
      <c r="D327" s="783">
        <v>4607091389807</v>
      </c>
      <c r="E327" s="784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5"/>
      <c r="AB330" s="775"/>
      <c r="AC330" s="775"/>
    </row>
    <row r="331" spans="1:68" ht="27" customHeight="1" x14ac:dyDescent="0.25">
      <c r="A331" s="54" t="s">
        <v>537</v>
      </c>
      <c r="B331" s="54" t="s">
        <v>538</v>
      </c>
      <c r="C331" s="31">
        <v>4301031164</v>
      </c>
      <c r="D331" s="783">
        <v>4680115880481</v>
      </c>
      <c r="E331" s="784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5"/>
      <c r="AB334" s="775"/>
      <c r="AC334" s="775"/>
    </row>
    <row r="335" spans="1:68" ht="27" customHeight="1" x14ac:dyDescent="0.25">
      <c r="A335" s="54" t="s">
        <v>540</v>
      </c>
      <c r="B335" s="54" t="s">
        <v>541</v>
      </c>
      <c r="C335" s="31">
        <v>4301051344</v>
      </c>
      <c r="D335" s="783">
        <v>4680115880412</v>
      </c>
      <c r="E335" s="784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10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543</v>
      </c>
      <c r="B336" s="54" t="s">
        <v>544</v>
      </c>
      <c r="C336" s="31">
        <v>4301051277</v>
      </c>
      <c r="D336" s="783">
        <v>4680115880511</v>
      </c>
      <c r="E336" s="784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customHeight="1" x14ac:dyDescent="0.25">
      <c r="A339" s="826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5"/>
      <c r="AB340" s="775"/>
      <c r="AC340" s="775"/>
    </row>
    <row r="341" spans="1:68" ht="27" customHeight="1" x14ac:dyDescent="0.25">
      <c r="A341" s="54" t="s">
        <v>547</v>
      </c>
      <c r="B341" s="54" t="s">
        <v>548</v>
      </c>
      <c r="C341" s="31">
        <v>4301011593</v>
      </c>
      <c r="D341" s="783">
        <v>4680115882973</v>
      </c>
      <c r="E341" s="784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4301011594</v>
      </c>
      <c r="D342" s="783">
        <v>4680115883413</v>
      </c>
      <c r="E342" s="784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5"/>
      <c r="AB345" s="775"/>
      <c r="AC345" s="775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83">
        <v>4607091389845</v>
      </c>
      <c r="E346" s="784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1">
        <v>4301031306</v>
      </c>
      <c r="D347" s="783">
        <v>4680115882881</v>
      </c>
      <c r="E347" s="784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5"/>
      <c r="AB350" s="775"/>
      <c r="AC350" s="775"/>
    </row>
    <row r="351" spans="1:68" ht="37.5" customHeight="1" x14ac:dyDescent="0.25">
      <c r="A351" s="54" t="s">
        <v>556</v>
      </c>
      <c r="B351" s="54" t="s">
        <v>557</v>
      </c>
      <c r="C351" s="31">
        <v>4301051517</v>
      </c>
      <c r="D351" s="783">
        <v>4680115883390</v>
      </c>
      <c r="E351" s="784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customHeight="1" x14ac:dyDescent="0.25">
      <c r="A354" s="826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5"/>
      <c r="AB355" s="775"/>
      <c r="AC355" s="775"/>
    </row>
    <row r="356" spans="1:68" ht="16.5" customHeight="1" x14ac:dyDescent="0.25">
      <c r="A356" s="54" t="s">
        <v>560</v>
      </c>
      <c r="B356" s="54" t="s">
        <v>561</v>
      </c>
      <c r="C356" s="31">
        <v>4301011728</v>
      </c>
      <c r="D356" s="783">
        <v>4680115885141</v>
      </c>
      <c r="E356" s="784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customHeight="1" x14ac:dyDescent="0.25">
      <c r="A359" s="826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5"/>
      <c r="AB360" s="775"/>
      <c r="AC360" s="775"/>
    </row>
    <row r="361" spans="1:68" ht="27" customHeight="1" x14ac:dyDescent="0.25">
      <c r="A361" s="54" t="s">
        <v>564</v>
      </c>
      <c r="B361" s="54" t="s">
        <v>565</v>
      </c>
      <c r="C361" s="31">
        <v>4301012024</v>
      </c>
      <c r="D361" s="783">
        <v>4680115885615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567</v>
      </c>
      <c r="B362" s="54" t="s">
        <v>568</v>
      </c>
      <c r="C362" s="31">
        <v>4301011911</v>
      </c>
      <c r="D362" s="783">
        <v>4680115885554</v>
      </c>
      <c r="E362" s="784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567</v>
      </c>
      <c r="B363" s="54" t="s">
        <v>570</v>
      </c>
      <c r="C363" s="31">
        <v>4301012016</v>
      </c>
      <c r="D363" s="783">
        <v>4680115885554</v>
      </c>
      <c r="E363" s="784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1">
        <v>4301011858</v>
      </c>
      <c r="D364" s="783">
        <v>4680115885646</v>
      </c>
      <c r="E364" s="784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575</v>
      </c>
      <c r="B365" s="54" t="s">
        <v>576</v>
      </c>
      <c r="C365" s="31">
        <v>4301011857</v>
      </c>
      <c r="D365" s="783">
        <v>4680115885622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4301011573</v>
      </c>
      <c r="D366" s="783">
        <v>4680115881938</v>
      </c>
      <c r="E366" s="78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4301011859</v>
      </c>
      <c r="D367" s="783">
        <v>4680115885608</v>
      </c>
      <c r="E367" s="784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4301011323</v>
      </c>
      <c r="D368" s="783">
        <v>4607091386011</v>
      </c>
      <c r="E368" s="784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5"/>
      <c r="AB371" s="775"/>
      <c r="AC371" s="775"/>
    </row>
    <row r="372" spans="1:68" ht="27" customHeight="1" x14ac:dyDescent="0.25">
      <c r="A372" s="54" t="s">
        <v>586</v>
      </c>
      <c r="B372" s="54" t="s">
        <v>587</v>
      </c>
      <c r="C372" s="31">
        <v>4301030878</v>
      </c>
      <c r="D372" s="783">
        <v>4607091387193</v>
      </c>
      <c r="E372" s="784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83">
        <v>4607091387230</v>
      </c>
      <c r="E373" s="784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592</v>
      </c>
      <c r="B374" s="54" t="s">
        <v>593</v>
      </c>
      <c r="C374" s="31">
        <v>4301031154</v>
      </c>
      <c r="D374" s="783">
        <v>4607091387292</v>
      </c>
      <c r="E374" s="784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83">
        <v>4607091387285</v>
      </c>
      <c r="E375" s="784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83">
        <v>4607091387766</v>
      </c>
      <c r="E379" s="784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customHeight="1" x14ac:dyDescent="0.25">
      <c r="A380" s="54" t="s">
        <v>600</v>
      </c>
      <c r="B380" s="54" t="s">
        <v>601</v>
      </c>
      <c r="C380" s="31">
        <v>4301051116</v>
      </c>
      <c r="D380" s="783">
        <v>4607091387957</v>
      </c>
      <c r="E380" s="784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1">
        <v>4301051115</v>
      </c>
      <c r="D381" s="783">
        <v>4607091387964</v>
      </c>
      <c r="E381" s="784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1">
        <v>4301051705</v>
      </c>
      <c r="D382" s="783">
        <v>4680115884588</v>
      </c>
      <c r="E382" s="784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609</v>
      </c>
      <c r="B383" s="54" t="s">
        <v>610</v>
      </c>
      <c r="C383" s="31">
        <v>4301051130</v>
      </c>
      <c r="D383" s="783">
        <v>4607091387537</v>
      </c>
      <c r="E383" s="784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1">
        <v>4301051132</v>
      </c>
      <c r="D384" s="783">
        <v>4607091387513</v>
      </c>
      <c r="E384" s="784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4"/>
      <c r="V384" s="34"/>
      <c r="W384" s="35" t="s">
        <v>69</v>
      </c>
      <c r="X384" s="779">
        <v>4</v>
      </c>
      <c r="Y384" s="780">
        <f t="shared" si="82"/>
        <v>5.4</v>
      </c>
      <c r="Z384" s="36">
        <f>IFERROR(IF(Y384=0,"",ROUNDUP(Y384/H384,0)*0.00651),"")</f>
        <v>1.302E-2</v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4.3822222222222225</v>
      </c>
      <c r="BN384" s="64">
        <f t="shared" si="84"/>
        <v>5.9160000000000004</v>
      </c>
      <c r="BO384" s="64">
        <f t="shared" si="85"/>
        <v>8.1400081400081394E-3</v>
      </c>
      <c r="BP384" s="64">
        <f t="shared" si="86"/>
        <v>1.098901098901099E-2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1.4814814814814814</v>
      </c>
      <c r="Y385" s="781">
        <f>IFERROR(Y379/H379,"0")+IFERROR(Y380/H380,"0")+IFERROR(Y381/H381,"0")+IFERROR(Y382/H382,"0")+IFERROR(Y383/H383,"0")+IFERROR(Y384/H384,"0")</f>
        <v>2</v>
      </c>
      <c r="Z385" s="781">
        <f>IFERROR(IF(Z379="",0,Z379),"0")+IFERROR(IF(Z380="",0,Z380),"0")+IFERROR(IF(Z381="",0,Z381),"0")+IFERROR(IF(Z382="",0,Z382),"0")+IFERROR(IF(Z383="",0,Z383),"0")+IFERROR(IF(Z384="",0,Z384),"0")</f>
        <v>1.302E-2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4</v>
      </c>
      <c r="Y386" s="781">
        <f>IFERROR(SUM(Y379:Y384),"0")</f>
        <v>5.4</v>
      </c>
      <c r="Z386" s="37"/>
      <c r="AA386" s="782"/>
      <c r="AB386" s="782"/>
      <c r="AC386" s="782"/>
    </row>
    <row r="387" spans="1:68" ht="14.25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83">
        <v>4607091380880</v>
      </c>
      <c r="E388" s="784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4"/>
      <c r="V388" s="34"/>
      <c r="W388" s="35" t="s">
        <v>69</v>
      </c>
      <c r="X388" s="779">
        <v>138</v>
      </c>
      <c r="Y388" s="780">
        <f>IFERROR(IF(X388="",0,CEILING((X388/$H388),1)*$H388),"")</f>
        <v>142.80000000000001</v>
      </c>
      <c r="Z388" s="36">
        <f>IFERROR(IF(Y388=0,"",ROUNDUP(Y388/H388,0)*0.02175),"")</f>
        <v>0.36974999999999997</v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147.2657142857143</v>
      </c>
      <c r="BN388" s="64">
        <f>IFERROR(Y388*I388/H388,"0")</f>
        <v>152.38800000000001</v>
      </c>
      <c r="BO388" s="64">
        <f>IFERROR(1/J388*(X388/H388),"0")</f>
        <v>0.29336734693877548</v>
      </c>
      <c r="BP388" s="64">
        <f>IFERROR(1/J388*(Y388/H388),"0")</f>
        <v>0.30357142857142855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83">
        <v>4607091384482</v>
      </c>
      <c r="E389" s="784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4"/>
      <c r="V389" s="34"/>
      <c r="W389" s="35" t="s">
        <v>69</v>
      </c>
      <c r="X389" s="779">
        <v>230</v>
      </c>
      <c r="Y389" s="780">
        <f>IFERROR(IF(X389="",0,CEILING((X389/$H389),1)*$H389),"")</f>
        <v>234</v>
      </c>
      <c r="Z389" s="36">
        <f>IFERROR(IF(Y389=0,"",ROUNDUP(Y389/H389,0)*0.02175),"")</f>
        <v>0.65249999999999997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246.63076923076926</v>
      </c>
      <c r="BN389" s="64">
        <f>IFERROR(Y389*I389/H389,"0")</f>
        <v>250.92000000000002</v>
      </c>
      <c r="BO389" s="64">
        <f>IFERROR(1/J389*(X389/H389),"0")</f>
        <v>0.52655677655677657</v>
      </c>
      <c r="BP389" s="64">
        <f>IFERROR(1/J389*(Y389/H389),"0")</f>
        <v>0.5357142857142857</v>
      </c>
    </row>
    <row r="390" spans="1:68" ht="16.5" customHeight="1" x14ac:dyDescent="0.25">
      <c r="A390" s="54" t="s">
        <v>621</v>
      </c>
      <c r="B390" s="54" t="s">
        <v>622</v>
      </c>
      <c r="C390" s="31">
        <v>4301060484</v>
      </c>
      <c r="D390" s="783">
        <v>4607091380897</v>
      </c>
      <c r="E390" s="784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53" t="s">
        <v>623</v>
      </c>
      <c r="Q390" s="789"/>
      <c r="R390" s="789"/>
      <c r="S390" s="789"/>
      <c r="T390" s="790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83">
        <v>4607091380897</v>
      </c>
      <c r="E391" s="784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4"/>
      <c r="V391" s="34"/>
      <c r="W391" s="35" t="s">
        <v>69</v>
      </c>
      <c r="X391" s="779">
        <v>134</v>
      </c>
      <c r="Y391" s="780">
        <f>IFERROR(IF(X391="",0,CEILING((X391/$H391),1)*$H391),"")</f>
        <v>134.4</v>
      </c>
      <c r="Z391" s="36">
        <f>IFERROR(IF(Y391=0,"",ROUNDUP(Y391/H391,0)*0.02175),"")</f>
        <v>0.34799999999999998</v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142.99714285714288</v>
      </c>
      <c r="BN391" s="64">
        <f>IFERROR(Y391*I391/H391,"0")</f>
        <v>143.42400000000001</v>
      </c>
      <c r="BO391" s="64">
        <f>IFERROR(1/J391*(X391/H391),"0")</f>
        <v>0.2848639455782313</v>
      </c>
      <c r="BP391" s="64">
        <f>IFERROR(1/J391*(Y391/H391),"0")</f>
        <v>0.2857142857142857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61.868131868131869</v>
      </c>
      <c r="Y392" s="781">
        <f>IFERROR(Y388/H388,"0")+IFERROR(Y389/H389,"0")+IFERROR(Y390/H390,"0")+IFERROR(Y391/H391,"0")</f>
        <v>63</v>
      </c>
      <c r="Z392" s="781">
        <f>IFERROR(IF(Z388="",0,Z388),"0")+IFERROR(IF(Z389="",0,Z389),"0")+IFERROR(IF(Z390="",0,Z390),"0")+IFERROR(IF(Z391="",0,Z391),"0")</f>
        <v>1.37025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502</v>
      </c>
      <c r="Y393" s="781">
        <f>IFERROR(SUM(Y388:Y391),"0")</f>
        <v>511.20000000000005</v>
      </c>
      <c r="Z393" s="37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5"/>
      <c r="AB394" s="775"/>
      <c r="AC394" s="775"/>
    </row>
    <row r="395" spans="1:68" ht="16.5" customHeight="1" x14ac:dyDescent="0.25">
      <c r="A395" s="54" t="s">
        <v>627</v>
      </c>
      <c r="B395" s="54" t="s">
        <v>628</v>
      </c>
      <c r="C395" s="31">
        <v>4301030232</v>
      </c>
      <c r="D395" s="783">
        <v>4607091388374</v>
      </c>
      <c r="E395" s="784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3" t="s">
        <v>629</v>
      </c>
      <c r="Q395" s="789"/>
      <c r="R395" s="789"/>
      <c r="S395" s="789"/>
      <c r="T395" s="790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1">
        <v>4301030235</v>
      </c>
      <c r="D396" s="783">
        <v>4607091388381</v>
      </c>
      <c r="E396" s="784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94" t="s">
        <v>633</v>
      </c>
      <c r="Q396" s="789"/>
      <c r="R396" s="789"/>
      <c r="S396" s="789"/>
      <c r="T396" s="790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83">
        <v>4607091383102</v>
      </c>
      <c r="E397" s="784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4"/>
      <c r="V397" s="34"/>
      <c r="W397" s="35" t="s">
        <v>69</v>
      </c>
      <c r="X397" s="779">
        <v>15</v>
      </c>
      <c r="Y397" s="780">
        <f>IFERROR(IF(X397="",0,CEILING((X397/$H397),1)*$H397),"")</f>
        <v>15.299999999999999</v>
      </c>
      <c r="Z397" s="36">
        <f>IFERROR(IF(Y397=0,"",ROUNDUP(Y397/H397,0)*0.00651),"")</f>
        <v>3.9059999999999997E-2</v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17.382352941176475</v>
      </c>
      <c r="BN397" s="64">
        <f>IFERROR(Y397*I397/H397,"0")</f>
        <v>17.73</v>
      </c>
      <c r="BO397" s="64">
        <f>IFERROR(1/J397*(X397/H397),"0")</f>
        <v>3.2320620555914677E-2</v>
      </c>
      <c r="BP397" s="64">
        <f>IFERROR(1/J397*(Y397/H397),"0")</f>
        <v>3.2967032967032968E-2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83">
        <v>4607091388404</v>
      </c>
      <c r="E398" s="784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4"/>
      <c r="V398" s="34"/>
      <c r="W398" s="35" t="s">
        <v>69</v>
      </c>
      <c r="X398" s="779">
        <v>44</v>
      </c>
      <c r="Y398" s="780">
        <f>IFERROR(IF(X398="",0,CEILING((X398/$H398),1)*$H398),"")</f>
        <v>45.9</v>
      </c>
      <c r="Z398" s="36">
        <f>IFERROR(IF(Y398=0,"",ROUNDUP(Y398/H398,0)*0.00651),"")</f>
        <v>0.11718000000000001</v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49.694117647058825</v>
      </c>
      <c r="BN398" s="64">
        <f>IFERROR(Y398*I398/H398,"0")</f>
        <v>51.839999999999996</v>
      </c>
      <c r="BO398" s="64">
        <f>IFERROR(1/J398*(X398/H398),"0")</f>
        <v>9.4807153630683066E-2</v>
      </c>
      <c r="BP398" s="64">
        <f>IFERROR(1/J398*(Y398/H398),"0")</f>
        <v>9.8901098901098911E-2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23.137254901960787</v>
      </c>
      <c r="Y399" s="781">
        <f>IFERROR(Y395/H395,"0")+IFERROR(Y396/H396,"0")+IFERROR(Y397/H397,"0")+IFERROR(Y398/H398,"0")</f>
        <v>24</v>
      </c>
      <c r="Z399" s="781">
        <f>IFERROR(IF(Z395="",0,Z395),"0")+IFERROR(IF(Z396="",0,Z396),"0")+IFERROR(IF(Z397="",0,Z397),"0")+IFERROR(IF(Z398="",0,Z398),"0")</f>
        <v>0.15623999999999999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59</v>
      </c>
      <c r="Y400" s="781">
        <f>IFERROR(SUM(Y395:Y398),"0")</f>
        <v>61.199999999999996</v>
      </c>
      <c r="Z400" s="37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5"/>
      <c r="AB401" s="775"/>
      <c r="AC401" s="775"/>
    </row>
    <row r="402" spans="1:68" ht="16.5" customHeight="1" x14ac:dyDescent="0.25">
      <c r="A402" s="54" t="s">
        <v>640</v>
      </c>
      <c r="B402" s="54" t="s">
        <v>641</v>
      </c>
      <c r="C402" s="31">
        <v>4301180007</v>
      </c>
      <c r="D402" s="783">
        <v>4680115881808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4301180006</v>
      </c>
      <c r="D403" s="783">
        <v>4680115881822</v>
      </c>
      <c r="E403" s="784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1">
        <v>4301180001</v>
      </c>
      <c r="D404" s="783">
        <v>4680115880016</v>
      </c>
      <c r="E404" s="784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83">
        <v>4607091383836</v>
      </c>
      <c r="E409" s="784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5"/>
      <c r="AB412" s="775"/>
      <c r="AC412" s="775"/>
    </row>
    <row r="413" spans="1:68" ht="37.5" customHeight="1" x14ac:dyDescent="0.25">
      <c r="A413" s="54" t="s">
        <v>652</v>
      </c>
      <c r="B413" s="54" t="s">
        <v>653</v>
      </c>
      <c r="C413" s="31">
        <v>4301051142</v>
      </c>
      <c r="D413" s="783">
        <v>4607091387919</v>
      </c>
      <c r="E413" s="784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83">
        <v>4680115883604</v>
      </c>
      <c r="E414" s="784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83">
        <v>4680115883567</v>
      </c>
      <c r="E415" s="784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8"/>
      <c r="AB418" s="48"/>
      <c r="AC418" s="48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5"/>
      <c r="AB420" s="775"/>
      <c r="AC420" s="775"/>
    </row>
    <row r="421" spans="1:68" ht="27" customHeight="1" x14ac:dyDescent="0.25">
      <c r="A421" s="54" t="s">
        <v>663</v>
      </c>
      <c r="B421" s="54" t="s">
        <v>664</v>
      </c>
      <c r="C421" s="31">
        <v>4301011946</v>
      </c>
      <c r="D421" s="783">
        <v>4680115884847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83">
        <v>4680115884847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4"/>
      <c r="V422" s="34"/>
      <c r="W422" s="35" t="s">
        <v>69</v>
      </c>
      <c r="X422" s="779">
        <v>240</v>
      </c>
      <c r="Y422" s="780">
        <f t="shared" si="87"/>
        <v>240</v>
      </c>
      <c r="Z422" s="36">
        <f>IFERROR(IF(Y422=0,"",ROUNDUP(Y422/H422,0)*0.02175),"")</f>
        <v>0.34799999999999998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247.68</v>
      </c>
      <c r="BN422" s="64">
        <f t="shared" si="89"/>
        <v>247.68</v>
      </c>
      <c r="BO422" s="64">
        <f t="shared" si="90"/>
        <v>0.33333333333333331</v>
      </c>
      <c r="BP422" s="64">
        <f t="shared" si="91"/>
        <v>0.33333333333333331</v>
      </c>
    </row>
    <row r="423" spans="1:68" ht="27" customHeight="1" x14ac:dyDescent="0.25">
      <c r="A423" s="54" t="s">
        <v>668</v>
      </c>
      <c r="B423" s="54" t="s">
        <v>669</v>
      </c>
      <c r="C423" s="31">
        <v>4301011947</v>
      </c>
      <c r="D423" s="783">
        <v>4680115884854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83">
        <v>4680115884854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4"/>
      <c r="V424" s="34"/>
      <c r="W424" s="35" t="s">
        <v>69</v>
      </c>
      <c r="X424" s="779">
        <v>308</v>
      </c>
      <c r="Y424" s="780">
        <f t="shared" si="87"/>
        <v>315</v>
      </c>
      <c r="Z424" s="36">
        <f>IFERROR(IF(Y424=0,"",ROUNDUP(Y424/H424,0)*0.02175),"")</f>
        <v>0.45674999999999999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317.85599999999999</v>
      </c>
      <c r="BN424" s="64">
        <f t="shared" si="89"/>
        <v>325.08</v>
      </c>
      <c r="BO424" s="64">
        <f t="shared" si="90"/>
        <v>0.42777777777777781</v>
      </c>
      <c r="BP424" s="64">
        <f t="shared" si="91"/>
        <v>0.4375</v>
      </c>
    </row>
    <row r="425" spans="1:68" ht="27" customHeight="1" x14ac:dyDescent="0.25">
      <c r="A425" s="54" t="s">
        <v>672</v>
      </c>
      <c r="B425" s="54" t="s">
        <v>673</v>
      </c>
      <c r="C425" s="31">
        <v>4301011943</v>
      </c>
      <c r="D425" s="783">
        <v>4680115884830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10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83">
        <v>4680115884830</v>
      </c>
      <c r="E426" s="784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4"/>
      <c r="V426" s="34"/>
      <c r="W426" s="35" t="s">
        <v>69</v>
      </c>
      <c r="X426" s="779">
        <v>239</v>
      </c>
      <c r="Y426" s="780">
        <f t="shared" si="87"/>
        <v>240</v>
      </c>
      <c r="Z426" s="36">
        <f>IFERROR(IF(Y426=0,"",ROUNDUP(Y426/H426,0)*0.02175),"")</f>
        <v>0.34799999999999998</v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246.64800000000002</v>
      </c>
      <c r="BN426" s="64">
        <f t="shared" si="89"/>
        <v>247.68</v>
      </c>
      <c r="BO426" s="64">
        <f t="shared" si="90"/>
        <v>0.33194444444444443</v>
      </c>
      <c r="BP426" s="64">
        <f t="shared" si="91"/>
        <v>0.33333333333333331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83">
        <v>4607091383997</v>
      </c>
      <c r="E427" s="784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4"/>
      <c r="V427" s="34"/>
      <c r="W427" s="35" t="s">
        <v>69</v>
      </c>
      <c r="X427" s="779">
        <v>140</v>
      </c>
      <c r="Y427" s="780">
        <f t="shared" si="87"/>
        <v>150</v>
      </c>
      <c r="Z427" s="36">
        <f>IFERROR(IF(Y427=0,"",ROUNDUP(Y427/H427,0)*0.02175),"")</f>
        <v>0.21749999999999997</v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144.48000000000002</v>
      </c>
      <c r="BN427" s="64">
        <f t="shared" si="89"/>
        <v>154.80000000000001</v>
      </c>
      <c r="BO427" s="64">
        <f t="shared" si="90"/>
        <v>0.19444444444444445</v>
      </c>
      <c r="BP427" s="64">
        <f t="shared" si="91"/>
        <v>0.20833333333333331</v>
      </c>
    </row>
    <row r="428" spans="1:68" ht="27" customHeight="1" x14ac:dyDescent="0.25">
      <c r="A428" s="54" t="s">
        <v>679</v>
      </c>
      <c r="B428" s="54" t="s">
        <v>680</v>
      </c>
      <c r="C428" s="31">
        <v>4301011433</v>
      </c>
      <c r="D428" s="783">
        <v>4680115882638</v>
      </c>
      <c r="E428" s="784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1">
        <v>4301011952</v>
      </c>
      <c r="D429" s="783">
        <v>4680115884922</v>
      </c>
      <c r="E429" s="784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83">
        <v>4680115884861</v>
      </c>
      <c r="E430" s="784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61.800000000000004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63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1.37025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927</v>
      </c>
      <c r="Y432" s="781">
        <f>IFERROR(SUM(Y421:Y430),"0")</f>
        <v>945</v>
      </c>
      <c r="Z432" s="37"/>
      <c r="AA432" s="782"/>
      <c r="AB432" s="782"/>
      <c r="AC432" s="782"/>
    </row>
    <row r="433" spans="1:68" ht="14.25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3">
        <v>4607091383980</v>
      </c>
      <c r="E434" s="784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4"/>
      <c r="V434" s="34"/>
      <c r="W434" s="35" t="s">
        <v>69</v>
      </c>
      <c r="X434" s="779">
        <v>600</v>
      </c>
      <c r="Y434" s="780">
        <f>IFERROR(IF(X434="",0,CEILING((X434/$H434),1)*$H434),"")</f>
        <v>600</v>
      </c>
      <c r="Z434" s="36">
        <f>IFERROR(IF(Y434=0,"",ROUNDUP(Y434/H434,0)*0.02175),"")</f>
        <v>0.86999999999999988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619.20000000000005</v>
      </c>
      <c r="BN434" s="64">
        <f>IFERROR(Y434*I434/H434,"0")</f>
        <v>619.20000000000005</v>
      </c>
      <c r="BO434" s="64">
        <f>IFERROR(1/J434*(X434/H434),"0")</f>
        <v>0.83333333333333326</v>
      </c>
      <c r="BP434" s="64">
        <f>IFERROR(1/J434*(Y434/H434),"0")</f>
        <v>0.83333333333333326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83">
        <v>4607091384178</v>
      </c>
      <c r="E435" s="784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40</v>
      </c>
      <c r="Y436" s="781">
        <f>IFERROR(Y434/H434,"0")+IFERROR(Y435/H435,"0")</f>
        <v>40</v>
      </c>
      <c r="Z436" s="781">
        <f>IFERROR(IF(Z434="",0,Z434),"0")+IFERROR(IF(Z435="",0,Z435),"0")</f>
        <v>0.86999999999999988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600</v>
      </c>
      <c r="Y437" s="781">
        <f>IFERROR(SUM(Y434:Y435),"0")</f>
        <v>600</v>
      </c>
      <c r="Z437" s="37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5"/>
      <c r="AB438" s="775"/>
      <c r="AC438" s="775"/>
    </row>
    <row r="439" spans="1:68" ht="27" customHeight="1" x14ac:dyDescent="0.25">
      <c r="A439" s="54" t="s">
        <v>691</v>
      </c>
      <c r="B439" s="54" t="s">
        <v>692</v>
      </c>
      <c r="C439" s="31">
        <v>4301051903</v>
      </c>
      <c r="D439" s="783">
        <v>4607091383928</v>
      </c>
      <c r="E439" s="784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89"/>
      <c r="R439" s="789"/>
      <c r="S439" s="789"/>
      <c r="T439" s="790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83">
        <v>4607091384260</v>
      </c>
      <c r="E440" s="784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29" t="s">
        <v>697</v>
      </c>
      <c r="Q440" s="789"/>
      <c r="R440" s="789"/>
      <c r="S440" s="789"/>
      <c r="T440" s="790"/>
      <c r="U440" s="34"/>
      <c r="V440" s="34"/>
      <c r="W440" s="35" t="s">
        <v>69</v>
      </c>
      <c r="X440" s="779">
        <v>22</v>
      </c>
      <c r="Y440" s="780">
        <f>IFERROR(IF(X440="",0,CEILING((X440/$H440),1)*$H440),"")</f>
        <v>27</v>
      </c>
      <c r="Z440" s="36">
        <f>IFERROR(IF(Y440=0,"",ROUNDUP(Y440/H440,0)*0.01898),"")</f>
        <v>5.6940000000000004E-2</v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23.268666666666668</v>
      </c>
      <c r="BN440" s="64">
        <f>IFERROR(Y440*I440/H440,"0")</f>
        <v>28.556999999999999</v>
      </c>
      <c r="BO440" s="64">
        <f>IFERROR(1/J440*(X440/H440),"0")</f>
        <v>3.8194444444444448E-2</v>
      </c>
      <c r="BP440" s="64">
        <f>IFERROR(1/J440*(Y440/H440),"0")</f>
        <v>4.6875E-2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2.4444444444444446</v>
      </c>
      <c r="Y441" s="781">
        <f>IFERROR(Y439/H439,"0")+IFERROR(Y440/H440,"0")</f>
        <v>3</v>
      </c>
      <c r="Z441" s="781">
        <f>IFERROR(IF(Z439="",0,Z439),"0")+IFERROR(IF(Z440="",0,Z440),"0")</f>
        <v>5.6940000000000004E-2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22</v>
      </c>
      <c r="Y442" s="781">
        <f>IFERROR(SUM(Y439:Y440),"0")</f>
        <v>27</v>
      </c>
      <c r="Z442" s="37"/>
      <c r="AA442" s="782"/>
      <c r="AB442" s="782"/>
      <c r="AC442" s="782"/>
    </row>
    <row r="443" spans="1:68" ht="14.25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83">
        <v>4607091384673</v>
      </c>
      <c r="E444" s="784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89"/>
      <c r="R444" s="789"/>
      <c r="S444" s="789"/>
      <c r="T444" s="790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5"/>
      <c r="AB448" s="775"/>
      <c r="AC448" s="775"/>
    </row>
    <row r="449" spans="1:68" ht="27" customHeight="1" x14ac:dyDescent="0.25">
      <c r="A449" s="54" t="s">
        <v>704</v>
      </c>
      <c r="B449" s="54" t="s">
        <v>705</v>
      </c>
      <c r="C449" s="31">
        <v>4301011483</v>
      </c>
      <c r="D449" s="783">
        <v>4680115881907</v>
      </c>
      <c r="E449" s="784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customHeight="1" x14ac:dyDescent="0.25">
      <c r="A450" s="54" t="s">
        <v>704</v>
      </c>
      <c r="B450" s="54" t="s">
        <v>707</v>
      </c>
      <c r="C450" s="31">
        <v>4301011873</v>
      </c>
      <c r="D450" s="783">
        <v>4680115881907</v>
      </c>
      <c r="E450" s="784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1">
        <v>4301011872</v>
      </c>
      <c r="D451" s="783">
        <v>4680115883925</v>
      </c>
      <c r="E451" s="784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1">
        <v>4301011655</v>
      </c>
      <c r="D452" s="783">
        <v>4680115883925</v>
      </c>
      <c r="E452" s="784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1">
        <v>4301011874</v>
      </c>
      <c r="D453" s="783">
        <v>4680115884892</v>
      </c>
      <c r="E453" s="784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4301011312</v>
      </c>
      <c r="D454" s="783">
        <v>4607091384192</v>
      </c>
      <c r="E454" s="784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8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3">
        <v>4680115884885</v>
      </c>
      <c r="E455" s="784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83">
        <v>4680115884908</v>
      </c>
      <c r="E456" s="784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1">
        <v>4301031303</v>
      </c>
      <c r="D460" s="783">
        <v>4607091384802</v>
      </c>
      <c r="E460" s="784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725</v>
      </c>
      <c r="B461" s="54" t="s">
        <v>726</v>
      </c>
      <c r="C461" s="31">
        <v>4301031304</v>
      </c>
      <c r="D461" s="783">
        <v>4607091384826</v>
      </c>
      <c r="E461" s="784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3">
        <v>4607091384246</v>
      </c>
      <c r="E465" s="784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48" t="s">
        <v>729</v>
      </c>
      <c r="Q465" s="789"/>
      <c r="R465" s="789"/>
      <c r="S465" s="789"/>
      <c r="T465" s="790"/>
      <c r="U465" s="34"/>
      <c r="V465" s="34"/>
      <c r="W465" s="35" t="s">
        <v>69</v>
      </c>
      <c r="X465" s="779">
        <v>331</v>
      </c>
      <c r="Y465" s="780">
        <f>IFERROR(IF(X465="",0,CEILING((X465/$H465),1)*$H465),"")</f>
        <v>333</v>
      </c>
      <c r="Z465" s="36">
        <f>IFERROR(IF(Y465=0,"",ROUNDUP(Y465/H465,0)*0.01898),"")</f>
        <v>0.70226</v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350.08766666666668</v>
      </c>
      <c r="BN465" s="64">
        <f>IFERROR(Y465*I465/H465,"0")</f>
        <v>352.20300000000003</v>
      </c>
      <c r="BO465" s="64">
        <f>IFERROR(1/J465*(X465/H465),"0")</f>
        <v>0.57465277777777779</v>
      </c>
      <c r="BP465" s="64">
        <f>IFERROR(1/J465*(Y465/H465),"0")</f>
        <v>0.578125</v>
      </c>
    </row>
    <row r="466" spans="1:68" ht="37.5" customHeight="1" x14ac:dyDescent="0.25">
      <c r="A466" s="54" t="s">
        <v>731</v>
      </c>
      <c r="B466" s="54" t="s">
        <v>732</v>
      </c>
      <c r="C466" s="31">
        <v>4301051901</v>
      </c>
      <c r="D466" s="783">
        <v>4680115881976</v>
      </c>
      <c r="E466" s="784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89" t="s">
        <v>733</v>
      </c>
      <c r="Q466" s="789"/>
      <c r="R466" s="789"/>
      <c r="S466" s="789"/>
      <c r="T466" s="790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1">
        <v>4301051634</v>
      </c>
      <c r="D467" s="783">
        <v>4607091384253</v>
      </c>
      <c r="E467" s="784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83">
        <v>4607091384253</v>
      </c>
      <c r="E468" s="784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740</v>
      </c>
      <c r="B469" s="54" t="s">
        <v>741</v>
      </c>
      <c r="C469" s="31">
        <v>4301051444</v>
      </c>
      <c r="D469" s="783">
        <v>4680115881969</v>
      </c>
      <c r="E469" s="784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36.777777777777779</v>
      </c>
      <c r="Y470" s="781">
        <f>IFERROR(Y465/H465,"0")+IFERROR(Y466/H466,"0")+IFERROR(Y467/H467,"0")+IFERROR(Y468/H468,"0")+IFERROR(Y469/H469,"0")</f>
        <v>37</v>
      </c>
      <c r="Z470" s="781">
        <f>IFERROR(IF(Z465="",0,Z465),"0")+IFERROR(IF(Z466="",0,Z466),"0")+IFERROR(IF(Z467="",0,Z467),"0")+IFERROR(IF(Z468="",0,Z468),"0")+IFERROR(IF(Z469="",0,Z469),"0")</f>
        <v>0.70226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331</v>
      </c>
      <c r="Y471" s="781">
        <f>IFERROR(SUM(Y465:Y469),"0")</f>
        <v>333</v>
      </c>
      <c r="Z471" s="37"/>
      <c r="AA471" s="782"/>
      <c r="AB471" s="782"/>
      <c r="AC471" s="782"/>
    </row>
    <row r="472" spans="1:68" ht="14.25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5"/>
      <c r="AB472" s="775"/>
      <c r="AC472" s="775"/>
    </row>
    <row r="473" spans="1:68" ht="27" customHeight="1" x14ac:dyDescent="0.25">
      <c r="A473" s="54" t="s">
        <v>743</v>
      </c>
      <c r="B473" s="54" t="s">
        <v>744</v>
      </c>
      <c r="C473" s="31">
        <v>4301060441</v>
      </c>
      <c r="D473" s="783">
        <v>4607091389357</v>
      </c>
      <c r="E473" s="784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57" t="s">
        <v>745</v>
      </c>
      <c r="Q473" s="789"/>
      <c r="R473" s="789"/>
      <c r="S473" s="789"/>
      <c r="T473" s="790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8"/>
      <c r="AB476" s="48"/>
      <c r="AC476" s="48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5"/>
      <c r="AB478" s="775"/>
      <c r="AC478" s="775"/>
    </row>
    <row r="479" spans="1:68" ht="27" customHeight="1" x14ac:dyDescent="0.25">
      <c r="A479" s="54" t="s">
        <v>749</v>
      </c>
      <c r="B479" s="54" t="s">
        <v>750</v>
      </c>
      <c r="C479" s="31">
        <v>4301011428</v>
      </c>
      <c r="D479" s="783">
        <v>4607091389708</v>
      </c>
      <c r="E479" s="784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83">
        <v>4680115886100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4" t="s">
        <v>754</v>
      </c>
      <c r="Q483" s="789"/>
      <c r="R483" s="789"/>
      <c r="S483" s="789"/>
      <c r="T483" s="790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4301031382</v>
      </c>
      <c r="D484" s="783">
        <v>4680115886117</v>
      </c>
      <c r="E484" s="784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5" t="s">
        <v>758</v>
      </c>
      <c r="Q484" s="789"/>
      <c r="R484" s="789"/>
      <c r="S484" s="789"/>
      <c r="T484" s="790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760</v>
      </c>
      <c r="C485" s="31">
        <v>4301031406</v>
      </c>
      <c r="D485" s="783">
        <v>4680115886117</v>
      </c>
      <c r="E485" s="784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2" t="s">
        <v>758</v>
      </c>
      <c r="Q485" s="789"/>
      <c r="R485" s="789"/>
      <c r="S485" s="789"/>
      <c r="T485" s="790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83">
        <v>4607091389746</v>
      </c>
      <c r="E486" s="784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761</v>
      </c>
      <c r="B487" s="54" t="s">
        <v>764</v>
      </c>
      <c r="C487" s="31">
        <v>4301031356</v>
      </c>
      <c r="D487" s="783">
        <v>4607091389746</v>
      </c>
      <c r="E487" s="784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4301031335</v>
      </c>
      <c r="D488" s="783">
        <v>4680115883147</v>
      </c>
      <c r="E488" s="784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1">
        <v>4301031366</v>
      </c>
      <c r="D489" s="783">
        <v>4680115883147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7" t="s">
        <v>768</v>
      </c>
      <c r="Q489" s="789"/>
      <c r="R489" s="789"/>
      <c r="S489" s="789"/>
      <c r="T489" s="790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83">
        <v>4607091384338</v>
      </c>
      <c r="E490" s="784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769</v>
      </c>
      <c r="B491" s="54" t="s">
        <v>771</v>
      </c>
      <c r="C491" s="31">
        <v>4301031362</v>
      </c>
      <c r="D491" s="783">
        <v>4607091384338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1">
        <v>4301031336</v>
      </c>
      <c r="D492" s="783">
        <v>4680115883154</v>
      </c>
      <c r="E492" s="784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1">
        <v>4301031374</v>
      </c>
      <c r="D493" s="783">
        <v>4680115883154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6" t="s">
        <v>776</v>
      </c>
      <c r="Q493" s="789"/>
      <c r="R493" s="789"/>
      <c r="S493" s="789"/>
      <c r="T493" s="790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83">
        <v>4607091389524</v>
      </c>
      <c r="E494" s="784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777</v>
      </c>
      <c r="B495" s="54" t="s">
        <v>779</v>
      </c>
      <c r="C495" s="31">
        <v>4301031361</v>
      </c>
      <c r="D495" s="783">
        <v>4607091389524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1">
        <v>4301031337</v>
      </c>
      <c r="D496" s="783">
        <v>4680115883161</v>
      </c>
      <c r="E496" s="784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1">
        <v>4301031364</v>
      </c>
      <c r="D497" s="783">
        <v>4680115883161</v>
      </c>
      <c r="E497" s="784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">
        <v>784</v>
      </c>
      <c r="Q497" s="789"/>
      <c r="R497" s="789"/>
      <c r="S497" s="789"/>
      <c r="T497" s="790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4301031333</v>
      </c>
      <c r="D498" s="783">
        <v>4607091389531</v>
      </c>
      <c r="E498" s="784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83">
        <v>4607091389531</v>
      </c>
      <c r="E499" s="784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customHeight="1" x14ac:dyDescent="0.25">
      <c r="A500" s="54" t="s">
        <v>789</v>
      </c>
      <c r="B500" s="54" t="s">
        <v>790</v>
      </c>
      <c r="C500" s="31">
        <v>4301031360</v>
      </c>
      <c r="D500" s="783">
        <v>4607091384345</v>
      </c>
      <c r="E500" s="784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791</v>
      </c>
      <c r="B501" s="54" t="s">
        <v>792</v>
      </c>
      <c r="C501" s="31">
        <v>4301031338</v>
      </c>
      <c r="D501" s="783">
        <v>4680115883185</v>
      </c>
      <c r="E501" s="784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793</v>
      </c>
      <c r="C502" s="31">
        <v>4301031368</v>
      </c>
      <c r="D502" s="783">
        <v>4680115883185</v>
      </c>
      <c r="E502" s="784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">
        <v>794</v>
      </c>
      <c r="Q502" s="789"/>
      <c r="R502" s="789"/>
      <c r="S502" s="789"/>
      <c r="T502" s="790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1">
        <v>4301031255</v>
      </c>
      <c r="D503" s="783">
        <v>4680115883185</v>
      </c>
      <c r="E503" s="784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5"/>
      <c r="AB506" s="775"/>
      <c r="AC506" s="775"/>
    </row>
    <row r="507" spans="1:68" ht="27" customHeight="1" x14ac:dyDescent="0.25">
      <c r="A507" s="54" t="s">
        <v>797</v>
      </c>
      <c r="B507" s="54" t="s">
        <v>798</v>
      </c>
      <c r="C507" s="31">
        <v>4301051284</v>
      </c>
      <c r="D507" s="783">
        <v>4607091384352</v>
      </c>
      <c r="E507" s="784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1">
        <v>4301051431</v>
      </c>
      <c r="D508" s="783">
        <v>4607091389654</v>
      </c>
      <c r="E508" s="784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5"/>
      <c r="AB512" s="775"/>
      <c r="AC512" s="775"/>
    </row>
    <row r="513" spans="1:68" ht="27" customHeight="1" x14ac:dyDescent="0.25">
      <c r="A513" s="54" t="s">
        <v>804</v>
      </c>
      <c r="B513" s="54" t="s">
        <v>805</v>
      </c>
      <c r="C513" s="31">
        <v>4301020315</v>
      </c>
      <c r="D513" s="783">
        <v>4607091389364</v>
      </c>
      <c r="E513" s="784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83">
        <v>4680115886094</v>
      </c>
      <c r="E517" s="784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2" t="s">
        <v>809</v>
      </c>
      <c r="Q517" s="789"/>
      <c r="R517" s="789"/>
      <c r="S517" s="789"/>
      <c r="T517" s="790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811</v>
      </c>
      <c r="B518" s="54" t="s">
        <v>812</v>
      </c>
      <c r="C518" s="31">
        <v>4301031363</v>
      </c>
      <c r="D518" s="783">
        <v>4607091389425</v>
      </c>
      <c r="E518" s="784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1">
        <v>4301031373</v>
      </c>
      <c r="D519" s="783">
        <v>4680115880771</v>
      </c>
      <c r="E519" s="784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">
        <v>816</v>
      </c>
      <c r="Q519" s="789"/>
      <c r="R519" s="789"/>
      <c r="S519" s="789"/>
      <c r="T519" s="790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4301031327</v>
      </c>
      <c r="D520" s="783">
        <v>4607091389500</v>
      </c>
      <c r="E520" s="784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4301031294</v>
      </c>
      <c r="D526" s="783">
        <v>4680115885189</v>
      </c>
      <c r="E526" s="784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4301031293</v>
      </c>
      <c r="D527" s="783">
        <v>4680115885172</v>
      </c>
      <c r="E527" s="784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1">
        <v>4301031347</v>
      </c>
      <c r="D528" s="783">
        <v>4680115885110</v>
      </c>
      <c r="E528" s="784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206" t="s">
        <v>829</v>
      </c>
      <c r="Q528" s="789"/>
      <c r="R528" s="789"/>
      <c r="S528" s="789"/>
      <c r="T528" s="790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831</v>
      </c>
      <c r="C529" s="31">
        <v>4301031291</v>
      </c>
      <c r="D529" s="783">
        <v>4680115885110</v>
      </c>
      <c r="E529" s="784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4301031416</v>
      </c>
      <c r="D530" s="783">
        <v>4680115885219</v>
      </c>
      <c r="E530" s="784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8" t="s">
        <v>834</v>
      </c>
      <c r="Q530" s="789"/>
      <c r="R530" s="789"/>
      <c r="S530" s="789"/>
      <c r="T530" s="790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837</v>
      </c>
      <c r="B535" s="54" t="s">
        <v>838</v>
      </c>
      <c r="C535" s="31">
        <v>4301031261</v>
      </c>
      <c r="D535" s="783">
        <v>4680115885103</v>
      </c>
      <c r="E535" s="784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8"/>
      <c r="AB538" s="48"/>
      <c r="AC538" s="48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83">
        <v>4607091389067</v>
      </c>
      <c r="E541" s="784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83">
        <v>4680115885271</v>
      </c>
      <c r="E542" s="784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4"/>
      <c r="V542" s="34"/>
      <c r="W542" s="35" t="s">
        <v>69</v>
      </c>
      <c r="X542" s="779">
        <v>154</v>
      </c>
      <c r="Y542" s="780">
        <f t="shared" si="103"/>
        <v>158.4</v>
      </c>
      <c r="Z542" s="36">
        <f t="shared" si="104"/>
        <v>0.35880000000000001</v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164.49999999999997</v>
      </c>
      <c r="BN542" s="64">
        <f t="shared" si="106"/>
        <v>169.2</v>
      </c>
      <c r="BO542" s="64">
        <f t="shared" si="107"/>
        <v>0.28044871794871795</v>
      </c>
      <c r="BP542" s="64">
        <f t="shared" si="108"/>
        <v>0.28846153846153849</v>
      </c>
    </row>
    <row r="543" spans="1:68" ht="16.5" customHeight="1" x14ac:dyDescent="0.25">
      <c r="A543" s="54" t="s">
        <v>846</v>
      </c>
      <c r="B543" s="54" t="s">
        <v>847</v>
      </c>
      <c r="C543" s="31">
        <v>4301011774</v>
      </c>
      <c r="D543" s="783">
        <v>4680115884502</v>
      </c>
      <c r="E543" s="784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3">
        <v>4607091389104</v>
      </c>
      <c r="E544" s="784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4"/>
      <c r="V544" s="34"/>
      <c r="W544" s="35" t="s">
        <v>69</v>
      </c>
      <c r="X544" s="779">
        <v>300</v>
      </c>
      <c r="Y544" s="780">
        <f t="shared" si="103"/>
        <v>300.96000000000004</v>
      </c>
      <c r="Z544" s="36">
        <f t="shared" si="104"/>
        <v>0.68171999999999999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320.45454545454544</v>
      </c>
      <c r="BN544" s="64">
        <f t="shared" si="106"/>
        <v>321.48</v>
      </c>
      <c r="BO544" s="64">
        <f t="shared" si="107"/>
        <v>0.54632867132867136</v>
      </c>
      <c r="BP544" s="64">
        <f t="shared" si="108"/>
        <v>0.54807692307692313</v>
      </c>
    </row>
    <row r="545" spans="1:68" ht="16.5" customHeight="1" x14ac:dyDescent="0.25">
      <c r="A545" s="54" t="s">
        <v>852</v>
      </c>
      <c r="B545" s="54" t="s">
        <v>853</v>
      </c>
      <c r="C545" s="31">
        <v>4301011799</v>
      </c>
      <c r="D545" s="783">
        <v>4680115884519</v>
      </c>
      <c r="E545" s="784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3">
        <v>4680115885226</v>
      </c>
      <c r="E546" s="784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4"/>
      <c r="V546" s="34"/>
      <c r="W546" s="35" t="s">
        <v>69</v>
      </c>
      <c r="X546" s="779">
        <v>250</v>
      </c>
      <c r="Y546" s="780">
        <f t="shared" si="103"/>
        <v>253.44</v>
      </c>
      <c r="Z546" s="36">
        <f t="shared" si="104"/>
        <v>0.57408000000000003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267.04545454545456</v>
      </c>
      <c r="BN546" s="64">
        <f t="shared" si="106"/>
        <v>270.71999999999997</v>
      </c>
      <c r="BO546" s="64">
        <f t="shared" si="107"/>
        <v>0.45527389277389274</v>
      </c>
      <c r="BP546" s="64">
        <f t="shared" si="108"/>
        <v>0.46153846153846156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83">
        <v>4680115880603</v>
      </c>
      <c r="E547" s="784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4"/>
      <c r="V547" s="34"/>
      <c r="W547" s="35" t="s">
        <v>69</v>
      </c>
      <c r="X547" s="779">
        <v>19</v>
      </c>
      <c r="Y547" s="780">
        <f t="shared" si="103"/>
        <v>21.6</v>
      </c>
      <c r="Z547" s="36">
        <f>IFERROR(IF(Y547=0,"",ROUNDUP(Y547/H547,0)*0.00902),"")</f>
        <v>5.4120000000000001E-2</v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20.108333333333334</v>
      </c>
      <c r="BN547" s="64">
        <f t="shared" si="106"/>
        <v>22.860000000000003</v>
      </c>
      <c r="BO547" s="64">
        <f t="shared" si="107"/>
        <v>3.9983164983164982E-2</v>
      </c>
      <c r="BP547" s="64">
        <f t="shared" si="108"/>
        <v>4.5454545454545456E-2</v>
      </c>
    </row>
    <row r="548" spans="1:68" ht="27" customHeight="1" x14ac:dyDescent="0.25">
      <c r="A548" s="54" t="s">
        <v>858</v>
      </c>
      <c r="B548" s="54" t="s">
        <v>860</v>
      </c>
      <c r="C548" s="31">
        <v>4301012035</v>
      </c>
      <c r="D548" s="783">
        <v>4680115880603</v>
      </c>
      <c r="E548" s="784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1">
        <v>4301012036</v>
      </c>
      <c r="D549" s="783">
        <v>4680115882782</v>
      </c>
      <c r="E549" s="784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1">
        <v>4301012050</v>
      </c>
      <c r="D550" s="783">
        <v>4680115885479</v>
      </c>
      <c r="E550" s="784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55" t="s">
        <v>865</v>
      </c>
      <c r="Q550" s="789"/>
      <c r="R550" s="789"/>
      <c r="S550" s="789"/>
      <c r="T550" s="790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1">
        <v>4301011784</v>
      </c>
      <c r="D551" s="783">
        <v>4607091389982</v>
      </c>
      <c r="E551" s="784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867</v>
      </c>
      <c r="B552" s="54" t="s">
        <v>869</v>
      </c>
      <c r="C552" s="31">
        <v>4301012034</v>
      </c>
      <c r="D552" s="783">
        <v>4607091389982</v>
      </c>
      <c r="E552" s="784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1">
        <v>4301012057</v>
      </c>
      <c r="D553" s="783">
        <v>4680115886483</v>
      </c>
      <c r="E553" s="784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1" t="s">
        <v>872</v>
      </c>
      <c r="Q553" s="789"/>
      <c r="R553" s="789"/>
      <c r="S553" s="789"/>
      <c r="T553" s="790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1">
        <v>4301012058</v>
      </c>
      <c r="D554" s="783">
        <v>4680115886490</v>
      </c>
      <c r="E554" s="784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">
        <v>875</v>
      </c>
      <c r="Q554" s="789"/>
      <c r="R554" s="789"/>
      <c r="S554" s="789"/>
      <c r="T554" s="790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1">
        <v>4301012055</v>
      </c>
      <c r="D555" s="783">
        <v>4680115886469</v>
      </c>
      <c r="E555" s="784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20" t="s">
        <v>878</v>
      </c>
      <c r="Q555" s="789"/>
      <c r="R555" s="789"/>
      <c r="S555" s="789"/>
      <c r="T555" s="790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138.61111111111109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141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1.6687199999999998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723</v>
      </c>
      <c r="Y557" s="781">
        <f>IFERROR(SUM(Y541:Y555),"0")</f>
        <v>734.4</v>
      </c>
      <c r="Z557" s="37"/>
      <c r="AA557" s="782"/>
      <c r="AB557" s="782"/>
      <c r="AC557" s="782"/>
    </row>
    <row r="558" spans="1:68" ht="14.25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5"/>
      <c r="AB558" s="775"/>
      <c r="AC558" s="775"/>
    </row>
    <row r="559" spans="1:68" ht="16.5" customHeight="1" x14ac:dyDescent="0.25">
      <c r="A559" s="54" t="s">
        <v>879</v>
      </c>
      <c r="B559" s="54" t="s">
        <v>880</v>
      </c>
      <c r="C559" s="31">
        <v>4301020334</v>
      </c>
      <c r="D559" s="783">
        <v>4607091388930</v>
      </c>
      <c r="E559" s="784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6" t="s">
        <v>881</v>
      </c>
      <c r="Q559" s="789"/>
      <c r="R559" s="789"/>
      <c r="S559" s="789"/>
      <c r="T559" s="790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83">
        <v>4607091388930</v>
      </c>
      <c r="E560" s="784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4"/>
      <c r="V560" s="34"/>
      <c r="W560" s="35" t="s">
        <v>69</v>
      </c>
      <c r="X560" s="779">
        <v>258</v>
      </c>
      <c r="Y560" s="780">
        <f>IFERROR(IF(X560="",0,CEILING((X560/$H560),1)*$H560),"")</f>
        <v>258.72000000000003</v>
      </c>
      <c r="Z560" s="36">
        <f>IFERROR(IF(Y560=0,"",ROUNDUP(Y560/H560,0)*0.01196),"")</f>
        <v>0.58604000000000001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275.59090909090907</v>
      </c>
      <c r="BN560" s="64">
        <f>IFERROR(Y560*I560/H560,"0")</f>
        <v>276.36</v>
      </c>
      <c r="BO560" s="64">
        <f>IFERROR(1/J560*(X560/H560),"0")</f>
        <v>0.46984265734265734</v>
      </c>
      <c r="BP560" s="64">
        <f>IFERROR(1/J560*(Y560/H560),"0")</f>
        <v>0.4711538461538462</v>
      </c>
    </row>
    <row r="561" spans="1:68" ht="16.5" customHeight="1" x14ac:dyDescent="0.25">
      <c r="A561" s="54" t="s">
        <v>885</v>
      </c>
      <c r="B561" s="54" t="s">
        <v>886</v>
      </c>
      <c r="C561" s="31">
        <v>4301020385</v>
      </c>
      <c r="D561" s="783">
        <v>4680115880054</v>
      </c>
      <c r="E561" s="784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52" t="s">
        <v>887</v>
      </c>
      <c r="Q561" s="789"/>
      <c r="R561" s="789"/>
      <c r="S561" s="789"/>
      <c r="T561" s="790"/>
      <c r="U561" s="34"/>
      <c r="V561" s="34"/>
      <c r="W561" s="35" t="s">
        <v>69</v>
      </c>
      <c r="X561" s="779">
        <v>60</v>
      </c>
      <c r="Y561" s="780">
        <f>IFERROR(IF(X561="",0,CEILING((X561/$H561),1)*$H561),"")</f>
        <v>62.4</v>
      </c>
      <c r="Z561" s="36">
        <f>IFERROR(IF(Y561=0,"",ROUNDUP(Y561/H561,0)*0.00902),"")</f>
        <v>0.11726</v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86.625</v>
      </c>
      <c r="BN561" s="64">
        <f>IFERROR(Y561*I561/H561,"0")</f>
        <v>90.089999999999989</v>
      </c>
      <c r="BO561" s="64">
        <f>IFERROR(1/J561*(X561/H561),"0")</f>
        <v>9.4696969696969696E-2</v>
      </c>
      <c r="BP561" s="64">
        <f>IFERROR(1/J561*(Y561/H561),"0")</f>
        <v>9.8484848484848481E-2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61.36363636363636</v>
      </c>
      <c r="Y562" s="781">
        <f>IFERROR(Y559/H559,"0")+IFERROR(Y560/H560,"0")+IFERROR(Y561/H561,"0")</f>
        <v>62</v>
      </c>
      <c r="Z562" s="781">
        <f>IFERROR(IF(Z559="",0,Z559),"0")+IFERROR(IF(Z560="",0,Z560),"0")+IFERROR(IF(Z561="",0,Z561),"0")</f>
        <v>0.70330000000000004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318</v>
      </c>
      <c r="Y563" s="781">
        <f>IFERROR(SUM(Y559:Y561),"0")</f>
        <v>321.12</v>
      </c>
      <c r="Z563" s="37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83">
        <v>4680115883116</v>
      </c>
      <c r="E565" s="784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59" t="s">
        <v>890</v>
      </c>
      <c r="Q565" s="789"/>
      <c r="R565" s="789"/>
      <c r="S565" s="789"/>
      <c r="T565" s="790"/>
      <c r="U565" s="34"/>
      <c r="V565" s="34"/>
      <c r="W565" s="35" t="s">
        <v>69</v>
      </c>
      <c r="X565" s="779">
        <v>258</v>
      </c>
      <c r="Y565" s="780">
        <f t="shared" ref="Y565:Y578" si="109">IFERROR(IF(X565="",0,CEILING((X565/$H565),1)*$H565),"")</f>
        <v>258.72000000000003</v>
      </c>
      <c r="Z565" s="36">
        <f>IFERROR(IF(Y565=0,"",ROUNDUP(Y565/H565,0)*0.01196),"")</f>
        <v>0.58604000000000001</v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275.59090909090907</v>
      </c>
      <c r="BN565" s="64">
        <f t="shared" ref="BN565:BN578" si="111">IFERROR(Y565*I565/H565,"0")</f>
        <v>276.36</v>
      </c>
      <c r="BO565" s="64">
        <f t="shared" ref="BO565:BO578" si="112">IFERROR(1/J565*(X565/H565),"0")</f>
        <v>0.46984265734265734</v>
      </c>
      <c r="BP565" s="64">
        <f t="shared" ref="BP565:BP578" si="113">IFERROR(1/J565*(Y565/H565),"0")</f>
        <v>0.4711538461538462</v>
      </c>
    </row>
    <row r="566" spans="1:68" ht="27" customHeight="1" x14ac:dyDescent="0.25">
      <c r="A566" s="54" t="s">
        <v>892</v>
      </c>
      <c r="B566" s="54" t="s">
        <v>893</v>
      </c>
      <c r="C566" s="31">
        <v>4301031350</v>
      </c>
      <c r="D566" s="783">
        <v>4680115883093</v>
      </c>
      <c r="E566" s="784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1" t="s">
        <v>894</v>
      </c>
      <c r="Q566" s="789"/>
      <c r="R566" s="789"/>
      <c r="S566" s="789"/>
      <c r="T566" s="790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83">
        <v>4680115883093</v>
      </c>
      <c r="E567" s="784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4"/>
      <c r="V567" s="34"/>
      <c r="W567" s="35" t="s">
        <v>69</v>
      </c>
      <c r="X567" s="779">
        <v>234</v>
      </c>
      <c r="Y567" s="780">
        <f t="shared" si="109"/>
        <v>237.60000000000002</v>
      </c>
      <c r="Z567" s="36">
        <f>IFERROR(IF(Y567=0,"",ROUNDUP(Y567/H567,0)*0.01196),"")</f>
        <v>0.53820000000000001</v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249.95454545454544</v>
      </c>
      <c r="BN567" s="64">
        <f t="shared" si="111"/>
        <v>253.8</v>
      </c>
      <c r="BO567" s="64">
        <f t="shared" si="112"/>
        <v>0.42613636363636359</v>
      </c>
      <c r="BP567" s="64">
        <f t="shared" si="113"/>
        <v>0.43269230769230771</v>
      </c>
    </row>
    <row r="568" spans="1:68" ht="27" customHeight="1" x14ac:dyDescent="0.25">
      <c r="A568" s="54" t="s">
        <v>898</v>
      </c>
      <c r="B568" s="54" t="s">
        <v>899</v>
      </c>
      <c r="C568" s="31">
        <v>4301031353</v>
      </c>
      <c r="D568" s="783">
        <v>4680115883109</v>
      </c>
      <c r="E568" s="784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1" t="s">
        <v>900</v>
      </c>
      <c r="Q568" s="789"/>
      <c r="R568" s="789"/>
      <c r="S568" s="789"/>
      <c r="T568" s="790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83">
        <v>4680115883109</v>
      </c>
      <c r="E569" s="784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1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4"/>
      <c r="V569" s="34"/>
      <c r="W569" s="35" t="s">
        <v>69</v>
      </c>
      <c r="X569" s="779">
        <v>199</v>
      </c>
      <c r="Y569" s="780">
        <f t="shared" si="109"/>
        <v>200.64000000000001</v>
      </c>
      <c r="Z569" s="36">
        <f>IFERROR(IF(Y569=0,"",ROUNDUP(Y569/H569,0)*0.01196),"")</f>
        <v>0.45448</v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212.56818181818178</v>
      </c>
      <c r="BN569" s="64">
        <f t="shared" si="111"/>
        <v>214.32</v>
      </c>
      <c r="BO569" s="64">
        <f t="shared" si="112"/>
        <v>0.36239801864801863</v>
      </c>
      <c r="BP569" s="64">
        <f t="shared" si="113"/>
        <v>0.36538461538461542</v>
      </c>
    </row>
    <row r="570" spans="1:68" ht="27" customHeight="1" x14ac:dyDescent="0.25">
      <c r="A570" s="54" t="s">
        <v>904</v>
      </c>
      <c r="B570" s="54" t="s">
        <v>905</v>
      </c>
      <c r="C570" s="31">
        <v>4301031351</v>
      </c>
      <c r="D570" s="783">
        <v>4680115882072</v>
      </c>
      <c r="E570" s="784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45" t="s">
        <v>906</v>
      </c>
      <c r="Q570" s="789"/>
      <c r="R570" s="789"/>
      <c r="S570" s="789"/>
      <c r="T570" s="790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1">
        <v>4301031419</v>
      </c>
      <c r="D571" s="783">
        <v>4680115882072</v>
      </c>
      <c r="E571" s="784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877" t="s">
        <v>908</v>
      </c>
      <c r="Q571" s="789"/>
      <c r="R571" s="789"/>
      <c r="S571" s="789"/>
      <c r="T571" s="790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904</v>
      </c>
      <c r="B572" s="54" t="s">
        <v>909</v>
      </c>
      <c r="C572" s="31">
        <v>4301031383</v>
      </c>
      <c r="D572" s="783">
        <v>4680115882072</v>
      </c>
      <c r="E572" s="784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1">
        <v>4301031251</v>
      </c>
      <c r="D573" s="783">
        <v>4680115882102</v>
      </c>
      <c r="E573" s="784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911</v>
      </c>
      <c r="B574" s="54" t="s">
        <v>913</v>
      </c>
      <c r="C574" s="31">
        <v>4301031418</v>
      </c>
      <c r="D574" s="783">
        <v>4680115882102</v>
      </c>
      <c r="E574" s="784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35" t="s">
        <v>914</v>
      </c>
      <c r="Q574" s="789"/>
      <c r="R574" s="789"/>
      <c r="S574" s="789"/>
      <c r="T574" s="790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1">
        <v>4301031385</v>
      </c>
      <c r="D575" s="783">
        <v>4680115882102</v>
      </c>
      <c r="E575" s="784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916</v>
      </c>
      <c r="B576" s="54" t="s">
        <v>917</v>
      </c>
      <c r="C576" s="31">
        <v>4301031253</v>
      </c>
      <c r="D576" s="783">
        <v>4680115882096</v>
      </c>
      <c r="E576" s="784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916</v>
      </c>
      <c r="B577" s="54" t="s">
        <v>918</v>
      </c>
      <c r="C577" s="31">
        <v>4301031417</v>
      </c>
      <c r="D577" s="783">
        <v>4680115882096</v>
      </c>
      <c r="E577" s="784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43" t="s">
        <v>919</v>
      </c>
      <c r="Q577" s="789"/>
      <c r="R577" s="789"/>
      <c r="S577" s="789"/>
      <c r="T577" s="790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1">
        <v>4301031384</v>
      </c>
      <c r="D578" s="783">
        <v>4680115882096</v>
      </c>
      <c r="E578" s="784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130.87121212121212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132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1.5787199999999999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691</v>
      </c>
      <c r="Y580" s="781">
        <f>IFERROR(SUM(Y565:Y578),"0")</f>
        <v>696.96</v>
      </c>
      <c r="Z580" s="37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5"/>
      <c r="AB581" s="775"/>
      <c r="AC581" s="775"/>
    </row>
    <row r="582" spans="1:68" ht="27" customHeight="1" x14ac:dyDescent="0.25">
      <c r="A582" s="54" t="s">
        <v>921</v>
      </c>
      <c r="B582" s="54" t="s">
        <v>922</v>
      </c>
      <c r="C582" s="31">
        <v>4301051230</v>
      </c>
      <c r="D582" s="783">
        <v>4607091383409</v>
      </c>
      <c r="E582" s="784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4301051231</v>
      </c>
      <c r="D583" s="783">
        <v>4607091383416</v>
      </c>
      <c r="E583" s="784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1">
        <v>4301051058</v>
      </c>
      <c r="D584" s="783">
        <v>4680115883536</v>
      </c>
      <c r="E584" s="784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5"/>
      <c r="AB587" s="775"/>
      <c r="AC587" s="775"/>
    </row>
    <row r="588" spans="1:68" ht="27" customHeight="1" x14ac:dyDescent="0.25">
      <c r="A588" s="54" t="s">
        <v>930</v>
      </c>
      <c r="B588" s="54" t="s">
        <v>931</v>
      </c>
      <c r="C588" s="31">
        <v>4301060363</v>
      </c>
      <c r="D588" s="783">
        <v>4680115885035</v>
      </c>
      <c r="E588" s="784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1">
        <v>4301060436</v>
      </c>
      <c r="D589" s="783">
        <v>4680115885936</v>
      </c>
      <c r="E589" s="784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4" t="s">
        <v>935</v>
      </c>
      <c r="Q589" s="789"/>
      <c r="R589" s="789"/>
      <c r="S589" s="789"/>
      <c r="T589" s="790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8"/>
      <c r="AB592" s="48"/>
      <c r="AC592" s="48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5"/>
      <c r="AB594" s="775"/>
      <c r="AC594" s="775"/>
    </row>
    <row r="595" spans="1:68" ht="27" customHeight="1" x14ac:dyDescent="0.25">
      <c r="A595" s="54" t="s">
        <v>937</v>
      </c>
      <c r="B595" s="54" t="s">
        <v>938</v>
      </c>
      <c r="C595" s="31">
        <v>4301011862</v>
      </c>
      <c r="D595" s="783">
        <v>4680115885523</v>
      </c>
      <c r="E595" s="784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7" t="s">
        <v>939</v>
      </c>
      <c r="Q595" s="789"/>
      <c r="R595" s="789"/>
      <c r="S595" s="789"/>
      <c r="T595" s="790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5"/>
      <c r="AB598" s="775"/>
      <c r="AC598" s="775"/>
    </row>
    <row r="599" spans="1:68" ht="27" customHeight="1" x14ac:dyDescent="0.25">
      <c r="A599" s="54" t="s">
        <v>940</v>
      </c>
      <c r="B599" s="54" t="s">
        <v>941</v>
      </c>
      <c r="C599" s="31">
        <v>4301031309</v>
      </c>
      <c r="D599" s="783">
        <v>4680115885530</v>
      </c>
      <c r="E599" s="784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8"/>
      <c r="AB602" s="48"/>
      <c r="AC602" s="48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5"/>
      <c r="AB604" s="775"/>
      <c r="AC604" s="775"/>
    </row>
    <row r="605" spans="1:68" ht="27" customHeight="1" x14ac:dyDescent="0.25">
      <c r="A605" s="54" t="s">
        <v>944</v>
      </c>
      <c r="B605" s="54" t="s">
        <v>945</v>
      </c>
      <c r="C605" s="31">
        <v>4301011763</v>
      </c>
      <c r="D605" s="783">
        <v>4640242181011</v>
      </c>
      <c r="E605" s="784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085" t="s">
        <v>946</v>
      </c>
      <c r="Q605" s="789"/>
      <c r="R605" s="789"/>
      <c r="S605" s="789"/>
      <c r="T605" s="790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1">
        <v>4301011585</v>
      </c>
      <c r="D606" s="783">
        <v>4640242180441</v>
      </c>
      <c r="E606" s="784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73" t="s">
        <v>950</v>
      </c>
      <c r="Q606" s="789"/>
      <c r="R606" s="789"/>
      <c r="S606" s="789"/>
      <c r="T606" s="790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83">
        <v>4640242180564</v>
      </c>
      <c r="E607" s="784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90" t="s">
        <v>954</v>
      </c>
      <c r="Q607" s="789"/>
      <c r="R607" s="789"/>
      <c r="S607" s="789"/>
      <c r="T607" s="790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956</v>
      </c>
      <c r="B608" s="54" t="s">
        <v>957</v>
      </c>
      <c r="C608" s="31">
        <v>4301011762</v>
      </c>
      <c r="D608" s="783">
        <v>4640242180922</v>
      </c>
      <c r="E608" s="784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5" t="s">
        <v>958</v>
      </c>
      <c r="Q608" s="789"/>
      <c r="R608" s="789"/>
      <c r="S608" s="789"/>
      <c r="T608" s="790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960</v>
      </c>
      <c r="B609" s="54" t="s">
        <v>961</v>
      </c>
      <c r="C609" s="31">
        <v>4301011764</v>
      </c>
      <c r="D609" s="783">
        <v>4640242181189</v>
      </c>
      <c r="E609" s="784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22" t="s">
        <v>962</v>
      </c>
      <c r="Q609" s="789"/>
      <c r="R609" s="789"/>
      <c r="S609" s="789"/>
      <c r="T609" s="790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1">
        <v>4301011551</v>
      </c>
      <c r="D610" s="783">
        <v>4640242180038</v>
      </c>
      <c r="E610" s="784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26" t="s">
        <v>965</v>
      </c>
      <c r="Q610" s="789"/>
      <c r="R610" s="789"/>
      <c r="S610" s="789"/>
      <c r="T610" s="790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4301011765</v>
      </c>
      <c r="D611" s="783">
        <v>4640242181172</v>
      </c>
      <c r="E611" s="784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28" t="s">
        <v>968</v>
      </c>
      <c r="Q611" s="789"/>
      <c r="R611" s="789"/>
      <c r="S611" s="789"/>
      <c r="T611" s="790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5"/>
      <c r="AB614" s="775"/>
      <c r="AC614" s="775"/>
    </row>
    <row r="615" spans="1:68" ht="16.5" customHeight="1" x14ac:dyDescent="0.25">
      <c r="A615" s="54" t="s">
        <v>969</v>
      </c>
      <c r="B615" s="54" t="s">
        <v>970</v>
      </c>
      <c r="C615" s="31">
        <v>4301020269</v>
      </c>
      <c r="D615" s="783">
        <v>4640242180519</v>
      </c>
      <c r="E615" s="784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30" t="s">
        <v>971</v>
      </c>
      <c r="Q615" s="789"/>
      <c r="R615" s="789"/>
      <c r="S615" s="789"/>
      <c r="T615" s="790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1">
        <v>4301020260</v>
      </c>
      <c r="D616" s="783">
        <v>4640242180526</v>
      </c>
      <c r="E616" s="784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8" t="s">
        <v>975</v>
      </c>
      <c r="Q616" s="789"/>
      <c r="R616" s="789"/>
      <c r="S616" s="789"/>
      <c r="T616" s="790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1">
        <v>4301020309</v>
      </c>
      <c r="D617" s="783">
        <v>4640242180090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49" t="s">
        <v>978</v>
      </c>
      <c r="Q617" s="789"/>
      <c r="R617" s="789"/>
      <c r="S617" s="789"/>
      <c r="T617" s="790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1">
        <v>4301020295</v>
      </c>
      <c r="D618" s="783">
        <v>4640242181363</v>
      </c>
      <c r="E618" s="784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083" t="s">
        <v>982</v>
      </c>
      <c r="Q618" s="789"/>
      <c r="R618" s="789"/>
      <c r="S618" s="789"/>
      <c r="T618" s="790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5"/>
      <c r="AB621" s="775"/>
      <c r="AC621" s="775"/>
    </row>
    <row r="622" spans="1:68" ht="27" customHeight="1" x14ac:dyDescent="0.25">
      <c r="A622" s="54" t="s">
        <v>983</v>
      </c>
      <c r="B622" s="54" t="s">
        <v>984</v>
      </c>
      <c r="C622" s="31">
        <v>4301031280</v>
      </c>
      <c r="D622" s="783">
        <v>4640242180816</v>
      </c>
      <c r="E622" s="784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21" t="s">
        <v>985</v>
      </c>
      <c r="Q622" s="789"/>
      <c r="R622" s="789"/>
      <c r="S622" s="789"/>
      <c r="T622" s="790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customHeight="1" x14ac:dyDescent="0.25">
      <c r="A623" s="54" t="s">
        <v>987</v>
      </c>
      <c r="B623" s="54" t="s">
        <v>988</v>
      </c>
      <c r="C623" s="31">
        <v>4301031244</v>
      </c>
      <c r="D623" s="783">
        <v>4640242180595</v>
      </c>
      <c r="E623" s="784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6" t="s">
        <v>989</v>
      </c>
      <c r="Q623" s="789"/>
      <c r="R623" s="789"/>
      <c r="S623" s="789"/>
      <c r="T623" s="790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991</v>
      </c>
      <c r="B624" s="54" t="s">
        <v>992</v>
      </c>
      <c r="C624" s="31">
        <v>4301031289</v>
      </c>
      <c r="D624" s="783">
        <v>4640242181615</v>
      </c>
      <c r="E624" s="784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73" t="s">
        <v>993</v>
      </c>
      <c r="Q624" s="789"/>
      <c r="R624" s="789"/>
      <c r="S624" s="789"/>
      <c r="T624" s="790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1">
        <v>4301031285</v>
      </c>
      <c r="D625" s="783">
        <v>4640242181639</v>
      </c>
      <c r="E625" s="784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1" t="s">
        <v>997</v>
      </c>
      <c r="Q625" s="789"/>
      <c r="R625" s="789"/>
      <c r="S625" s="789"/>
      <c r="T625" s="790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1">
        <v>4301031287</v>
      </c>
      <c r="D626" s="783">
        <v>4640242181622</v>
      </c>
      <c r="E626" s="784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09" t="s">
        <v>1001</v>
      </c>
      <c r="Q626" s="789"/>
      <c r="R626" s="789"/>
      <c r="S626" s="789"/>
      <c r="T626" s="790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1">
        <v>4301031203</v>
      </c>
      <c r="D627" s="783">
        <v>4640242180908</v>
      </c>
      <c r="E627" s="784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1005</v>
      </c>
      <c r="Q627" s="789"/>
      <c r="R627" s="789"/>
      <c r="S627" s="789"/>
      <c r="T627" s="790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1">
        <v>4301031200</v>
      </c>
      <c r="D628" s="783">
        <v>4640242180489</v>
      </c>
      <c r="E628" s="784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6" t="s">
        <v>1008</v>
      </c>
      <c r="Q628" s="789"/>
      <c r="R628" s="789"/>
      <c r="S628" s="789"/>
      <c r="T628" s="790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83">
        <v>4640242180533</v>
      </c>
      <c r="E632" s="784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54" t="s">
        <v>1011</v>
      </c>
      <c r="Q632" s="789"/>
      <c r="R632" s="789"/>
      <c r="S632" s="789"/>
      <c r="T632" s="790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customHeight="1" x14ac:dyDescent="0.25">
      <c r="A633" s="54" t="s">
        <v>1009</v>
      </c>
      <c r="B633" s="54" t="s">
        <v>1013</v>
      </c>
      <c r="C633" s="31">
        <v>4301051887</v>
      </c>
      <c r="D633" s="783">
        <v>4640242180533</v>
      </c>
      <c r="E633" s="784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110" t="s">
        <v>1014</v>
      </c>
      <c r="Q633" s="789"/>
      <c r="R633" s="789"/>
      <c r="S633" s="789"/>
      <c r="T633" s="790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1">
        <v>4301051510</v>
      </c>
      <c r="D634" s="783">
        <v>4640242180540</v>
      </c>
      <c r="E634" s="784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54" t="s">
        <v>1017</v>
      </c>
      <c r="Q634" s="789"/>
      <c r="R634" s="789"/>
      <c r="S634" s="789"/>
      <c r="T634" s="790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1">
        <v>4301051933</v>
      </c>
      <c r="D635" s="783">
        <v>4640242180540</v>
      </c>
      <c r="E635" s="784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0" t="s">
        <v>1020</v>
      </c>
      <c r="Q635" s="789"/>
      <c r="R635" s="789"/>
      <c r="S635" s="789"/>
      <c r="T635" s="790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1">
        <v>4301051390</v>
      </c>
      <c r="D636" s="783">
        <v>4640242181233</v>
      </c>
      <c r="E636" s="784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1023</v>
      </c>
      <c r="Q636" s="789"/>
      <c r="R636" s="789"/>
      <c r="S636" s="789"/>
      <c r="T636" s="790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1">
        <v>4301051920</v>
      </c>
      <c r="D637" s="783">
        <v>4640242181233</v>
      </c>
      <c r="E637" s="784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88" t="s">
        <v>1025</v>
      </c>
      <c r="Q637" s="789"/>
      <c r="R637" s="789"/>
      <c r="S637" s="789"/>
      <c r="T637" s="790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1">
        <v>4301051448</v>
      </c>
      <c r="D638" s="783">
        <v>4640242181226</v>
      </c>
      <c r="E638" s="784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41" t="s">
        <v>1028</v>
      </c>
      <c r="Q638" s="789"/>
      <c r="R638" s="789"/>
      <c r="S638" s="789"/>
      <c r="T638" s="790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1">
        <v>4301051921</v>
      </c>
      <c r="D639" s="783">
        <v>4640242181226</v>
      </c>
      <c r="E639" s="784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42" t="s">
        <v>1030</v>
      </c>
      <c r="Q639" s="789"/>
      <c r="R639" s="789"/>
      <c r="S639" s="789"/>
      <c r="T639" s="790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5"/>
      <c r="AB642" s="775"/>
      <c r="AC642" s="775"/>
    </row>
    <row r="643" spans="1:68" ht="27" customHeight="1" x14ac:dyDescent="0.25">
      <c r="A643" s="54" t="s">
        <v>1031</v>
      </c>
      <c r="B643" s="54" t="s">
        <v>1032</v>
      </c>
      <c r="C643" s="31">
        <v>4301060408</v>
      </c>
      <c r="D643" s="783">
        <v>4640242180120</v>
      </c>
      <c r="E643" s="784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7" t="s">
        <v>1033</v>
      </c>
      <c r="Q643" s="789"/>
      <c r="R643" s="789"/>
      <c r="S643" s="789"/>
      <c r="T643" s="790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1">
        <v>4301060354</v>
      </c>
      <c r="D644" s="783">
        <v>4640242180120</v>
      </c>
      <c r="E644" s="784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89"/>
      <c r="R644" s="789"/>
      <c r="S644" s="789"/>
      <c r="T644" s="790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1">
        <v>4301060407</v>
      </c>
      <c r="D645" s="783">
        <v>4640242180137</v>
      </c>
      <c r="E645" s="784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36" t="s">
        <v>1039</v>
      </c>
      <c r="Q645" s="789"/>
      <c r="R645" s="789"/>
      <c r="S645" s="789"/>
      <c r="T645" s="790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1">
        <v>4301060355</v>
      </c>
      <c r="D646" s="783">
        <v>4640242180137</v>
      </c>
      <c r="E646" s="784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1042</v>
      </c>
      <c r="Q646" s="789"/>
      <c r="R646" s="789"/>
      <c r="S646" s="789"/>
      <c r="T646" s="790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5"/>
      <c r="AB650" s="775"/>
      <c r="AC650" s="775"/>
    </row>
    <row r="651" spans="1:68" ht="27" customHeight="1" x14ac:dyDescent="0.25">
      <c r="A651" s="54" t="s">
        <v>1044</v>
      </c>
      <c r="B651" s="54" t="s">
        <v>1045</v>
      </c>
      <c r="C651" s="31">
        <v>4301011951</v>
      </c>
      <c r="D651" s="783">
        <v>4640242180045</v>
      </c>
      <c r="E651" s="784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19" t="s">
        <v>1046</v>
      </c>
      <c r="Q651" s="789"/>
      <c r="R651" s="789"/>
      <c r="S651" s="789"/>
      <c r="T651" s="790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1">
        <v>4301011950</v>
      </c>
      <c r="D652" s="783">
        <v>4640242180601</v>
      </c>
      <c r="E652" s="784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4" t="s">
        <v>1050</v>
      </c>
      <c r="Q652" s="789"/>
      <c r="R652" s="789"/>
      <c r="S652" s="789"/>
      <c r="T652" s="790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5"/>
      <c r="AB655" s="775"/>
      <c r="AC655" s="775"/>
    </row>
    <row r="656" spans="1:68" ht="27" customHeight="1" x14ac:dyDescent="0.25">
      <c r="A656" s="54" t="s">
        <v>1052</v>
      </c>
      <c r="B656" s="54" t="s">
        <v>1053</v>
      </c>
      <c r="C656" s="31">
        <v>4301020314</v>
      </c>
      <c r="D656" s="783">
        <v>4640242180090</v>
      </c>
      <c r="E656" s="784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49" t="s">
        <v>1054</v>
      </c>
      <c r="Q656" s="789"/>
      <c r="R656" s="789"/>
      <c r="S656" s="789"/>
      <c r="T656" s="790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5"/>
      <c r="AB659" s="775"/>
      <c r="AC659" s="775"/>
    </row>
    <row r="660" spans="1:68" ht="27" customHeight="1" x14ac:dyDescent="0.25">
      <c r="A660" s="54" t="s">
        <v>1056</v>
      </c>
      <c r="B660" s="54" t="s">
        <v>1057</v>
      </c>
      <c r="C660" s="31">
        <v>4301031321</v>
      </c>
      <c r="D660" s="783">
        <v>4640242180076</v>
      </c>
      <c r="E660" s="784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78" t="s">
        <v>1058</v>
      </c>
      <c r="Q660" s="789"/>
      <c r="R660" s="789"/>
      <c r="S660" s="789"/>
      <c r="T660" s="790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5"/>
      <c r="AB663" s="775"/>
      <c r="AC663" s="775"/>
    </row>
    <row r="664" spans="1:68" ht="27" customHeight="1" x14ac:dyDescent="0.25">
      <c r="A664" s="54" t="s">
        <v>1060</v>
      </c>
      <c r="B664" s="54" t="s">
        <v>1061</v>
      </c>
      <c r="C664" s="31">
        <v>4301051780</v>
      </c>
      <c r="D664" s="783">
        <v>4640242180106</v>
      </c>
      <c r="E664" s="784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32" t="s">
        <v>1062</v>
      </c>
      <c r="Q664" s="789"/>
      <c r="R664" s="789"/>
      <c r="S664" s="789"/>
      <c r="T664" s="790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10203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10351.579999999998</v>
      </c>
      <c r="Z667" s="37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7" t="s">
        <v>69</v>
      </c>
      <c r="X668" s="781">
        <f>IFERROR(SUM(BM22:BM664),"0")</f>
        <v>10812.780658320577</v>
      </c>
      <c r="Y668" s="781">
        <f>IFERROR(SUM(BN22:BN664),"0")</f>
        <v>10971.133000000002</v>
      </c>
      <c r="Z668" s="37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7" t="s">
        <v>1067</v>
      </c>
      <c r="X669" s="38">
        <f>ROUNDUP(SUM(BO22:BO664),0)</f>
        <v>18</v>
      </c>
      <c r="Y669" s="38">
        <f>ROUNDUP(SUM(BP22:BP664),0)</f>
        <v>19</v>
      </c>
      <c r="Z669" s="37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7" t="s">
        <v>69</v>
      </c>
      <c r="X670" s="781">
        <f>GrossWeightTotal+PalletQtyTotal*25</f>
        <v>11262.780658320577</v>
      </c>
      <c r="Y670" s="781">
        <f>GrossWeightTotalR+PalletQtyTotalR*25</f>
        <v>11446.133000000002</v>
      </c>
      <c r="Z670" s="37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1784.6257637068488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1812</v>
      </c>
      <c r="Z671" s="37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21.58588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322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6" t="s">
        <v>840</v>
      </c>
      <c r="AE674" s="776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215</v>
      </c>
      <c r="F675" s="802" t="s">
        <v>237</v>
      </c>
      <c r="G675" s="802" t="s">
        <v>281</v>
      </c>
      <c r="H675" s="802" t="s">
        <v>111</v>
      </c>
      <c r="I675" s="802" t="s">
        <v>323</v>
      </c>
      <c r="J675" s="802" t="s">
        <v>347</v>
      </c>
      <c r="K675" s="802" t="s">
        <v>425</v>
      </c>
      <c r="L675" s="802" t="s">
        <v>444</v>
      </c>
      <c r="M675" s="802" t="s">
        <v>468</v>
      </c>
      <c r="N675" s="777"/>
      <c r="O675" s="802" t="s">
        <v>495</v>
      </c>
      <c r="P675" s="802" t="s">
        <v>498</v>
      </c>
      <c r="Q675" s="802" t="s">
        <v>507</v>
      </c>
      <c r="R675" s="802" t="s">
        <v>523</v>
      </c>
      <c r="S675" s="802" t="s">
        <v>533</v>
      </c>
      <c r="T675" s="802" t="s">
        <v>546</v>
      </c>
      <c r="U675" s="802" t="s">
        <v>559</v>
      </c>
      <c r="V675" s="802" t="s">
        <v>563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77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1089.8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608.4</v>
      </c>
      <c r="E677" s="46">
        <f>IFERROR(Y105*1,"0")+IFERROR(Y106*1,"0")+IFERROR(Y107*1,"0")+IFERROR(Y111*1,"0")+IFERROR(Y112*1,"0")+IFERROR(Y113*1,"0")+IFERROR(Y114*1,"0")+IFERROR(Y115*1,"0")+IFERROR(Y116*1,"0")</f>
        <v>924.6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1257.1999999999998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329.70000000000005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1518.6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92.8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295.2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577.79999999999995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1572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333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1752.4800000000002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2025-01-24T08:51:37Z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