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EDC84FD-1AE5-4696-A91D-0BF8B3736A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BP158" i="1" s="1"/>
  <c r="P158" i="1"/>
  <c r="BP157" i="1"/>
  <c r="BO157" i="1"/>
  <c r="BN157" i="1"/>
  <c r="BM157" i="1"/>
  <c r="Z157" i="1"/>
  <c r="Y157" i="1"/>
  <c r="BP156" i="1"/>
  <c r="BO156" i="1"/>
  <c r="BN156" i="1"/>
  <c r="BM156" i="1"/>
  <c r="Z156" i="1"/>
  <c r="Z160" i="1" s="1"/>
  <c r="Y156" i="1"/>
  <c r="Y161" i="1" s="1"/>
  <c r="X153" i="1"/>
  <c r="Z152" i="1"/>
  <c r="X152" i="1"/>
  <c r="BO151" i="1"/>
  <c r="BM151" i="1"/>
  <c r="Z151" i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Z135" i="1"/>
  <c r="X135" i="1"/>
  <c r="BO134" i="1"/>
  <c r="BM134" i="1"/>
  <c r="Z134" i="1"/>
  <c r="Y134" i="1"/>
  <c r="Y135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19" i="1" s="1"/>
  <c r="Y116" i="1"/>
  <c r="Y120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Z106" i="1" s="1"/>
  <c r="Y101" i="1"/>
  <c r="Y107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Z90" i="1"/>
  <c r="X90" i="1"/>
  <c r="BO89" i="1"/>
  <c r="BM89" i="1"/>
  <c r="Z89" i="1"/>
  <c r="Y89" i="1"/>
  <c r="Y91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P79" i="1"/>
  <c r="BO79" i="1"/>
  <c r="BN79" i="1"/>
  <c r="BM79" i="1"/>
  <c r="Z79" i="1"/>
  <c r="Z85" i="1" s="1"/>
  <c r="Y79" i="1"/>
  <c r="Y85" i="1" s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Z64" i="1" s="1"/>
  <c r="Y62" i="1"/>
  <c r="Y65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Z58" i="1" s="1"/>
  <c r="Y46" i="1"/>
  <c r="Y58" i="1" s="1"/>
  <c r="P46" i="1"/>
  <c r="X43" i="1"/>
  <c r="Z42" i="1"/>
  <c r="X42" i="1"/>
  <c r="BO41" i="1"/>
  <c r="BM41" i="1"/>
  <c r="Z41" i="1"/>
  <c r="Y41" i="1"/>
  <c r="Y43" i="1" s="1"/>
  <c r="P41" i="1"/>
  <c r="X38" i="1"/>
  <c r="Z37" i="1"/>
  <c r="X37" i="1"/>
  <c r="BO36" i="1"/>
  <c r="BM36" i="1"/>
  <c r="Z36" i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P28" i="1"/>
  <c r="X24" i="1"/>
  <c r="X304" i="1" s="1"/>
  <c r="X23" i="1"/>
  <c r="X308" i="1" s="1"/>
  <c r="BO22" i="1"/>
  <c r="X306" i="1" s="1"/>
  <c r="BM22" i="1"/>
  <c r="X305" i="1" s="1"/>
  <c r="X307" i="1" s="1"/>
  <c r="Z22" i="1"/>
  <c r="Z23" i="1" s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BN31" i="1"/>
  <c r="Y32" i="1"/>
  <c r="Y308" i="1" s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Y64" i="1"/>
  <c r="BN74" i="1"/>
  <c r="BP74" i="1"/>
  <c r="BN80" i="1"/>
  <c r="BN81" i="1"/>
  <c r="BN83" i="1"/>
  <c r="Y86" i="1"/>
  <c r="BN89" i="1"/>
  <c r="BP89" i="1"/>
  <c r="Y90" i="1"/>
  <c r="BN94" i="1"/>
  <c r="BP94" i="1"/>
  <c r="BN96" i="1"/>
  <c r="Y97" i="1"/>
  <c r="Y113" i="1"/>
  <c r="BP110" i="1"/>
  <c r="BN110" i="1"/>
  <c r="Y112" i="1"/>
  <c r="BP117" i="1"/>
  <c r="BN117" i="1"/>
  <c r="Y119" i="1"/>
  <c r="F9" i="1"/>
  <c r="J9" i="1"/>
  <c r="BN22" i="1"/>
  <c r="BP22" i="1"/>
  <c r="BN28" i="1"/>
  <c r="BP28" i="1"/>
  <c r="BN29" i="1"/>
  <c r="BN30" i="1"/>
  <c r="Y106" i="1"/>
  <c r="BP101" i="1"/>
  <c r="BN101" i="1"/>
  <c r="BP103" i="1"/>
  <c r="BN103" i="1"/>
  <c r="BP105" i="1"/>
  <c r="BN105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4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5" i="1" l="1"/>
  <c r="Y307" i="1" s="1"/>
  <c r="Y306" i="1"/>
  <c r="Y304" i="1"/>
  <c r="B317" i="1" s="1"/>
  <c r="C317" i="1" l="1"/>
  <c r="A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<sst xmlns="http://schemas.openxmlformats.org/spreadsheetml/2006/main" count="1505" uniqueCount="503">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</sst>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" fillId="24" borderId="0" xfId="39" applyFont="1" applyFill="1" applyAlignment="1">
      <alignment horizontal="center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5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476" t="s">
        <v>0</v>
      </c>
      <c r="E1" s="358"/>
      <c r="F1" s="358"/>
      <c r="G1" s="12" t="s">
        <v>1</v>
      </c>
      <c r="H1" s="476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510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61" t="s">
        <v>7</v>
      </c>
      <c r="B5" s="356"/>
      <c r="C5" s="347"/>
      <c r="D5" s="403"/>
      <c r="E5" s="405"/>
      <c r="F5" s="365" t="s">
        <v>8</v>
      </c>
      <c r="G5" s="347"/>
      <c r="H5" s="403"/>
      <c r="I5" s="404"/>
      <c r="J5" s="404"/>
      <c r="K5" s="404"/>
      <c r="L5" s="404"/>
      <c r="M5" s="405"/>
      <c r="N5" s="61"/>
      <c r="P5" s="24" t="s">
        <v>9</v>
      </c>
      <c r="Q5" s="383">
        <v>45670</v>
      </c>
      <c r="R5" s="384"/>
      <c r="T5" s="446" t="s">
        <v>10</v>
      </c>
      <c r="U5" s="427"/>
      <c r="V5" s="447" t="s">
        <v>11</v>
      </c>
      <c r="W5" s="384"/>
      <c r="AB5" s="51"/>
      <c r="AC5" s="51"/>
      <c r="AD5" s="51"/>
      <c r="AE5" s="51"/>
    </row>
    <row r="6" spans="1:32" s="312" customFormat="1" ht="24" customHeight="1" x14ac:dyDescent="0.2">
      <c r="A6" s="461" t="s">
        <v>12</v>
      </c>
      <c r="B6" s="356"/>
      <c r="C6" s="347"/>
      <c r="D6" s="407" t="s">
        <v>13</v>
      </c>
      <c r="E6" s="408"/>
      <c r="F6" s="408"/>
      <c r="G6" s="408"/>
      <c r="H6" s="408"/>
      <c r="I6" s="408"/>
      <c r="J6" s="408"/>
      <c r="K6" s="408"/>
      <c r="L6" s="408"/>
      <c r="M6" s="384"/>
      <c r="N6" s="62"/>
      <c r="P6" s="24" t="s">
        <v>14</v>
      </c>
      <c r="Q6" s="348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51" t="s">
        <v>15</v>
      </c>
      <c r="U6" s="427"/>
      <c r="V6" s="411" t="s">
        <v>16</v>
      </c>
      <c r="W6" s="41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3"/>
      <c r="M7" s="449"/>
      <c r="N7" s="63"/>
      <c r="P7" s="24"/>
      <c r="Q7" s="42"/>
      <c r="R7" s="42"/>
      <c r="T7" s="325"/>
      <c r="U7" s="427"/>
      <c r="V7" s="413"/>
      <c r="W7" s="414"/>
      <c r="AB7" s="51"/>
      <c r="AC7" s="51"/>
      <c r="AD7" s="51"/>
      <c r="AE7" s="51"/>
    </row>
    <row r="8" spans="1:32" s="312" customFormat="1" ht="25.5" customHeight="1" x14ac:dyDescent="0.2">
      <c r="A8" s="339" t="s">
        <v>17</v>
      </c>
      <c r="B8" s="337"/>
      <c r="C8" s="338"/>
      <c r="D8" s="497" t="s">
        <v>18</v>
      </c>
      <c r="E8" s="498"/>
      <c r="F8" s="498"/>
      <c r="G8" s="498"/>
      <c r="H8" s="498"/>
      <c r="I8" s="498"/>
      <c r="J8" s="498"/>
      <c r="K8" s="498"/>
      <c r="L8" s="498"/>
      <c r="M8" s="499"/>
      <c r="N8" s="64"/>
      <c r="P8" s="24" t="s">
        <v>19</v>
      </c>
      <c r="Q8" s="448">
        <v>0.41666666666666669</v>
      </c>
      <c r="R8" s="449"/>
      <c r="T8" s="325"/>
      <c r="U8" s="427"/>
      <c r="V8" s="413"/>
      <c r="W8" s="414"/>
      <c r="AB8" s="51"/>
      <c r="AC8" s="51"/>
      <c r="AD8" s="51"/>
      <c r="AE8" s="51"/>
    </row>
    <row r="9" spans="1:32" s="312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79"/>
      <c r="E9" s="380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52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5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380"/>
      <c r="N9" s="310"/>
      <c r="P9" s="26" t="s">
        <v>20</v>
      </c>
      <c r="Q9" s="504"/>
      <c r="R9" s="370"/>
      <c r="T9" s="325"/>
      <c r="U9" s="427"/>
      <c r="V9" s="415"/>
      <c r="W9" s="41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79"/>
      <c r="E10" s="380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23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21</v>
      </c>
      <c r="Q10" s="452"/>
      <c r="R10" s="453"/>
      <c r="U10" s="24" t="s">
        <v>22</v>
      </c>
      <c r="V10" s="519" t="s">
        <v>23</v>
      </c>
      <c r="W10" s="41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0"/>
      <c r="R11" s="384"/>
      <c r="U11" s="24" t="s">
        <v>26</v>
      </c>
      <c r="V11" s="369" t="s">
        <v>27</v>
      </c>
      <c r="W11" s="370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44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47"/>
      <c r="N12" s="65"/>
      <c r="P12" s="24" t="s">
        <v>29</v>
      </c>
      <c r="Q12" s="448"/>
      <c r="R12" s="449"/>
      <c r="S12" s="23"/>
      <c r="U12" s="24"/>
      <c r="V12" s="358"/>
      <c r="W12" s="325"/>
      <c r="AB12" s="51"/>
      <c r="AC12" s="51"/>
      <c r="AD12" s="51"/>
      <c r="AE12" s="51"/>
    </row>
    <row r="13" spans="1:32" s="312" customFormat="1" ht="23.25" customHeight="1" x14ac:dyDescent="0.2">
      <c r="A13" s="444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47"/>
      <c r="N13" s="65"/>
      <c r="O13" s="26"/>
      <c r="P13" s="26" t="s">
        <v>31</v>
      </c>
      <c r="Q13" s="369"/>
      <c r="R13" s="3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44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532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47"/>
      <c r="N15" s="66"/>
      <c r="P15" s="474" t="s">
        <v>34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5"/>
      <c r="Q16" s="475"/>
      <c r="R16" s="475"/>
      <c r="S16" s="475"/>
      <c r="T16" s="4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35</v>
      </c>
      <c r="B17" s="326" t="s">
        <v>36</v>
      </c>
      <c r="C17" s="463" t="s">
        <v>37</v>
      </c>
      <c r="D17" s="326" t="s">
        <v>38</v>
      </c>
      <c r="E17" s="327"/>
      <c r="F17" s="326" t="s">
        <v>39</v>
      </c>
      <c r="G17" s="326" t="s">
        <v>40</v>
      </c>
      <c r="H17" s="326" t="s">
        <v>41</v>
      </c>
      <c r="I17" s="326" t="s">
        <v>42</v>
      </c>
      <c r="J17" s="326" t="s">
        <v>43</v>
      </c>
      <c r="K17" s="326" t="s">
        <v>44</v>
      </c>
      <c r="L17" s="326" t="s">
        <v>45</v>
      </c>
      <c r="M17" s="326" t="s">
        <v>46</v>
      </c>
      <c r="N17" s="326" t="s">
        <v>47</v>
      </c>
      <c r="O17" s="326" t="s">
        <v>48</v>
      </c>
      <c r="P17" s="326" t="s">
        <v>49</v>
      </c>
      <c r="Q17" s="480"/>
      <c r="R17" s="480"/>
      <c r="S17" s="480"/>
      <c r="T17" s="327"/>
      <c r="U17" s="346" t="s">
        <v>50</v>
      </c>
      <c r="V17" s="347"/>
      <c r="W17" s="326" t="s">
        <v>51</v>
      </c>
      <c r="X17" s="326" t="s">
        <v>52</v>
      </c>
      <c r="Y17" s="344" t="s">
        <v>53</v>
      </c>
      <c r="Z17" s="400" t="s">
        <v>54</v>
      </c>
      <c r="AA17" s="359" t="s">
        <v>55</v>
      </c>
      <c r="AB17" s="359" t="s">
        <v>56</v>
      </c>
      <c r="AC17" s="359" t="s">
        <v>57</v>
      </c>
      <c r="AD17" s="359" t="s">
        <v>58</v>
      </c>
      <c r="AE17" s="360"/>
      <c r="AF17" s="361"/>
      <c r="AG17" s="69"/>
      <c r="BD17" s="68" t="s">
        <v>59</v>
      </c>
    </row>
    <row r="18" spans="1:68" ht="14.25" customHeight="1" x14ac:dyDescent="0.2">
      <c r="A18" s="335"/>
      <c r="B18" s="335"/>
      <c r="C18" s="335"/>
      <c r="D18" s="328"/>
      <c r="E18" s="329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28"/>
      <c r="Q18" s="481"/>
      <c r="R18" s="481"/>
      <c r="S18" s="481"/>
      <c r="T18" s="329"/>
      <c r="U18" s="70" t="s">
        <v>60</v>
      </c>
      <c r="V18" s="70" t="s">
        <v>61</v>
      </c>
      <c r="W18" s="335"/>
      <c r="X18" s="335"/>
      <c r="Y18" s="345"/>
      <c r="Z18" s="401"/>
      <c r="AA18" s="402"/>
      <c r="AB18" s="402"/>
      <c r="AC18" s="402"/>
      <c r="AD18" s="362"/>
      <c r="AE18" s="363"/>
      <c r="AF18" s="364"/>
      <c r="AG18" s="69"/>
      <c r="BD18" s="68"/>
    </row>
    <row r="19" spans="1:68" ht="27.75" customHeight="1" x14ac:dyDescent="0.2">
      <c r="A19" s="366" t="s">
        <v>62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48"/>
      <c r="AB19" s="48"/>
      <c r="AC19" s="48"/>
    </row>
    <row r="20" spans="1:68" ht="16.5" customHeight="1" x14ac:dyDescent="0.25">
      <c r="A20" s="343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customHeight="1" x14ac:dyDescent="0.25">
      <c r="A21" s="324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1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52"/>
      <c r="P23" s="336" t="s">
        <v>72</v>
      </c>
      <c r="Q23" s="337"/>
      <c r="R23" s="337"/>
      <c r="S23" s="337"/>
      <c r="T23" s="337"/>
      <c r="U23" s="337"/>
      <c r="V23" s="338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52"/>
      <c r="P24" s="336" t="s">
        <v>72</v>
      </c>
      <c r="Q24" s="337"/>
      <c r="R24" s="337"/>
      <c r="S24" s="337"/>
      <c r="T24" s="337"/>
      <c r="U24" s="337"/>
      <c r="V24" s="338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66" t="s">
        <v>74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48"/>
      <c r="AB25" s="48"/>
      <c r="AC25" s="48"/>
    </row>
    <row r="26" spans="1:68" ht="16.5" customHeight="1" x14ac:dyDescent="0.25">
      <c r="A26" s="343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customHeight="1" x14ac:dyDescent="0.25">
      <c r="A27" s="324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3">
        <v>4607111036605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51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69</v>
      </c>
      <c r="X28" s="318">
        <v>98</v>
      </c>
      <c r="Y28" s="31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3">
        <v>4607111036520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94" t="s">
        <v>86</v>
      </c>
      <c r="Q29" s="331"/>
      <c r="R29" s="331"/>
      <c r="S29" s="331"/>
      <c r="T29" s="332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3">
        <v>4607111036537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13" t="s">
        <v>89</v>
      </c>
      <c r="Q30" s="331"/>
      <c r="R30" s="331"/>
      <c r="S30" s="331"/>
      <c r="T30" s="332"/>
      <c r="U30" s="34"/>
      <c r="V30" s="34"/>
      <c r="W30" s="35" t="s">
        <v>69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3">
        <v>4607111036599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50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1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52"/>
      <c r="P32" s="336" t="s">
        <v>72</v>
      </c>
      <c r="Q32" s="337"/>
      <c r="R32" s="337"/>
      <c r="S32" s="337"/>
      <c r="T32" s="337"/>
      <c r="U32" s="337"/>
      <c r="V32" s="338"/>
      <c r="W32" s="37" t="s">
        <v>69</v>
      </c>
      <c r="X32" s="320">
        <f>IFERROR(SUM(X28:X31),"0")</f>
        <v>112</v>
      </c>
      <c r="Y32" s="320">
        <f>IFERROR(SUM(Y28:Y31),"0")</f>
        <v>112</v>
      </c>
      <c r="Z32" s="320">
        <f>IFERROR(IF(Z28="",0,Z28),"0")+IFERROR(IF(Z29="",0,Z29),"0")+IFERROR(IF(Z30="",0,Z30),"0")+IFERROR(IF(Z31="",0,Z31),"0")</f>
        <v>1.05392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52"/>
      <c r="P33" s="336" t="s">
        <v>72</v>
      </c>
      <c r="Q33" s="337"/>
      <c r="R33" s="337"/>
      <c r="S33" s="337"/>
      <c r="T33" s="337"/>
      <c r="U33" s="337"/>
      <c r="V33" s="338"/>
      <c r="W33" s="37" t="s">
        <v>73</v>
      </c>
      <c r="X33" s="320">
        <f>IFERROR(SUMPRODUCT(X28:X31*H28:H31),"0")</f>
        <v>168</v>
      </c>
      <c r="Y33" s="320">
        <f>IFERROR(SUMPRODUCT(Y28:Y31*H28:H31),"0")</f>
        <v>168</v>
      </c>
      <c r="Z33" s="37"/>
      <c r="AA33" s="321"/>
      <c r="AB33" s="321"/>
      <c r="AC33" s="321"/>
    </row>
    <row r="34" spans="1:68" ht="16.5" customHeight="1" x14ac:dyDescent="0.25">
      <c r="A34" s="343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customHeight="1" x14ac:dyDescent="0.25">
      <c r="A35" s="324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3">
        <v>4607111036315</v>
      </c>
      <c r="E36" s="334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3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69</v>
      </c>
      <c r="X36" s="318">
        <v>96</v>
      </c>
      <c r="Y36" s="31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601.91999999999996</v>
      </c>
      <c r="BN36" s="67">
        <f>IFERROR(Y36*I36,"0")</f>
        <v>601.91999999999996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351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52"/>
      <c r="P37" s="336" t="s">
        <v>72</v>
      </c>
      <c r="Q37" s="337"/>
      <c r="R37" s="337"/>
      <c r="S37" s="337"/>
      <c r="T37" s="337"/>
      <c r="U37" s="337"/>
      <c r="V37" s="338"/>
      <c r="W37" s="37" t="s">
        <v>69</v>
      </c>
      <c r="X37" s="320">
        <f>IFERROR(SUM(X36:X36),"0")</f>
        <v>96</v>
      </c>
      <c r="Y37" s="320">
        <f>IFERROR(SUM(Y36:Y36),"0")</f>
        <v>96</v>
      </c>
      <c r="Z37" s="320">
        <f>IFERROR(IF(Z36="",0,Z36),"0")</f>
        <v>1.488</v>
      </c>
      <c r="AA37" s="321"/>
      <c r="AB37" s="321"/>
      <c r="AC37" s="321"/>
    </row>
    <row r="38" spans="1:68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52"/>
      <c r="P38" s="336" t="s">
        <v>72</v>
      </c>
      <c r="Q38" s="337"/>
      <c r="R38" s="337"/>
      <c r="S38" s="337"/>
      <c r="T38" s="337"/>
      <c r="U38" s="337"/>
      <c r="V38" s="338"/>
      <c r="W38" s="37" t="s">
        <v>73</v>
      </c>
      <c r="X38" s="320">
        <f>IFERROR(SUMPRODUCT(X36:X36*H36:H36),"0")</f>
        <v>576</v>
      </c>
      <c r="Y38" s="320">
        <f>IFERROR(SUMPRODUCT(Y36:Y36*H36:H36),"0")</f>
        <v>576</v>
      </c>
      <c r="Z38" s="37"/>
      <c r="AA38" s="321"/>
      <c r="AB38" s="321"/>
      <c r="AC38" s="321"/>
    </row>
    <row r="39" spans="1:68" ht="16.5" customHeight="1" x14ac:dyDescent="0.25">
      <c r="A39" s="343" t="s">
        <v>96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13"/>
      <c r="AB39" s="313"/>
      <c r="AC39" s="313"/>
    </row>
    <row r="40" spans="1:68" ht="14.25" customHeight="1" x14ac:dyDescent="0.25">
      <c r="A40" s="324" t="s">
        <v>97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3">
        <v>4607111037053</v>
      </c>
      <c r="E41" s="334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39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51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52"/>
      <c r="P42" s="336" t="s">
        <v>72</v>
      </c>
      <c r="Q42" s="337"/>
      <c r="R42" s="337"/>
      <c r="S42" s="337"/>
      <c r="T42" s="337"/>
      <c r="U42" s="337"/>
      <c r="V42" s="338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5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52"/>
      <c r="P43" s="336" t="s">
        <v>72</v>
      </c>
      <c r="Q43" s="337"/>
      <c r="R43" s="337"/>
      <c r="S43" s="337"/>
      <c r="T43" s="337"/>
      <c r="U43" s="337"/>
      <c r="V43" s="338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43" t="s">
        <v>102</v>
      </c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13"/>
      <c r="AB44" s="313"/>
      <c r="AC44" s="313"/>
    </row>
    <row r="45" spans="1:68" ht="14.25" customHeight="1" x14ac:dyDescent="0.25">
      <c r="A45" s="324" t="s">
        <v>63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3">
        <v>4607111037190</v>
      </c>
      <c r="E46" s="334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3">
        <v>4607111038999</v>
      </c>
      <c r="E47" s="334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47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3">
        <v>4607111037183</v>
      </c>
      <c r="E48" s="334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1"/>
      <c r="R48" s="331"/>
      <c r="S48" s="331"/>
      <c r="T48" s="332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3">
        <v>4607111039385</v>
      </c>
      <c r="E49" s="334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3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1"/>
      <c r="R49" s="331"/>
      <c r="S49" s="331"/>
      <c r="T49" s="332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3">
        <v>4607111037091</v>
      </c>
      <c r="E50" s="334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8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1"/>
      <c r="R50" s="331"/>
      <c r="S50" s="331"/>
      <c r="T50" s="332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3">
        <v>4607111039392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53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1"/>
      <c r="R51" s="331"/>
      <c r="S51" s="331"/>
      <c r="T51" s="332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3">
        <v>4607111036902</v>
      </c>
      <c r="E52" s="334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3">
        <v>4607111038982</v>
      </c>
      <c r="E53" s="334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1"/>
      <c r="R53" s="331"/>
      <c r="S53" s="331"/>
      <c r="T53" s="332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3">
        <v>4607111036858</v>
      </c>
      <c r="E54" s="334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1"/>
      <c r="R54" s="331"/>
      <c r="S54" s="331"/>
      <c r="T54" s="332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3">
        <v>4607111039354</v>
      </c>
      <c r="E55" s="334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1"/>
      <c r="R55" s="331"/>
      <c r="S55" s="331"/>
      <c r="T55" s="332"/>
      <c r="U55" s="34"/>
      <c r="V55" s="34"/>
      <c r="W55" s="35" t="s">
        <v>69</v>
      </c>
      <c r="X55" s="318">
        <v>36</v>
      </c>
      <c r="Y55" s="319">
        <f t="shared" si="0"/>
        <v>36</v>
      </c>
      <c r="Z55" s="36">
        <f t="shared" si="1"/>
        <v>0.55800000000000005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241.90559999999999</v>
      </c>
      <c r="BN55" s="67">
        <f t="shared" si="3"/>
        <v>241.90559999999999</v>
      </c>
      <c r="BO55" s="67">
        <f t="shared" si="4"/>
        <v>0.42857142857142855</v>
      </c>
      <c r="BP55" s="67">
        <f t="shared" si="5"/>
        <v>0.42857142857142855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3">
        <v>4607111036889</v>
      </c>
      <c r="E56" s="334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5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3">
        <v>4607111039330</v>
      </c>
      <c r="E57" s="334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1"/>
      <c r="R57" s="331"/>
      <c r="S57" s="331"/>
      <c r="T57" s="332"/>
      <c r="U57" s="34"/>
      <c r="V57" s="34"/>
      <c r="W57" s="35" t="s">
        <v>69</v>
      </c>
      <c r="X57" s="318">
        <v>60</v>
      </c>
      <c r="Y57" s="319">
        <f t="shared" si="0"/>
        <v>60</v>
      </c>
      <c r="Z57" s="36">
        <f t="shared" si="1"/>
        <v>0.92999999999999994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438</v>
      </c>
      <c r="BN57" s="67">
        <f t="shared" si="3"/>
        <v>438</v>
      </c>
      <c r="BO57" s="67">
        <f t="shared" si="4"/>
        <v>0.7142857142857143</v>
      </c>
      <c r="BP57" s="67">
        <f t="shared" si="5"/>
        <v>0.7142857142857143</v>
      </c>
    </row>
    <row r="58" spans="1:68" x14ac:dyDescent="0.2">
      <c r="A58" s="351"/>
      <c r="B58" s="325"/>
      <c r="C58" s="325"/>
      <c r="D58" s="325"/>
      <c r="E58" s="325"/>
      <c r="F58" s="325"/>
      <c r="G58" s="325"/>
      <c r="H58" s="325"/>
      <c r="I58" s="325"/>
      <c r="J58" s="325"/>
      <c r="K58" s="325"/>
      <c r="L58" s="325"/>
      <c r="M58" s="325"/>
      <c r="N58" s="325"/>
      <c r="O58" s="352"/>
      <c r="P58" s="336" t="s">
        <v>72</v>
      </c>
      <c r="Q58" s="337"/>
      <c r="R58" s="337"/>
      <c r="S58" s="337"/>
      <c r="T58" s="337"/>
      <c r="U58" s="337"/>
      <c r="V58" s="338"/>
      <c r="W58" s="37" t="s">
        <v>69</v>
      </c>
      <c r="X58" s="320">
        <f>IFERROR(SUM(X46:X57),"0")</f>
        <v>96</v>
      </c>
      <c r="Y58" s="320">
        <f>IFERROR(SUM(Y46:Y57),"0")</f>
        <v>96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1.488</v>
      </c>
      <c r="AA58" s="321"/>
      <c r="AB58" s="321"/>
      <c r="AC58" s="321"/>
    </row>
    <row r="59" spans="1:68" x14ac:dyDescent="0.2">
      <c r="A59" s="325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52"/>
      <c r="P59" s="336" t="s">
        <v>72</v>
      </c>
      <c r="Q59" s="337"/>
      <c r="R59" s="337"/>
      <c r="S59" s="337"/>
      <c r="T59" s="337"/>
      <c r="U59" s="337"/>
      <c r="V59" s="338"/>
      <c r="W59" s="37" t="s">
        <v>73</v>
      </c>
      <c r="X59" s="320">
        <f>IFERROR(SUMPRODUCT(X46:X57*H46:H57),"0")</f>
        <v>650.4</v>
      </c>
      <c r="Y59" s="320">
        <f>IFERROR(SUMPRODUCT(Y46:Y57*H46:H57),"0")</f>
        <v>650.4</v>
      </c>
      <c r="Z59" s="37"/>
      <c r="AA59" s="321"/>
      <c r="AB59" s="321"/>
      <c r="AC59" s="321"/>
    </row>
    <row r="60" spans="1:68" ht="16.5" customHeight="1" x14ac:dyDescent="0.25">
      <c r="A60" s="343" t="s">
        <v>129</v>
      </c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Z60" s="325"/>
      <c r="AA60" s="313"/>
      <c r="AB60" s="313"/>
      <c r="AC60" s="313"/>
    </row>
    <row r="61" spans="1:68" ht="14.25" customHeight="1" x14ac:dyDescent="0.25">
      <c r="A61" s="324" t="s">
        <v>63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3">
        <v>4607111037411</v>
      </c>
      <c r="E62" s="334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1"/>
      <c r="R62" s="331"/>
      <c r="S62" s="331"/>
      <c r="T62" s="332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3">
        <v>4607111036728</v>
      </c>
      <c r="E63" s="334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1"/>
      <c r="R63" s="331"/>
      <c r="S63" s="331"/>
      <c r="T63" s="332"/>
      <c r="U63" s="34"/>
      <c r="V63" s="34"/>
      <c r="W63" s="35" t="s">
        <v>69</v>
      </c>
      <c r="X63" s="318">
        <v>0</v>
      </c>
      <c r="Y63" s="319">
        <f>IFERROR(IF(X63="","",X63),"")</f>
        <v>0</v>
      </c>
      <c r="Z63" s="36">
        <f>IFERROR(IF(X63="","",X63*0.00866),"")</f>
        <v>0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51"/>
      <c r="B64" s="325"/>
      <c r="C64" s="325"/>
      <c r="D64" s="325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52"/>
      <c r="P64" s="336" t="s">
        <v>72</v>
      </c>
      <c r="Q64" s="337"/>
      <c r="R64" s="337"/>
      <c r="S64" s="337"/>
      <c r="T64" s="337"/>
      <c r="U64" s="337"/>
      <c r="V64" s="338"/>
      <c r="W64" s="37" t="s">
        <v>69</v>
      </c>
      <c r="X64" s="320">
        <f>IFERROR(SUM(X62:X63),"0")</f>
        <v>0</v>
      </c>
      <c r="Y64" s="320">
        <f>IFERROR(SUM(Y62:Y63),"0")</f>
        <v>0</v>
      </c>
      <c r="Z64" s="320">
        <f>IFERROR(IF(Z62="",0,Z62),"0")+IFERROR(IF(Z63="",0,Z63),"0")</f>
        <v>0</v>
      </c>
      <c r="AA64" s="321"/>
      <c r="AB64" s="321"/>
      <c r="AC64" s="321"/>
    </row>
    <row r="65" spans="1:68" x14ac:dyDescent="0.2">
      <c r="A65" s="325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52"/>
      <c r="P65" s="336" t="s">
        <v>72</v>
      </c>
      <c r="Q65" s="337"/>
      <c r="R65" s="337"/>
      <c r="S65" s="337"/>
      <c r="T65" s="337"/>
      <c r="U65" s="337"/>
      <c r="V65" s="338"/>
      <c r="W65" s="37" t="s">
        <v>73</v>
      </c>
      <c r="X65" s="320">
        <f>IFERROR(SUMPRODUCT(X62:X63*H62:H63),"0")</f>
        <v>0</v>
      </c>
      <c r="Y65" s="320">
        <f>IFERROR(SUMPRODUCT(Y62:Y63*H62:H63),"0")</f>
        <v>0</v>
      </c>
      <c r="Z65" s="37"/>
      <c r="AA65" s="321"/>
      <c r="AB65" s="321"/>
      <c r="AC65" s="321"/>
    </row>
    <row r="66" spans="1:68" ht="16.5" customHeight="1" x14ac:dyDescent="0.25">
      <c r="A66" s="343" t="s">
        <v>138</v>
      </c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13"/>
      <c r="AB66" s="313"/>
      <c r="AC66" s="313"/>
    </row>
    <row r="67" spans="1:68" ht="14.25" customHeight="1" x14ac:dyDescent="0.25">
      <c r="A67" s="324" t="s">
        <v>139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3">
        <v>4607111033659</v>
      </c>
      <c r="E68" s="334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68" t="s">
        <v>142</v>
      </c>
      <c r="Q68" s="331"/>
      <c r="R68" s="331"/>
      <c r="S68" s="331"/>
      <c r="T68" s="332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51"/>
      <c r="B69" s="325"/>
      <c r="C69" s="325"/>
      <c r="D69" s="325"/>
      <c r="E69" s="325"/>
      <c r="F69" s="325"/>
      <c r="G69" s="325"/>
      <c r="H69" s="325"/>
      <c r="I69" s="325"/>
      <c r="J69" s="325"/>
      <c r="K69" s="325"/>
      <c r="L69" s="325"/>
      <c r="M69" s="325"/>
      <c r="N69" s="325"/>
      <c r="O69" s="352"/>
      <c r="P69" s="336" t="s">
        <v>72</v>
      </c>
      <c r="Q69" s="337"/>
      <c r="R69" s="337"/>
      <c r="S69" s="337"/>
      <c r="T69" s="337"/>
      <c r="U69" s="337"/>
      <c r="V69" s="338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x14ac:dyDescent="0.2">
      <c r="A70" s="325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52"/>
      <c r="P70" s="336" t="s">
        <v>72</v>
      </c>
      <c r="Q70" s="337"/>
      <c r="R70" s="337"/>
      <c r="S70" s="337"/>
      <c r="T70" s="337"/>
      <c r="U70" s="337"/>
      <c r="V70" s="338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customHeight="1" x14ac:dyDescent="0.25">
      <c r="A71" s="343" t="s">
        <v>144</v>
      </c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  <c r="Z71" s="325"/>
      <c r="AA71" s="313"/>
      <c r="AB71" s="313"/>
      <c r="AC71" s="313"/>
    </row>
    <row r="72" spans="1:68" ht="14.25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3">
        <v>4607111034137</v>
      </c>
      <c r="E73" s="334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52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1"/>
      <c r="R73" s="331"/>
      <c r="S73" s="331"/>
      <c r="T73" s="332"/>
      <c r="U73" s="34"/>
      <c r="V73" s="34"/>
      <c r="W73" s="35" t="s">
        <v>69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3">
        <v>4607111034120</v>
      </c>
      <c r="E74" s="334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6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69</v>
      </c>
      <c r="X74" s="318">
        <v>84</v>
      </c>
      <c r="Y74" s="319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x14ac:dyDescent="0.2">
      <c r="A75" s="351"/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52"/>
      <c r="P75" s="336" t="s">
        <v>72</v>
      </c>
      <c r="Q75" s="337"/>
      <c r="R75" s="337"/>
      <c r="S75" s="337"/>
      <c r="T75" s="337"/>
      <c r="U75" s="337"/>
      <c r="V75" s="338"/>
      <c r="W75" s="37" t="s">
        <v>69</v>
      </c>
      <c r="X75" s="320">
        <f>IFERROR(SUM(X73:X74),"0")</f>
        <v>84</v>
      </c>
      <c r="Y75" s="320">
        <f>IFERROR(SUM(Y73:Y74),"0")</f>
        <v>84</v>
      </c>
      <c r="Z75" s="320">
        <f>IFERROR(IF(Z73="",0,Z73),"0")+IFERROR(IF(Z74="",0,Z74),"0")</f>
        <v>1.5019199999999999</v>
      </c>
      <c r="AA75" s="321"/>
      <c r="AB75" s="321"/>
      <c r="AC75" s="321"/>
    </row>
    <row r="76" spans="1:68" x14ac:dyDescent="0.2">
      <c r="A76" s="325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52"/>
      <c r="P76" s="336" t="s">
        <v>72</v>
      </c>
      <c r="Q76" s="337"/>
      <c r="R76" s="337"/>
      <c r="S76" s="337"/>
      <c r="T76" s="337"/>
      <c r="U76" s="337"/>
      <c r="V76" s="338"/>
      <c r="W76" s="37" t="s">
        <v>73</v>
      </c>
      <c r="X76" s="320">
        <f>IFERROR(SUMPRODUCT(X73:X74*H73:H74),"0")</f>
        <v>302.40000000000003</v>
      </c>
      <c r="Y76" s="320">
        <f>IFERROR(SUMPRODUCT(Y73:Y74*H73:H74),"0")</f>
        <v>302.40000000000003</v>
      </c>
      <c r="Z76" s="37"/>
      <c r="AA76" s="321"/>
      <c r="AB76" s="321"/>
      <c r="AC76" s="321"/>
    </row>
    <row r="77" spans="1:68" ht="16.5" customHeight="1" x14ac:dyDescent="0.25">
      <c r="A77" s="343" t="s">
        <v>152</v>
      </c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13"/>
      <c r="AB77" s="313"/>
      <c r="AC77" s="313"/>
    </row>
    <row r="78" spans="1:68" ht="14.25" customHeight="1" x14ac:dyDescent="0.25">
      <c r="A78" s="324" t="s">
        <v>139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3">
        <v>4607111035141</v>
      </c>
      <c r="E79" s="334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526" t="s">
        <v>155</v>
      </c>
      <c r="Q79" s="331"/>
      <c r="R79" s="331"/>
      <c r="S79" s="331"/>
      <c r="T79" s="332"/>
      <c r="U79" s="34"/>
      <c r="V79" s="34"/>
      <c r="W79" s="35" t="s">
        <v>69</v>
      </c>
      <c r="X79" s="318">
        <v>42</v>
      </c>
      <c r="Y79" s="319">
        <f t="shared" ref="Y79:Y84" si="6">IFERROR(IF(X79="","",X79),"")</f>
        <v>42</v>
      </c>
      <c r="Z79" s="36">
        <f t="shared" ref="Z79:Z84" si="7">IFERROR(IF(X79="","",X79*0.01788),"")</f>
        <v>0.75095999999999996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180.75120000000001</v>
      </c>
      <c r="BN79" s="67">
        <f t="shared" ref="BN79:BN84" si="9">IFERROR(Y79*I79,"0")</f>
        <v>180.75120000000001</v>
      </c>
      <c r="BO79" s="67">
        <f t="shared" ref="BO79:BO84" si="10">IFERROR(X79/J79,"0")</f>
        <v>0.6</v>
      </c>
      <c r="BP79" s="67">
        <f t="shared" ref="BP79:BP84" si="11">IFERROR(Y79/J79,"0")</f>
        <v>0.6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1"/>
      <c r="R80" s="331"/>
      <c r="S80" s="331"/>
      <c r="T80" s="332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3">
        <v>4607111033628</v>
      </c>
      <c r="E81" s="334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517" t="s">
        <v>162</v>
      </c>
      <c r="Q81" s="331"/>
      <c r="R81" s="331"/>
      <c r="S81" s="331"/>
      <c r="T81" s="332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3">
        <v>4607111033451</v>
      </c>
      <c r="E82" s="334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6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18">
        <v>28</v>
      </c>
      <c r="Y82" s="319">
        <f t="shared" si="6"/>
        <v>28</v>
      </c>
      <c r="Z82" s="36">
        <f t="shared" si="7"/>
        <v>0.50063999999999997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3">
        <v>4607111033444</v>
      </c>
      <c r="E83" s="334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35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18">
        <v>28</v>
      </c>
      <c r="Y83" s="319">
        <f t="shared" si="6"/>
        <v>28</v>
      </c>
      <c r="Z83" s="36">
        <f t="shared" si="7"/>
        <v>0.50063999999999997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3">
        <v>4607111035028</v>
      </c>
      <c r="E84" s="334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1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1"/>
      <c r="R84" s="331"/>
      <c r="S84" s="331"/>
      <c r="T84" s="332"/>
      <c r="U84" s="34"/>
      <c r="V84" s="34"/>
      <c r="W84" s="35" t="s">
        <v>69</v>
      </c>
      <c r="X84" s="318">
        <v>14</v>
      </c>
      <c r="Y84" s="319">
        <f t="shared" si="6"/>
        <v>14</v>
      </c>
      <c r="Z84" s="36">
        <f t="shared" si="7"/>
        <v>0.25031999999999999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51"/>
      <c r="B85" s="325"/>
      <c r="C85" s="325"/>
      <c r="D85" s="325"/>
      <c r="E85" s="325"/>
      <c r="F85" s="325"/>
      <c r="G85" s="325"/>
      <c r="H85" s="325"/>
      <c r="I85" s="325"/>
      <c r="J85" s="325"/>
      <c r="K85" s="325"/>
      <c r="L85" s="325"/>
      <c r="M85" s="325"/>
      <c r="N85" s="325"/>
      <c r="O85" s="352"/>
      <c r="P85" s="336" t="s">
        <v>72</v>
      </c>
      <c r="Q85" s="337"/>
      <c r="R85" s="337"/>
      <c r="S85" s="337"/>
      <c r="T85" s="337"/>
      <c r="U85" s="337"/>
      <c r="V85" s="338"/>
      <c r="W85" s="37" t="s">
        <v>69</v>
      </c>
      <c r="X85" s="320">
        <f>IFERROR(SUM(X79:X84),"0")</f>
        <v>140</v>
      </c>
      <c r="Y85" s="320">
        <f>IFERROR(SUM(Y79:Y84),"0")</f>
        <v>140</v>
      </c>
      <c r="Z85" s="320">
        <f>IFERROR(IF(Z79="",0,Z79),"0")+IFERROR(IF(Z80="",0,Z80),"0")+IFERROR(IF(Z81="",0,Z81),"0")+IFERROR(IF(Z82="",0,Z82),"0")+IFERROR(IF(Z83="",0,Z83),"0")+IFERROR(IF(Z84="",0,Z84),"0")</f>
        <v>2.5031999999999996</v>
      </c>
      <c r="AA85" s="321"/>
      <c r="AB85" s="321"/>
      <c r="AC85" s="321"/>
    </row>
    <row r="86" spans="1:68" x14ac:dyDescent="0.2">
      <c r="A86" s="325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52"/>
      <c r="P86" s="336" t="s">
        <v>72</v>
      </c>
      <c r="Q86" s="337"/>
      <c r="R86" s="337"/>
      <c r="S86" s="337"/>
      <c r="T86" s="337"/>
      <c r="U86" s="337"/>
      <c r="V86" s="338"/>
      <c r="W86" s="37" t="s">
        <v>73</v>
      </c>
      <c r="X86" s="320">
        <f>IFERROR(SUMPRODUCT(X79:X84*H79:H84),"0")</f>
        <v>507.36</v>
      </c>
      <c r="Y86" s="320">
        <f>IFERROR(SUMPRODUCT(Y79:Y84*H79:H84),"0")</f>
        <v>507.36</v>
      </c>
      <c r="Z86" s="37"/>
      <c r="AA86" s="321"/>
      <c r="AB86" s="321"/>
      <c r="AC86" s="321"/>
    </row>
    <row r="87" spans="1:68" ht="16.5" customHeight="1" x14ac:dyDescent="0.25">
      <c r="A87" s="343" t="s">
        <v>169</v>
      </c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  <c r="Y87" s="325"/>
      <c r="Z87" s="325"/>
      <c r="AA87" s="313"/>
      <c r="AB87" s="313"/>
      <c r="AC87" s="313"/>
    </row>
    <row r="88" spans="1:68" ht="14.25" customHeight="1" x14ac:dyDescent="0.25">
      <c r="A88" s="324" t="s">
        <v>97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3">
        <v>4620207490365</v>
      </c>
      <c r="E89" s="334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1" t="s">
        <v>172</v>
      </c>
      <c r="Q89" s="331"/>
      <c r="R89" s="331"/>
      <c r="S89" s="331"/>
      <c r="T89" s="332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51"/>
      <c r="B90" s="325"/>
      <c r="C90" s="325"/>
      <c r="D90" s="325"/>
      <c r="E90" s="325"/>
      <c r="F90" s="325"/>
      <c r="G90" s="325"/>
      <c r="H90" s="325"/>
      <c r="I90" s="325"/>
      <c r="J90" s="325"/>
      <c r="K90" s="325"/>
      <c r="L90" s="325"/>
      <c r="M90" s="325"/>
      <c r="N90" s="325"/>
      <c r="O90" s="352"/>
      <c r="P90" s="336" t="s">
        <v>72</v>
      </c>
      <c r="Q90" s="337"/>
      <c r="R90" s="337"/>
      <c r="S90" s="337"/>
      <c r="T90" s="337"/>
      <c r="U90" s="337"/>
      <c r="V90" s="338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x14ac:dyDescent="0.2">
      <c r="A91" s="325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5"/>
      <c r="N91" s="325"/>
      <c r="O91" s="352"/>
      <c r="P91" s="336" t="s">
        <v>72</v>
      </c>
      <c r="Q91" s="337"/>
      <c r="R91" s="337"/>
      <c r="S91" s="337"/>
      <c r="T91" s="337"/>
      <c r="U91" s="337"/>
      <c r="V91" s="338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customHeight="1" x14ac:dyDescent="0.25">
      <c r="A92" s="343" t="s">
        <v>174</v>
      </c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13"/>
      <c r="AB92" s="313"/>
      <c r="AC92" s="313"/>
    </row>
    <row r="93" spans="1:68" ht="14.25" customHeight="1" x14ac:dyDescent="0.25">
      <c r="A93" s="324" t="s">
        <v>175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3">
        <v>4607025784012</v>
      </c>
      <c r="E94" s="334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49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1"/>
      <c r="R94" s="331"/>
      <c r="S94" s="331"/>
      <c r="T94" s="332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3">
        <v>4607025784319</v>
      </c>
      <c r="E95" s="334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50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1"/>
      <c r="R95" s="331"/>
      <c r="S95" s="331"/>
      <c r="T95" s="332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3">
        <v>4607111035370</v>
      </c>
      <c r="E96" s="334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4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1"/>
      <c r="R96" s="331"/>
      <c r="S96" s="331"/>
      <c r="T96" s="332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51"/>
      <c r="B97" s="325"/>
      <c r="C97" s="325"/>
      <c r="D97" s="325"/>
      <c r="E97" s="325"/>
      <c r="F97" s="325"/>
      <c r="G97" s="325"/>
      <c r="H97" s="325"/>
      <c r="I97" s="325"/>
      <c r="J97" s="325"/>
      <c r="K97" s="325"/>
      <c r="L97" s="325"/>
      <c r="M97" s="325"/>
      <c r="N97" s="325"/>
      <c r="O97" s="352"/>
      <c r="P97" s="336" t="s">
        <v>72</v>
      </c>
      <c r="Q97" s="337"/>
      <c r="R97" s="337"/>
      <c r="S97" s="337"/>
      <c r="T97" s="337"/>
      <c r="U97" s="337"/>
      <c r="V97" s="338"/>
      <c r="W97" s="37" t="s">
        <v>69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x14ac:dyDescent="0.2">
      <c r="A98" s="325"/>
      <c r="B98" s="325"/>
      <c r="C98" s="325"/>
      <c r="D98" s="325"/>
      <c r="E98" s="325"/>
      <c r="F98" s="325"/>
      <c r="G98" s="325"/>
      <c r="H98" s="325"/>
      <c r="I98" s="325"/>
      <c r="J98" s="325"/>
      <c r="K98" s="325"/>
      <c r="L98" s="325"/>
      <c r="M98" s="325"/>
      <c r="N98" s="325"/>
      <c r="O98" s="352"/>
      <c r="P98" s="336" t="s">
        <v>72</v>
      </c>
      <c r="Q98" s="337"/>
      <c r="R98" s="337"/>
      <c r="S98" s="337"/>
      <c r="T98" s="337"/>
      <c r="U98" s="337"/>
      <c r="V98" s="338"/>
      <c r="W98" s="37" t="s">
        <v>73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customHeight="1" x14ac:dyDescent="0.25">
      <c r="A99" s="343" t="s">
        <v>185</v>
      </c>
      <c r="B99" s="325"/>
      <c r="C99" s="325"/>
      <c r="D99" s="325"/>
      <c r="E99" s="325"/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13"/>
      <c r="AB99" s="313"/>
      <c r="AC99" s="313"/>
    </row>
    <row r="100" spans="1:68" ht="14.25" customHeight="1" x14ac:dyDescent="0.25">
      <c r="A100" s="324" t="s">
        <v>63</v>
      </c>
      <c r="B100" s="325"/>
      <c r="C100" s="325"/>
      <c r="D100" s="325"/>
      <c r="E100" s="325"/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3">
        <v>4607111039262</v>
      </c>
      <c r="E101" s="334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3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1"/>
      <c r="R101" s="331"/>
      <c r="S101" s="331"/>
      <c r="T101" s="332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3">
        <v>4607111034144</v>
      </c>
      <c r="E102" s="334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1"/>
      <c r="R102" s="331"/>
      <c r="S102" s="331"/>
      <c r="T102" s="332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3">
        <v>4607111039248</v>
      </c>
      <c r="E103" s="334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1"/>
      <c r="R103" s="331"/>
      <c r="S103" s="331"/>
      <c r="T103" s="332"/>
      <c r="U103" s="34"/>
      <c r="V103" s="34"/>
      <c r="W103" s="35" t="s">
        <v>69</v>
      </c>
      <c r="X103" s="318">
        <v>84</v>
      </c>
      <c r="Y103" s="319">
        <f>IFERROR(IF(X103="","",X103),"")</f>
        <v>84</v>
      </c>
      <c r="Z103" s="36">
        <f>IFERROR(IF(X103="","",X103*0.0155),"")</f>
        <v>1.302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613.19999999999993</v>
      </c>
      <c r="BN103" s="67">
        <f>IFERROR(Y103*I103,"0")</f>
        <v>613.19999999999993</v>
      </c>
      <c r="BO103" s="67">
        <f>IFERROR(X103/J103,"0")</f>
        <v>1</v>
      </c>
      <c r="BP103" s="67">
        <f>IFERROR(Y103/J103,"0")</f>
        <v>1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3">
        <v>4607111039293</v>
      </c>
      <c r="E104" s="334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5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1"/>
      <c r="R104" s="331"/>
      <c r="S104" s="331"/>
      <c r="T104" s="332"/>
      <c r="U104" s="34"/>
      <c r="V104" s="34"/>
      <c r="W104" s="35" t="s">
        <v>69</v>
      </c>
      <c r="X104" s="318">
        <v>36</v>
      </c>
      <c r="Y104" s="319">
        <f>IFERROR(IF(X104="","",X104),"")</f>
        <v>36</v>
      </c>
      <c r="Z104" s="36">
        <f>IFERROR(IF(X104="","",X104*0.0155),"")</f>
        <v>0.55800000000000005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241.90559999999999</v>
      </c>
      <c r="BN104" s="67">
        <f>IFERROR(Y104*I104,"0")</f>
        <v>241.90559999999999</v>
      </c>
      <c r="BO104" s="67">
        <f>IFERROR(X104/J104,"0")</f>
        <v>0.42857142857142855</v>
      </c>
      <c r="BP104" s="67">
        <f>IFERROR(Y104/J104,"0")</f>
        <v>0.42857142857142855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3">
        <v>4607111039279</v>
      </c>
      <c r="E105" s="334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18">
        <v>24</v>
      </c>
      <c r="Y105" s="319">
        <f>IFERROR(IF(X105="","",X105),"")</f>
        <v>24</v>
      </c>
      <c r="Z105" s="36">
        <f>IFERROR(IF(X105="","",X105*0.0155),"")</f>
        <v>0.372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175.2</v>
      </c>
      <c r="BN105" s="67">
        <f>IFERROR(Y105*I105,"0")</f>
        <v>175.2</v>
      </c>
      <c r="BO105" s="67">
        <f>IFERROR(X105/J105,"0")</f>
        <v>0.2857142857142857</v>
      </c>
      <c r="BP105" s="67">
        <f>IFERROR(Y105/J105,"0")</f>
        <v>0.2857142857142857</v>
      </c>
    </row>
    <row r="106" spans="1:68" x14ac:dyDescent="0.2">
      <c r="A106" s="351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52"/>
      <c r="P106" s="336" t="s">
        <v>72</v>
      </c>
      <c r="Q106" s="337"/>
      <c r="R106" s="337"/>
      <c r="S106" s="337"/>
      <c r="T106" s="337"/>
      <c r="U106" s="337"/>
      <c r="V106" s="338"/>
      <c r="W106" s="37" t="s">
        <v>69</v>
      </c>
      <c r="X106" s="320">
        <f>IFERROR(SUM(X101:X105),"0")</f>
        <v>156</v>
      </c>
      <c r="Y106" s="320">
        <f>IFERROR(SUM(Y101:Y105),"0")</f>
        <v>156</v>
      </c>
      <c r="Z106" s="320">
        <f>IFERROR(IF(Z101="",0,Z101),"0")+IFERROR(IF(Z102="",0,Z102),"0")+IFERROR(IF(Z103="",0,Z103),"0")+IFERROR(IF(Z104="",0,Z104),"0")+IFERROR(IF(Z105="",0,Z105),"0")</f>
        <v>2.4180000000000001</v>
      </c>
      <c r="AA106" s="321"/>
      <c r="AB106" s="321"/>
      <c r="AC106" s="321"/>
    </row>
    <row r="107" spans="1:68" x14ac:dyDescent="0.2">
      <c r="A107" s="325"/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52"/>
      <c r="P107" s="336" t="s">
        <v>72</v>
      </c>
      <c r="Q107" s="337"/>
      <c r="R107" s="337"/>
      <c r="S107" s="337"/>
      <c r="T107" s="337"/>
      <c r="U107" s="337"/>
      <c r="V107" s="338"/>
      <c r="W107" s="37" t="s">
        <v>73</v>
      </c>
      <c r="X107" s="320">
        <f>IFERROR(SUMPRODUCT(X101:X105*H101:H105),"0")</f>
        <v>1063.1999999999998</v>
      </c>
      <c r="Y107" s="320">
        <f>IFERROR(SUMPRODUCT(Y101:Y105*H101:H105),"0")</f>
        <v>1063.1999999999998</v>
      </c>
      <c r="Z107" s="37"/>
      <c r="AA107" s="321"/>
      <c r="AB107" s="321"/>
      <c r="AC107" s="321"/>
    </row>
    <row r="108" spans="1:68" ht="16.5" customHeight="1" x14ac:dyDescent="0.25">
      <c r="A108" s="343" t="s">
        <v>196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3"/>
      <c r="AB108" s="313"/>
      <c r="AC108" s="313"/>
    </row>
    <row r="109" spans="1:68" ht="14.25" customHeight="1" x14ac:dyDescent="0.25">
      <c r="A109" s="324" t="s">
        <v>139</v>
      </c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  <c r="Y109" s="325"/>
      <c r="Z109" s="325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3">
        <v>4607111034014</v>
      </c>
      <c r="E110" s="334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3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18">
        <v>74</v>
      </c>
      <c r="Y110" s="319">
        <f>IFERROR(IF(X110="","",X110),"")</f>
        <v>74</v>
      </c>
      <c r="Z110" s="36">
        <f>IFERROR(IF(X110="","",X110*0.01788),"")</f>
        <v>1.3231200000000001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274.06639999999999</v>
      </c>
      <c r="BN110" s="67">
        <f>IFERROR(Y110*I110,"0")</f>
        <v>274.06639999999999</v>
      </c>
      <c r="BO110" s="67">
        <f>IFERROR(X110/J110,"0")</f>
        <v>1.0571428571428572</v>
      </c>
      <c r="BP110" s="67">
        <f>IFERROR(Y110/J110,"0")</f>
        <v>1.0571428571428572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3">
        <v>4607111033994</v>
      </c>
      <c r="E111" s="334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18">
        <v>84</v>
      </c>
      <c r="Y111" s="319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x14ac:dyDescent="0.2">
      <c r="A112" s="351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52"/>
      <c r="P112" s="336" t="s">
        <v>72</v>
      </c>
      <c r="Q112" s="337"/>
      <c r="R112" s="337"/>
      <c r="S112" s="337"/>
      <c r="T112" s="337"/>
      <c r="U112" s="337"/>
      <c r="V112" s="338"/>
      <c r="W112" s="37" t="s">
        <v>69</v>
      </c>
      <c r="X112" s="320">
        <f>IFERROR(SUM(X110:X111),"0")</f>
        <v>158</v>
      </c>
      <c r="Y112" s="320">
        <f>IFERROR(SUM(Y110:Y111),"0")</f>
        <v>158</v>
      </c>
      <c r="Z112" s="320">
        <f>IFERROR(IF(Z110="",0,Z110),"0")+IFERROR(IF(Z111="",0,Z111),"0")</f>
        <v>2.82504</v>
      </c>
      <c r="AA112" s="321"/>
      <c r="AB112" s="321"/>
      <c r="AC112" s="321"/>
    </row>
    <row r="113" spans="1:68" x14ac:dyDescent="0.2">
      <c r="A113" s="325"/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52"/>
      <c r="P113" s="336" t="s">
        <v>72</v>
      </c>
      <c r="Q113" s="337"/>
      <c r="R113" s="337"/>
      <c r="S113" s="337"/>
      <c r="T113" s="337"/>
      <c r="U113" s="337"/>
      <c r="V113" s="338"/>
      <c r="W113" s="37" t="s">
        <v>73</v>
      </c>
      <c r="X113" s="320">
        <f>IFERROR(SUMPRODUCT(X110:X111*H110:H111),"0")</f>
        <v>474</v>
      </c>
      <c r="Y113" s="320">
        <f>IFERROR(SUMPRODUCT(Y110:Y111*H110:H111),"0")</f>
        <v>474</v>
      </c>
      <c r="Z113" s="37"/>
      <c r="AA113" s="321"/>
      <c r="AB113" s="321"/>
      <c r="AC113" s="321"/>
    </row>
    <row r="114" spans="1:68" ht="16.5" customHeight="1" x14ac:dyDescent="0.25">
      <c r="A114" s="343" t="s">
        <v>202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3"/>
      <c r="AB114" s="313"/>
      <c r="AC114" s="313"/>
    </row>
    <row r="115" spans="1:68" ht="14.25" customHeight="1" x14ac:dyDescent="0.25">
      <c r="A115" s="324" t="s">
        <v>139</v>
      </c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3">
        <v>4607111039095</v>
      </c>
      <c r="E116" s="334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4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1"/>
      <c r="R116" s="331"/>
      <c r="S116" s="331"/>
      <c r="T116" s="332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3">
        <v>4607111039101</v>
      </c>
      <c r="E117" s="334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7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1"/>
      <c r="R117" s="331"/>
      <c r="S117" s="331"/>
      <c r="T117" s="332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3">
        <v>4607111034199</v>
      </c>
      <c r="E118" s="334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6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1"/>
      <c r="R118" s="331"/>
      <c r="S118" s="331"/>
      <c r="T118" s="332"/>
      <c r="U118" s="34"/>
      <c r="V118" s="34"/>
      <c r="W118" s="35" t="s">
        <v>69</v>
      </c>
      <c r="X118" s="318">
        <v>70</v>
      </c>
      <c r="Y118" s="319">
        <f>IFERROR(IF(X118="","",X118),"")</f>
        <v>70</v>
      </c>
      <c r="Z118" s="36">
        <f>IFERROR(IF(X118="","",X118*0.01788),"")</f>
        <v>1.2516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51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52"/>
      <c r="P119" s="336" t="s">
        <v>72</v>
      </c>
      <c r="Q119" s="337"/>
      <c r="R119" s="337"/>
      <c r="S119" s="337"/>
      <c r="T119" s="337"/>
      <c r="U119" s="337"/>
      <c r="V119" s="338"/>
      <c r="W119" s="37" t="s">
        <v>69</v>
      </c>
      <c r="X119" s="320">
        <f>IFERROR(SUM(X116:X118),"0")</f>
        <v>70</v>
      </c>
      <c r="Y119" s="320">
        <f>IFERROR(SUM(Y116:Y118),"0")</f>
        <v>70</v>
      </c>
      <c r="Z119" s="320">
        <f>IFERROR(IF(Z116="",0,Z116),"0")+IFERROR(IF(Z117="",0,Z117),"0")+IFERROR(IF(Z118="",0,Z118),"0")</f>
        <v>1.2516</v>
      </c>
      <c r="AA119" s="321"/>
      <c r="AB119" s="321"/>
      <c r="AC119" s="321"/>
    </row>
    <row r="120" spans="1:68" x14ac:dyDescent="0.2">
      <c r="A120" s="32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52"/>
      <c r="P120" s="336" t="s">
        <v>72</v>
      </c>
      <c r="Q120" s="337"/>
      <c r="R120" s="337"/>
      <c r="S120" s="337"/>
      <c r="T120" s="337"/>
      <c r="U120" s="337"/>
      <c r="V120" s="338"/>
      <c r="W120" s="37" t="s">
        <v>73</v>
      </c>
      <c r="X120" s="320">
        <f>IFERROR(SUMPRODUCT(X116:X118*H116:H118),"0")</f>
        <v>210</v>
      </c>
      <c r="Y120" s="320">
        <f>IFERROR(SUMPRODUCT(Y116:Y118*H116:H118),"0")</f>
        <v>210</v>
      </c>
      <c r="Z120" s="37"/>
      <c r="AA120" s="321"/>
      <c r="AB120" s="321"/>
      <c r="AC120" s="321"/>
    </row>
    <row r="121" spans="1:68" ht="16.5" customHeight="1" x14ac:dyDescent="0.25">
      <c r="A121" s="343" t="s">
        <v>211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3"/>
      <c r="AB121" s="313"/>
      <c r="AC121" s="313"/>
    </row>
    <row r="122" spans="1:68" ht="14.25" customHeight="1" x14ac:dyDescent="0.25">
      <c r="A122" s="324" t="s">
        <v>139</v>
      </c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3">
        <v>4607111034380</v>
      </c>
      <c r="E123" s="334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37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1"/>
      <c r="R123" s="331"/>
      <c r="S123" s="331"/>
      <c r="T123" s="332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3">
        <v>4607111034397</v>
      </c>
      <c r="E124" s="334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34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51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52"/>
      <c r="P125" s="336" t="s">
        <v>72</v>
      </c>
      <c r="Q125" s="337"/>
      <c r="R125" s="337"/>
      <c r="S125" s="337"/>
      <c r="T125" s="337"/>
      <c r="U125" s="337"/>
      <c r="V125" s="338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52"/>
      <c r="P126" s="336" t="s">
        <v>72</v>
      </c>
      <c r="Q126" s="337"/>
      <c r="R126" s="337"/>
      <c r="S126" s="337"/>
      <c r="T126" s="337"/>
      <c r="U126" s="337"/>
      <c r="V126" s="338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customHeight="1" x14ac:dyDescent="0.25">
      <c r="A127" s="343" t="s">
        <v>217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3"/>
      <c r="AB127" s="313"/>
      <c r="AC127" s="313"/>
    </row>
    <row r="128" spans="1:68" ht="14.25" customHeight="1" x14ac:dyDescent="0.25">
      <c r="A128" s="324" t="s">
        <v>139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3">
        <v>4607111035806</v>
      </c>
      <c r="E129" s="334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82" t="s">
        <v>220</v>
      </c>
      <c r="Q129" s="331"/>
      <c r="R129" s="331"/>
      <c r="S129" s="331"/>
      <c r="T129" s="332"/>
      <c r="U129" s="34"/>
      <c r="V129" s="34"/>
      <c r="W129" s="35" t="s">
        <v>69</v>
      </c>
      <c r="X129" s="318">
        <v>14</v>
      </c>
      <c r="Y129" s="31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51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52"/>
      <c r="P130" s="336" t="s">
        <v>72</v>
      </c>
      <c r="Q130" s="337"/>
      <c r="R130" s="337"/>
      <c r="S130" s="337"/>
      <c r="T130" s="337"/>
      <c r="U130" s="337"/>
      <c r="V130" s="338"/>
      <c r="W130" s="37" t="s">
        <v>69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0.25031999999999999</v>
      </c>
      <c r="AA130" s="321"/>
      <c r="AB130" s="321"/>
      <c r="AC130" s="321"/>
    </row>
    <row r="131" spans="1:68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52"/>
      <c r="P131" s="336" t="s">
        <v>72</v>
      </c>
      <c r="Q131" s="337"/>
      <c r="R131" s="337"/>
      <c r="S131" s="337"/>
      <c r="T131" s="337"/>
      <c r="U131" s="337"/>
      <c r="V131" s="338"/>
      <c r="W131" s="37" t="s">
        <v>73</v>
      </c>
      <c r="X131" s="320">
        <f>IFERROR(SUMPRODUCT(X129:X129*H129:H129),"0")</f>
        <v>42</v>
      </c>
      <c r="Y131" s="320">
        <f>IFERROR(SUMPRODUCT(Y129:Y129*H129:H129),"0")</f>
        <v>42</v>
      </c>
      <c r="Z131" s="37"/>
      <c r="AA131" s="321"/>
      <c r="AB131" s="321"/>
      <c r="AC131" s="321"/>
    </row>
    <row r="132" spans="1:68" ht="16.5" customHeight="1" x14ac:dyDescent="0.25">
      <c r="A132" s="343" t="s">
        <v>222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3"/>
      <c r="AB132" s="313"/>
      <c r="AC132" s="313"/>
    </row>
    <row r="133" spans="1:68" ht="14.25" customHeight="1" x14ac:dyDescent="0.25">
      <c r="A133" s="324" t="s">
        <v>139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3">
        <v>4607111039613</v>
      </c>
      <c r="E134" s="334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350" t="s">
        <v>225</v>
      </c>
      <c r="Q134" s="331"/>
      <c r="R134" s="331"/>
      <c r="S134" s="331"/>
      <c r="T134" s="332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51"/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52"/>
      <c r="P135" s="336" t="s">
        <v>72</v>
      </c>
      <c r="Q135" s="337"/>
      <c r="R135" s="337"/>
      <c r="S135" s="337"/>
      <c r="T135" s="337"/>
      <c r="U135" s="337"/>
      <c r="V135" s="338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25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52"/>
      <c r="P136" s="336" t="s">
        <v>72</v>
      </c>
      <c r="Q136" s="337"/>
      <c r="R136" s="337"/>
      <c r="S136" s="337"/>
      <c r="T136" s="337"/>
      <c r="U136" s="337"/>
      <c r="V136" s="338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43" t="s">
        <v>226</v>
      </c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25"/>
      <c r="Z137" s="325"/>
      <c r="AA137" s="313"/>
      <c r="AB137" s="313"/>
      <c r="AC137" s="313"/>
    </row>
    <row r="138" spans="1:68" ht="14.25" customHeight="1" x14ac:dyDescent="0.25">
      <c r="A138" s="324" t="s">
        <v>227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3">
        <v>4607111035639</v>
      </c>
      <c r="E139" s="334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38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1"/>
      <c r="R139" s="331"/>
      <c r="S139" s="331"/>
      <c r="T139" s="332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3">
        <v>4607111035646</v>
      </c>
      <c r="E140" s="334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1"/>
      <c r="R140" s="331"/>
      <c r="S140" s="331"/>
      <c r="T140" s="332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51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52"/>
      <c r="P141" s="336" t="s">
        <v>72</v>
      </c>
      <c r="Q141" s="337"/>
      <c r="R141" s="337"/>
      <c r="S141" s="337"/>
      <c r="T141" s="337"/>
      <c r="U141" s="337"/>
      <c r="V141" s="338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52"/>
      <c r="P142" s="336" t="s">
        <v>72</v>
      </c>
      <c r="Q142" s="337"/>
      <c r="R142" s="337"/>
      <c r="S142" s="337"/>
      <c r="T142" s="337"/>
      <c r="U142" s="337"/>
      <c r="V142" s="338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43" t="s">
        <v>234</v>
      </c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  <c r="Y143" s="325"/>
      <c r="Z143" s="325"/>
      <c r="AA143" s="313"/>
      <c r="AB143" s="313"/>
      <c r="AC143" s="313"/>
    </row>
    <row r="144" spans="1:68" ht="14.25" customHeight="1" x14ac:dyDescent="0.25">
      <c r="A144" s="324" t="s">
        <v>139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3">
        <v>4607111036568</v>
      </c>
      <c r="E145" s="334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2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1"/>
      <c r="R145" s="331"/>
      <c r="S145" s="331"/>
      <c r="T145" s="332"/>
      <c r="U145" s="34"/>
      <c r="V145" s="34"/>
      <c r="W145" s="35" t="s">
        <v>69</v>
      </c>
      <c r="X145" s="318">
        <v>126</v>
      </c>
      <c r="Y145" s="319">
        <f>IFERROR(IF(X145="","",X145),"")</f>
        <v>126</v>
      </c>
      <c r="Z145" s="36">
        <f>IFERROR(IF(X145="","",X145*0.00941),"")</f>
        <v>1.1856599999999999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264.82679999999999</v>
      </c>
      <c r="BN145" s="67">
        <f>IFERROR(Y145*I145,"0")</f>
        <v>264.82679999999999</v>
      </c>
      <c r="BO145" s="67">
        <f>IFERROR(X145/J145,"0")</f>
        <v>0.9</v>
      </c>
      <c r="BP145" s="67">
        <f>IFERROR(Y145/J145,"0")</f>
        <v>0.9</v>
      </c>
    </row>
    <row r="146" spans="1:68" x14ac:dyDescent="0.2">
      <c r="A146" s="351"/>
      <c r="B146" s="325"/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52"/>
      <c r="P146" s="336" t="s">
        <v>72</v>
      </c>
      <c r="Q146" s="337"/>
      <c r="R146" s="337"/>
      <c r="S146" s="337"/>
      <c r="T146" s="337"/>
      <c r="U146" s="337"/>
      <c r="V146" s="338"/>
      <c r="W146" s="37" t="s">
        <v>69</v>
      </c>
      <c r="X146" s="320">
        <f>IFERROR(SUM(X145:X145),"0")</f>
        <v>126</v>
      </c>
      <c r="Y146" s="320">
        <f>IFERROR(SUM(Y145:Y145),"0")</f>
        <v>126</v>
      </c>
      <c r="Z146" s="320">
        <f>IFERROR(IF(Z145="",0,Z145),"0")</f>
        <v>1.1856599999999999</v>
      </c>
      <c r="AA146" s="321"/>
      <c r="AB146" s="321"/>
      <c r="AC146" s="321"/>
    </row>
    <row r="147" spans="1:68" x14ac:dyDescent="0.2">
      <c r="A147" s="325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52"/>
      <c r="P147" s="336" t="s">
        <v>72</v>
      </c>
      <c r="Q147" s="337"/>
      <c r="R147" s="337"/>
      <c r="S147" s="337"/>
      <c r="T147" s="337"/>
      <c r="U147" s="337"/>
      <c r="V147" s="338"/>
      <c r="W147" s="37" t="s">
        <v>73</v>
      </c>
      <c r="X147" s="320">
        <f>IFERROR(SUMPRODUCT(X145:X145*H145:H145),"0")</f>
        <v>211.67999999999998</v>
      </c>
      <c r="Y147" s="320">
        <f>IFERROR(SUMPRODUCT(Y145:Y145*H145:H145),"0")</f>
        <v>211.67999999999998</v>
      </c>
      <c r="Z147" s="37"/>
      <c r="AA147" s="321"/>
      <c r="AB147" s="321"/>
      <c r="AC147" s="321"/>
    </row>
    <row r="148" spans="1:68" ht="27.75" customHeight="1" x14ac:dyDescent="0.2">
      <c r="A148" s="366" t="s">
        <v>238</v>
      </c>
      <c r="B148" s="367"/>
      <c r="C148" s="367"/>
      <c r="D148" s="367"/>
      <c r="E148" s="367"/>
      <c r="F148" s="367"/>
      <c r="G148" s="367"/>
      <c r="H148" s="367"/>
      <c r="I148" s="367"/>
      <c r="J148" s="367"/>
      <c r="K148" s="367"/>
      <c r="L148" s="367"/>
      <c r="M148" s="367"/>
      <c r="N148" s="367"/>
      <c r="O148" s="367"/>
      <c r="P148" s="367"/>
      <c r="Q148" s="367"/>
      <c r="R148" s="367"/>
      <c r="S148" s="367"/>
      <c r="T148" s="367"/>
      <c r="U148" s="367"/>
      <c r="V148" s="367"/>
      <c r="W148" s="367"/>
      <c r="X148" s="367"/>
      <c r="Y148" s="367"/>
      <c r="Z148" s="367"/>
      <c r="AA148" s="48"/>
      <c r="AB148" s="48"/>
      <c r="AC148" s="48"/>
    </row>
    <row r="149" spans="1:68" ht="16.5" customHeight="1" x14ac:dyDescent="0.25">
      <c r="A149" s="343" t="s">
        <v>239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3"/>
      <c r="AB149" s="313"/>
      <c r="AC149" s="313"/>
    </row>
    <row r="150" spans="1:68" ht="14.25" customHeight="1" x14ac:dyDescent="0.25">
      <c r="A150" s="324" t="s">
        <v>139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3">
        <v>4607111039057</v>
      </c>
      <c r="E151" s="334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341" t="s">
        <v>242</v>
      </c>
      <c r="Q151" s="331"/>
      <c r="R151" s="331"/>
      <c r="S151" s="331"/>
      <c r="T151" s="332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51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52"/>
      <c r="P152" s="336" t="s">
        <v>72</v>
      </c>
      <c r="Q152" s="337"/>
      <c r="R152" s="337"/>
      <c r="S152" s="337"/>
      <c r="T152" s="337"/>
      <c r="U152" s="337"/>
      <c r="V152" s="338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5"/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52"/>
      <c r="P153" s="336" t="s">
        <v>72</v>
      </c>
      <c r="Q153" s="337"/>
      <c r="R153" s="337"/>
      <c r="S153" s="337"/>
      <c r="T153" s="337"/>
      <c r="U153" s="337"/>
      <c r="V153" s="338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43" t="s">
        <v>243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25"/>
      <c r="Z154" s="325"/>
      <c r="AA154" s="313"/>
      <c r="AB154" s="313"/>
      <c r="AC154" s="313"/>
    </row>
    <row r="155" spans="1:68" ht="14.25" customHeight="1" x14ac:dyDescent="0.25">
      <c r="A155" s="324" t="s">
        <v>63</v>
      </c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25"/>
      <c r="P155" s="325"/>
      <c r="Q155" s="325"/>
      <c r="R155" s="325"/>
      <c r="S155" s="325"/>
      <c r="T155" s="325"/>
      <c r="U155" s="325"/>
      <c r="V155" s="325"/>
      <c r="W155" s="325"/>
      <c r="X155" s="325"/>
      <c r="Y155" s="325"/>
      <c r="Z155" s="325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3">
        <v>4607111036384</v>
      </c>
      <c r="E156" s="334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30" t="s">
        <v>246</v>
      </c>
      <c r="Q156" s="331"/>
      <c r="R156" s="331"/>
      <c r="S156" s="331"/>
      <c r="T156" s="332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3">
        <v>4640242180250</v>
      </c>
      <c r="E157" s="334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522" t="s">
        <v>250</v>
      </c>
      <c r="Q157" s="331"/>
      <c r="R157" s="331"/>
      <c r="S157" s="331"/>
      <c r="T157" s="332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3">
        <v>4607111036216</v>
      </c>
      <c r="E158" s="334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50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1"/>
      <c r="R158" s="331"/>
      <c r="S158" s="331"/>
      <c r="T158" s="332"/>
      <c r="U158" s="34"/>
      <c r="V158" s="34"/>
      <c r="W158" s="35" t="s">
        <v>69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3">
        <v>4607111036278</v>
      </c>
      <c r="E159" s="334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3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1"/>
      <c r="R159" s="331"/>
      <c r="S159" s="331"/>
      <c r="T159" s="332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1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52"/>
      <c r="P160" s="336" t="s">
        <v>72</v>
      </c>
      <c r="Q160" s="337"/>
      <c r="R160" s="337"/>
      <c r="S160" s="337"/>
      <c r="T160" s="337"/>
      <c r="U160" s="337"/>
      <c r="V160" s="338"/>
      <c r="W160" s="37" t="s">
        <v>69</v>
      </c>
      <c r="X160" s="320">
        <f>IFERROR(SUM(X156:X159),"0")</f>
        <v>0</v>
      </c>
      <c r="Y160" s="320">
        <f>IFERROR(SUM(Y156:Y159),"0")</f>
        <v>0</v>
      </c>
      <c r="Z160" s="320">
        <f>IFERROR(IF(Z156="",0,Z156),"0")+IFERROR(IF(Z157="",0,Z157),"0")+IFERROR(IF(Z158="",0,Z158),"0")+IFERROR(IF(Z159="",0,Z159),"0")</f>
        <v>0</v>
      </c>
      <c r="AA160" s="321"/>
      <c r="AB160" s="321"/>
      <c r="AC160" s="321"/>
    </row>
    <row r="161" spans="1:68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52"/>
      <c r="P161" s="336" t="s">
        <v>72</v>
      </c>
      <c r="Q161" s="337"/>
      <c r="R161" s="337"/>
      <c r="S161" s="337"/>
      <c r="T161" s="337"/>
      <c r="U161" s="337"/>
      <c r="V161" s="338"/>
      <c r="W161" s="37" t="s">
        <v>73</v>
      </c>
      <c r="X161" s="320">
        <f>IFERROR(SUMPRODUCT(X156:X159*H156:H159),"0")</f>
        <v>0</v>
      </c>
      <c r="Y161" s="320">
        <f>IFERROR(SUMPRODUCT(Y156:Y159*H156:H159),"0")</f>
        <v>0</v>
      </c>
      <c r="Z161" s="37"/>
      <c r="AA161" s="321"/>
      <c r="AB161" s="321"/>
      <c r="AC161" s="321"/>
    </row>
    <row r="162" spans="1:68" ht="14.25" customHeight="1" x14ac:dyDescent="0.25">
      <c r="A162" s="324" t="s">
        <v>258</v>
      </c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5"/>
      <c r="P162" s="325"/>
      <c r="Q162" s="325"/>
      <c r="R162" s="325"/>
      <c r="S162" s="325"/>
      <c r="T162" s="325"/>
      <c r="U162" s="325"/>
      <c r="V162" s="325"/>
      <c r="W162" s="325"/>
      <c r="X162" s="325"/>
      <c r="Y162" s="325"/>
      <c r="Z162" s="325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3">
        <v>4607111036827</v>
      </c>
      <c r="E163" s="334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1"/>
      <c r="R163" s="331"/>
      <c r="S163" s="331"/>
      <c r="T163" s="332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3">
        <v>4607111036834</v>
      </c>
      <c r="E164" s="334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1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1"/>
      <c r="R164" s="331"/>
      <c r="S164" s="331"/>
      <c r="T164" s="332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51"/>
      <c r="B165" s="325"/>
      <c r="C165" s="325"/>
      <c r="D165" s="325"/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52"/>
      <c r="P165" s="336" t="s">
        <v>72</v>
      </c>
      <c r="Q165" s="337"/>
      <c r="R165" s="337"/>
      <c r="S165" s="337"/>
      <c r="T165" s="337"/>
      <c r="U165" s="337"/>
      <c r="V165" s="338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x14ac:dyDescent="0.2">
      <c r="A166" s="325"/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52"/>
      <c r="P166" s="336" t="s">
        <v>72</v>
      </c>
      <c r="Q166" s="337"/>
      <c r="R166" s="337"/>
      <c r="S166" s="337"/>
      <c r="T166" s="337"/>
      <c r="U166" s="337"/>
      <c r="V166" s="338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customHeight="1" x14ac:dyDescent="0.2">
      <c r="A167" s="366" t="s">
        <v>264</v>
      </c>
      <c r="B167" s="367"/>
      <c r="C167" s="367"/>
      <c r="D167" s="367"/>
      <c r="E167" s="367"/>
      <c r="F167" s="367"/>
      <c r="G167" s="367"/>
      <c r="H167" s="367"/>
      <c r="I167" s="367"/>
      <c r="J167" s="367"/>
      <c r="K167" s="367"/>
      <c r="L167" s="367"/>
      <c r="M167" s="367"/>
      <c r="N167" s="367"/>
      <c r="O167" s="367"/>
      <c r="P167" s="367"/>
      <c r="Q167" s="367"/>
      <c r="R167" s="367"/>
      <c r="S167" s="367"/>
      <c r="T167" s="367"/>
      <c r="U167" s="367"/>
      <c r="V167" s="367"/>
      <c r="W167" s="367"/>
      <c r="X167" s="367"/>
      <c r="Y167" s="367"/>
      <c r="Z167" s="367"/>
      <c r="AA167" s="48"/>
      <c r="AB167" s="48"/>
      <c r="AC167" s="48"/>
    </row>
    <row r="168" spans="1:68" ht="16.5" customHeight="1" x14ac:dyDescent="0.25">
      <c r="A168" s="343" t="s">
        <v>265</v>
      </c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25"/>
      <c r="Z168" s="325"/>
      <c r="AA168" s="313"/>
      <c r="AB168" s="313"/>
      <c r="AC168" s="313"/>
    </row>
    <row r="169" spans="1:68" ht="14.25" customHeight="1" x14ac:dyDescent="0.25">
      <c r="A169" s="324" t="s">
        <v>76</v>
      </c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25"/>
      <c r="P169" s="325"/>
      <c r="Q169" s="325"/>
      <c r="R169" s="325"/>
      <c r="S169" s="325"/>
      <c r="T169" s="325"/>
      <c r="U169" s="325"/>
      <c r="V169" s="325"/>
      <c r="W169" s="325"/>
      <c r="X169" s="325"/>
      <c r="Y169" s="325"/>
      <c r="Z169" s="325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3">
        <v>4607111035721</v>
      </c>
      <c r="E170" s="334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52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1"/>
      <c r="R170" s="331"/>
      <c r="S170" s="331"/>
      <c r="T170" s="332"/>
      <c r="U170" s="34"/>
      <c r="V170" s="34"/>
      <c r="W170" s="35" t="s">
        <v>69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3">
        <v>4607111035691</v>
      </c>
      <c r="E171" s="334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49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1"/>
      <c r="R171" s="331"/>
      <c r="S171" s="331"/>
      <c r="T171" s="332"/>
      <c r="U171" s="34"/>
      <c r="V171" s="34"/>
      <c r="W171" s="35" t="s">
        <v>69</v>
      </c>
      <c r="X171" s="318">
        <v>84</v>
      </c>
      <c r="Y171" s="319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3">
        <v>4607111038487</v>
      </c>
      <c r="E172" s="334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5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1"/>
      <c r="R172" s="331"/>
      <c r="S172" s="331"/>
      <c r="T172" s="332"/>
      <c r="U172" s="34"/>
      <c r="V172" s="34"/>
      <c r="W172" s="35" t="s">
        <v>69</v>
      </c>
      <c r="X172" s="318">
        <v>0</v>
      </c>
      <c r="Y172" s="319">
        <f>IFERROR(IF(X172="","",X172),"")</f>
        <v>0</v>
      </c>
      <c r="Z172" s="36">
        <f>IFERROR(IF(X172="","",X172*0.01788),"")</f>
        <v>0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51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52"/>
      <c r="P173" s="336" t="s">
        <v>72</v>
      </c>
      <c r="Q173" s="337"/>
      <c r="R173" s="337"/>
      <c r="S173" s="337"/>
      <c r="T173" s="337"/>
      <c r="U173" s="337"/>
      <c r="V173" s="338"/>
      <c r="W173" s="37" t="s">
        <v>69</v>
      </c>
      <c r="X173" s="320">
        <f>IFERROR(SUM(X170:X172),"0")</f>
        <v>84</v>
      </c>
      <c r="Y173" s="320">
        <f>IFERROR(SUM(Y170:Y172),"0")</f>
        <v>84</v>
      </c>
      <c r="Z173" s="320">
        <f>IFERROR(IF(Z170="",0,Z170),"0")+IFERROR(IF(Z171="",0,Z171),"0")+IFERROR(IF(Z172="",0,Z172),"0")</f>
        <v>1.5019199999999999</v>
      </c>
      <c r="AA173" s="321"/>
      <c r="AB173" s="321"/>
      <c r="AC173" s="321"/>
    </row>
    <row r="174" spans="1:68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52"/>
      <c r="P174" s="336" t="s">
        <v>72</v>
      </c>
      <c r="Q174" s="337"/>
      <c r="R174" s="337"/>
      <c r="S174" s="337"/>
      <c r="T174" s="337"/>
      <c r="U174" s="337"/>
      <c r="V174" s="338"/>
      <c r="W174" s="37" t="s">
        <v>73</v>
      </c>
      <c r="X174" s="320">
        <f>IFERROR(SUMPRODUCT(X170:X172*H170:H172),"0")</f>
        <v>252</v>
      </c>
      <c r="Y174" s="320">
        <f>IFERROR(SUMPRODUCT(Y170:Y172*H170:H172),"0")</f>
        <v>252</v>
      </c>
      <c r="Z174" s="37"/>
      <c r="AA174" s="321"/>
      <c r="AB174" s="321"/>
      <c r="AC174" s="321"/>
    </row>
    <row r="175" spans="1:68" ht="14.25" customHeight="1" x14ac:dyDescent="0.25">
      <c r="A175" s="324" t="s">
        <v>275</v>
      </c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  <c r="Z175" s="325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3">
        <v>4680115885875</v>
      </c>
      <c r="E176" s="334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389" t="s">
        <v>280</v>
      </c>
      <c r="Q176" s="331"/>
      <c r="R176" s="331"/>
      <c r="S176" s="331"/>
      <c r="T176" s="332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1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52"/>
      <c r="P177" s="336" t="s">
        <v>72</v>
      </c>
      <c r="Q177" s="337"/>
      <c r="R177" s="337"/>
      <c r="S177" s="337"/>
      <c r="T177" s="337"/>
      <c r="U177" s="337"/>
      <c r="V177" s="338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5"/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52"/>
      <c r="P178" s="336" t="s">
        <v>72</v>
      </c>
      <c r="Q178" s="337"/>
      <c r="R178" s="337"/>
      <c r="S178" s="337"/>
      <c r="T178" s="337"/>
      <c r="U178" s="337"/>
      <c r="V178" s="338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66" t="s">
        <v>283</v>
      </c>
      <c r="B179" s="367"/>
      <c r="C179" s="367"/>
      <c r="D179" s="367"/>
      <c r="E179" s="367"/>
      <c r="F179" s="367"/>
      <c r="G179" s="367"/>
      <c r="H179" s="367"/>
      <c r="I179" s="367"/>
      <c r="J179" s="367"/>
      <c r="K179" s="367"/>
      <c r="L179" s="367"/>
      <c r="M179" s="367"/>
      <c r="N179" s="367"/>
      <c r="O179" s="367"/>
      <c r="P179" s="367"/>
      <c r="Q179" s="367"/>
      <c r="R179" s="367"/>
      <c r="S179" s="367"/>
      <c r="T179" s="367"/>
      <c r="U179" s="367"/>
      <c r="V179" s="367"/>
      <c r="W179" s="367"/>
      <c r="X179" s="367"/>
      <c r="Y179" s="367"/>
      <c r="Z179" s="367"/>
      <c r="AA179" s="48"/>
      <c r="AB179" s="48"/>
      <c r="AC179" s="48"/>
    </row>
    <row r="180" spans="1:68" ht="16.5" customHeight="1" x14ac:dyDescent="0.25">
      <c r="A180" s="343" t="s">
        <v>284</v>
      </c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13"/>
      <c r="AB180" s="313"/>
      <c r="AC180" s="313"/>
    </row>
    <row r="181" spans="1:68" ht="14.25" customHeight="1" x14ac:dyDescent="0.25">
      <c r="A181" s="324" t="s">
        <v>139</v>
      </c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  <c r="Z181" s="325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1"/>
      <c r="R182" s="331"/>
      <c r="S182" s="331"/>
      <c r="T182" s="332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1"/>
      <c r="R183" s="331"/>
      <c r="S183" s="331"/>
      <c r="T183" s="332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4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1"/>
      <c r="R184" s="331"/>
      <c r="S184" s="331"/>
      <c r="T184" s="332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56" t="s">
        <v>295</v>
      </c>
      <c r="Q185" s="331"/>
      <c r="R185" s="331"/>
      <c r="S185" s="331"/>
      <c r="T185" s="332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1"/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52"/>
      <c r="P186" s="336" t="s">
        <v>72</v>
      </c>
      <c r="Q186" s="337"/>
      <c r="R186" s="337"/>
      <c r="S186" s="337"/>
      <c r="T186" s="337"/>
      <c r="U186" s="337"/>
      <c r="V186" s="338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25"/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52"/>
      <c r="P187" s="336" t="s">
        <v>72</v>
      </c>
      <c r="Q187" s="337"/>
      <c r="R187" s="337"/>
      <c r="S187" s="337"/>
      <c r="T187" s="337"/>
      <c r="U187" s="337"/>
      <c r="V187" s="338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43" t="s">
        <v>297</v>
      </c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  <c r="Z188" s="325"/>
      <c r="AA188" s="313"/>
      <c r="AB188" s="313"/>
      <c r="AC188" s="313"/>
    </row>
    <row r="189" spans="1:68" ht="14.25" customHeight="1" x14ac:dyDescent="0.25">
      <c r="A189" s="324" t="s">
        <v>63</v>
      </c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  <c r="Z189" s="325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1"/>
      <c r="R190" s="331"/>
      <c r="S190" s="331"/>
      <c r="T190" s="332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1"/>
      <c r="R191" s="331"/>
      <c r="S191" s="331"/>
      <c r="T191" s="332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1"/>
      <c r="R192" s="331"/>
      <c r="S192" s="331"/>
      <c r="T192" s="332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1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52"/>
      <c r="P193" s="336" t="s">
        <v>72</v>
      </c>
      <c r="Q193" s="337"/>
      <c r="R193" s="337"/>
      <c r="S193" s="337"/>
      <c r="T193" s="337"/>
      <c r="U193" s="337"/>
      <c r="V193" s="338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52"/>
      <c r="P194" s="336" t="s">
        <v>72</v>
      </c>
      <c r="Q194" s="337"/>
      <c r="R194" s="337"/>
      <c r="S194" s="337"/>
      <c r="T194" s="337"/>
      <c r="U194" s="337"/>
      <c r="V194" s="338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43" t="s">
        <v>307</v>
      </c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  <c r="Z195" s="325"/>
      <c r="AA195" s="313"/>
      <c r="AB195" s="313"/>
      <c r="AC195" s="313"/>
    </row>
    <row r="196" spans="1:68" ht="14.25" customHeight="1" x14ac:dyDescent="0.25">
      <c r="A196" s="324" t="s">
        <v>63</v>
      </c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1"/>
      <c r="R197" s="331"/>
      <c r="S197" s="331"/>
      <c r="T197" s="332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1"/>
      <c r="R198" s="331"/>
      <c r="S198" s="331"/>
      <c r="T198" s="332"/>
      <c r="U198" s="34"/>
      <c r="V198" s="34"/>
      <c r="W198" s="35" t="s">
        <v>69</v>
      </c>
      <c r="X198" s="318">
        <v>12</v>
      </c>
      <c r="Y198" s="319">
        <f t="shared" si="12"/>
        <v>12</v>
      </c>
      <c r="Z198" s="36">
        <f t="shared" si="13"/>
        <v>0.186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69.960000000000008</v>
      </c>
      <c r="BN198" s="67">
        <f t="shared" si="15"/>
        <v>69.960000000000008</v>
      </c>
      <c r="BO198" s="67">
        <f t="shared" si="16"/>
        <v>0.14285714285714285</v>
      </c>
      <c r="BP198" s="67">
        <f t="shared" si="17"/>
        <v>0.14285714285714285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7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3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51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52"/>
      <c r="P203" s="336" t="s">
        <v>72</v>
      </c>
      <c r="Q203" s="337"/>
      <c r="R203" s="337"/>
      <c r="S203" s="337"/>
      <c r="T203" s="337"/>
      <c r="U203" s="337"/>
      <c r="V203" s="338"/>
      <c r="W203" s="37" t="s">
        <v>69</v>
      </c>
      <c r="X203" s="320">
        <f>IFERROR(SUM(X197:X202),"0")</f>
        <v>24</v>
      </c>
      <c r="Y203" s="320">
        <f>IFERROR(SUM(Y197:Y202),"0")</f>
        <v>24</v>
      </c>
      <c r="Z203" s="320">
        <f>IFERROR(IF(Z197="",0,Z197),"0")+IFERROR(IF(Z198="",0,Z198),"0")+IFERROR(IF(Z199="",0,Z199),"0")+IFERROR(IF(Z200="",0,Z200),"0")+IFERROR(IF(Z201="",0,Z201),"0")+IFERROR(IF(Z202="",0,Z202),"0")</f>
        <v>0.372</v>
      </c>
      <c r="AA203" s="321"/>
      <c r="AB203" s="321"/>
      <c r="AC203" s="321"/>
    </row>
    <row r="204" spans="1:68" x14ac:dyDescent="0.2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52"/>
      <c r="P204" s="336" t="s">
        <v>72</v>
      </c>
      <c r="Q204" s="337"/>
      <c r="R204" s="337"/>
      <c r="S204" s="337"/>
      <c r="T204" s="337"/>
      <c r="U204" s="337"/>
      <c r="V204" s="338"/>
      <c r="W204" s="37" t="s">
        <v>73</v>
      </c>
      <c r="X204" s="320">
        <f>IFERROR(SUMPRODUCT(X197:X202*H197:H202),"0")</f>
        <v>134.39999999999998</v>
      </c>
      <c r="Y204" s="320">
        <f>IFERROR(SUMPRODUCT(Y197:Y202*H197:H202),"0")</f>
        <v>134.39999999999998</v>
      </c>
      <c r="Z204" s="37"/>
      <c r="AA204" s="321"/>
      <c r="AB204" s="321"/>
      <c r="AC204" s="321"/>
    </row>
    <row r="205" spans="1:68" ht="16.5" customHeight="1" x14ac:dyDescent="0.25">
      <c r="A205" s="343" t="s">
        <v>322</v>
      </c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  <c r="Z205" s="325"/>
      <c r="AA205" s="313"/>
      <c r="AB205" s="313"/>
      <c r="AC205" s="313"/>
    </row>
    <row r="206" spans="1:68" ht="14.25" customHeight="1" x14ac:dyDescent="0.25">
      <c r="A206" s="324" t="s">
        <v>63</v>
      </c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1"/>
      <c r="R208" s="331"/>
      <c r="S208" s="331"/>
      <c r="T208" s="332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5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1"/>
      <c r="R209" s="331"/>
      <c r="S209" s="331"/>
      <c r="T209" s="332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1"/>
      <c r="R210" s="331"/>
      <c r="S210" s="331"/>
      <c r="T210" s="332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51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52"/>
      <c r="P211" s="336" t="s">
        <v>72</v>
      </c>
      <c r="Q211" s="337"/>
      <c r="R211" s="337"/>
      <c r="S211" s="337"/>
      <c r="T211" s="337"/>
      <c r="U211" s="337"/>
      <c r="V211" s="338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52"/>
      <c r="P212" s="336" t="s">
        <v>72</v>
      </c>
      <c r="Q212" s="337"/>
      <c r="R212" s="337"/>
      <c r="S212" s="337"/>
      <c r="T212" s="337"/>
      <c r="U212" s="337"/>
      <c r="V212" s="338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customHeight="1" x14ac:dyDescent="0.25">
      <c r="A213" s="343" t="s">
        <v>333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3"/>
      <c r="AB213" s="313"/>
      <c r="AC213" s="313"/>
    </row>
    <row r="214" spans="1:68" ht="14.25" customHeight="1" x14ac:dyDescent="0.25">
      <c r="A214" s="324" t="s">
        <v>63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1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1"/>
      <c r="R215" s="331"/>
      <c r="S215" s="331"/>
      <c r="T215" s="332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51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52"/>
      <c r="P216" s="336" t="s">
        <v>72</v>
      </c>
      <c r="Q216" s="337"/>
      <c r="R216" s="337"/>
      <c r="S216" s="337"/>
      <c r="T216" s="337"/>
      <c r="U216" s="337"/>
      <c r="V216" s="338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52"/>
      <c r="P217" s="336" t="s">
        <v>72</v>
      </c>
      <c r="Q217" s="337"/>
      <c r="R217" s="337"/>
      <c r="S217" s="337"/>
      <c r="T217" s="337"/>
      <c r="U217" s="337"/>
      <c r="V217" s="338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43" t="s">
        <v>337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3"/>
      <c r="AB218" s="313"/>
      <c r="AC218" s="313"/>
    </row>
    <row r="219" spans="1:68" ht="14.25" customHeight="1" x14ac:dyDescent="0.25">
      <c r="A219" s="324" t="s">
        <v>275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5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1"/>
      <c r="R220" s="331"/>
      <c r="S220" s="331"/>
      <c r="T220" s="332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51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52"/>
      <c r="P221" s="336" t="s">
        <v>72</v>
      </c>
      <c r="Q221" s="337"/>
      <c r="R221" s="337"/>
      <c r="S221" s="337"/>
      <c r="T221" s="337"/>
      <c r="U221" s="337"/>
      <c r="V221" s="338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5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52"/>
      <c r="P222" s="336" t="s">
        <v>72</v>
      </c>
      <c r="Q222" s="337"/>
      <c r="R222" s="337"/>
      <c r="S222" s="337"/>
      <c r="T222" s="337"/>
      <c r="U222" s="337"/>
      <c r="V222" s="338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43" t="s">
        <v>341</v>
      </c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  <c r="Z223" s="325"/>
      <c r="AA223" s="313"/>
      <c r="AB223" s="313"/>
      <c r="AC223" s="313"/>
    </row>
    <row r="224" spans="1:68" ht="14.25" customHeight="1" x14ac:dyDescent="0.25">
      <c r="A224" s="324" t="s">
        <v>63</v>
      </c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0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1"/>
      <c r="R225" s="331"/>
      <c r="S225" s="331"/>
      <c r="T225" s="332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51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52"/>
      <c r="P227" s="336" t="s">
        <v>72</v>
      </c>
      <c r="Q227" s="337"/>
      <c r="R227" s="337"/>
      <c r="S227" s="337"/>
      <c r="T227" s="337"/>
      <c r="U227" s="337"/>
      <c r="V227" s="338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52"/>
      <c r="P228" s="336" t="s">
        <v>72</v>
      </c>
      <c r="Q228" s="337"/>
      <c r="R228" s="337"/>
      <c r="S228" s="337"/>
      <c r="T228" s="337"/>
      <c r="U228" s="337"/>
      <c r="V228" s="338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66" t="s">
        <v>347</v>
      </c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7"/>
      <c r="N229" s="367"/>
      <c r="O229" s="367"/>
      <c r="P229" s="367"/>
      <c r="Q229" s="367"/>
      <c r="R229" s="367"/>
      <c r="S229" s="367"/>
      <c r="T229" s="367"/>
      <c r="U229" s="367"/>
      <c r="V229" s="367"/>
      <c r="W229" s="367"/>
      <c r="X229" s="367"/>
      <c r="Y229" s="367"/>
      <c r="Z229" s="367"/>
      <c r="AA229" s="48"/>
      <c r="AB229" s="48"/>
      <c r="AC229" s="48"/>
    </row>
    <row r="230" spans="1:68" ht="16.5" customHeight="1" x14ac:dyDescent="0.25">
      <c r="A230" s="343" t="s">
        <v>348</v>
      </c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13"/>
      <c r="AB230" s="313"/>
      <c r="AC230" s="313"/>
    </row>
    <row r="231" spans="1:68" ht="14.25" customHeight="1" x14ac:dyDescent="0.25">
      <c r="A231" s="324" t="s">
        <v>63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3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1"/>
      <c r="R232" s="331"/>
      <c r="S232" s="331"/>
      <c r="T232" s="332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51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52"/>
      <c r="P233" s="336" t="s">
        <v>72</v>
      </c>
      <c r="Q233" s="337"/>
      <c r="R233" s="337"/>
      <c r="S233" s="337"/>
      <c r="T233" s="337"/>
      <c r="U233" s="337"/>
      <c r="V233" s="338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52"/>
      <c r="P234" s="336" t="s">
        <v>72</v>
      </c>
      <c r="Q234" s="337"/>
      <c r="R234" s="337"/>
      <c r="S234" s="337"/>
      <c r="T234" s="337"/>
      <c r="U234" s="337"/>
      <c r="V234" s="338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66" t="s">
        <v>352</v>
      </c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7"/>
      <c r="M235" s="367"/>
      <c r="N235" s="367"/>
      <c r="O235" s="367"/>
      <c r="P235" s="367"/>
      <c r="Q235" s="367"/>
      <c r="R235" s="367"/>
      <c r="S235" s="367"/>
      <c r="T235" s="367"/>
      <c r="U235" s="367"/>
      <c r="V235" s="367"/>
      <c r="W235" s="367"/>
      <c r="X235" s="367"/>
      <c r="Y235" s="367"/>
      <c r="Z235" s="367"/>
      <c r="AA235" s="48"/>
      <c r="AB235" s="48"/>
      <c r="AC235" s="48"/>
    </row>
    <row r="236" spans="1:68" ht="16.5" customHeight="1" x14ac:dyDescent="0.25">
      <c r="A236" s="343" t="s">
        <v>353</v>
      </c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13"/>
      <c r="AB236" s="313"/>
      <c r="AC236" s="313"/>
    </row>
    <row r="237" spans="1:68" ht="14.25" customHeight="1" x14ac:dyDescent="0.25">
      <c r="A237" s="324" t="s">
        <v>63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1"/>
      <c r="R238" s="331"/>
      <c r="S238" s="331"/>
      <c r="T238" s="332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6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1"/>
      <c r="R239" s="331"/>
      <c r="S239" s="331"/>
      <c r="T239" s="332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51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52"/>
      <c r="P240" s="336" t="s">
        <v>72</v>
      </c>
      <c r="Q240" s="337"/>
      <c r="R240" s="337"/>
      <c r="S240" s="337"/>
      <c r="T240" s="337"/>
      <c r="U240" s="337"/>
      <c r="V240" s="338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52"/>
      <c r="P241" s="336" t="s">
        <v>72</v>
      </c>
      <c r="Q241" s="337"/>
      <c r="R241" s="337"/>
      <c r="S241" s="337"/>
      <c r="T241" s="337"/>
      <c r="U241" s="337"/>
      <c r="V241" s="338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43" t="s">
        <v>359</v>
      </c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13"/>
      <c r="AB242" s="313"/>
      <c r="AC242" s="313"/>
    </row>
    <row r="243" spans="1:68" ht="14.25" customHeight="1" x14ac:dyDescent="0.25">
      <c r="A243" s="324" t="s">
        <v>63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5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1"/>
      <c r="R244" s="331"/>
      <c r="S244" s="331"/>
      <c r="T244" s="332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51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52"/>
      <c r="P245" s="336" t="s">
        <v>72</v>
      </c>
      <c r="Q245" s="337"/>
      <c r="R245" s="337"/>
      <c r="S245" s="337"/>
      <c r="T245" s="337"/>
      <c r="U245" s="337"/>
      <c r="V245" s="338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52"/>
      <c r="P246" s="336" t="s">
        <v>72</v>
      </c>
      <c r="Q246" s="337"/>
      <c r="R246" s="337"/>
      <c r="S246" s="337"/>
      <c r="T246" s="337"/>
      <c r="U246" s="337"/>
      <c r="V246" s="338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66" t="s">
        <v>362</v>
      </c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7"/>
      <c r="N247" s="367"/>
      <c r="O247" s="367"/>
      <c r="P247" s="367"/>
      <c r="Q247" s="367"/>
      <c r="R247" s="367"/>
      <c r="S247" s="367"/>
      <c r="T247" s="367"/>
      <c r="U247" s="367"/>
      <c r="V247" s="367"/>
      <c r="W247" s="367"/>
      <c r="X247" s="367"/>
      <c r="Y247" s="367"/>
      <c r="Z247" s="367"/>
      <c r="AA247" s="48"/>
      <c r="AB247" s="48"/>
      <c r="AC247" s="48"/>
    </row>
    <row r="248" spans="1:68" ht="16.5" customHeight="1" x14ac:dyDescent="0.25">
      <c r="A248" s="343" t="s">
        <v>363</v>
      </c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13"/>
      <c r="AB248" s="313"/>
      <c r="AC248" s="313"/>
    </row>
    <row r="249" spans="1:68" ht="14.25" customHeight="1" x14ac:dyDescent="0.25">
      <c r="A249" s="324" t="s">
        <v>364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84" t="s">
        <v>367</v>
      </c>
      <c r="Q250" s="331"/>
      <c r="R250" s="331"/>
      <c r="S250" s="331"/>
      <c r="T250" s="332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51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52"/>
      <c r="P251" s="336" t="s">
        <v>72</v>
      </c>
      <c r="Q251" s="337"/>
      <c r="R251" s="337"/>
      <c r="S251" s="337"/>
      <c r="T251" s="337"/>
      <c r="U251" s="337"/>
      <c r="V251" s="338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52"/>
      <c r="P252" s="336" t="s">
        <v>72</v>
      </c>
      <c r="Q252" s="337"/>
      <c r="R252" s="337"/>
      <c r="S252" s="337"/>
      <c r="T252" s="337"/>
      <c r="U252" s="337"/>
      <c r="V252" s="338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24" t="s">
        <v>139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1"/>
      <c r="R254" s="331"/>
      <c r="S254" s="331"/>
      <c r="T254" s="332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51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52"/>
      <c r="P255" s="336" t="s">
        <v>72</v>
      </c>
      <c r="Q255" s="337"/>
      <c r="R255" s="337"/>
      <c r="S255" s="337"/>
      <c r="T255" s="337"/>
      <c r="U255" s="337"/>
      <c r="V255" s="338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5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52"/>
      <c r="P256" s="336" t="s">
        <v>72</v>
      </c>
      <c r="Q256" s="337"/>
      <c r="R256" s="337"/>
      <c r="S256" s="337"/>
      <c r="T256" s="337"/>
      <c r="U256" s="337"/>
      <c r="V256" s="338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66" t="s">
        <v>239</v>
      </c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7"/>
      <c r="N257" s="367"/>
      <c r="O257" s="367"/>
      <c r="P257" s="367"/>
      <c r="Q257" s="367"/>
      <c r="R257" s="367"/>
      <c r="S257" s="367"/>
      <c r="T257" s="367"/>
      <c r="U257" s="367"/>
      <c r="V257" s="367"/>
      <c r="W257" s="367"/>
      <c r="X257" s="367"/>
      <c r="Y257" s="367"/>
      <c r="Z257" s="367"/>
      <c r="AA257" s="48"/>
      <c r="AB257" s="48"/>
      <c r="AC257" s="48"/>
    </row>
    <row r="258" spans="1:68" ht="16.5" customHeight="1" x14ac:dyDescent="0.25">
      <c r="A258" s="343" t="s">
        <v>239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3"/>
      <c r="AB258" s="313"/>
      <c r="AC258" s="313"/>
    </row>
    <row r="259" spans="1:68" ht="14.25" customHeight="1" x14ac:dyDescent="0.25">
      <c r="A259" s="324" t="s">
        <v>63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2" t="s">
        <v>373</v>
      </c>
      <c r="Q260" s="331"/>
      <c r="R260" s="331"/>
      <c r="S260" s="331"/>
      <c r="T260" s="332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29" t="s">
        <v>377</v>
      </c>
      <c r="Q261" s="331"/>
      <c r="R261" s="331"/>
      <c r="S261" s="331"/>
      <c r="T261" s="332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382" t="s">
        <v>380</v>
      </c>
      <c r="Q262" s="331"/>
      <c r="R262" s="331"/>
      <c r="S262" s="331"/>
      <c r="T262" s="332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51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52"/>
      <c r="P263" s="336" t="s">
        <v>72</v>
      </c>
      <c r="Q263" s="337"/>
      <c r="R263" s="337"/>
      <c r="S263" s="337"/>
      <c r="T263" s="337"/>
      <c r="U263" s="337"/>
      <c r="V263" s="338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52"/>
      <c r="P264" s="336" t="s">
        <v>72</v>
      </c>
      <c r="Q264" s="337"/>
      <c r="R264" s="337"/>
      <c r="S264" s="337"/>
      <c r="T264" s="337"/>
      <c r="U264" s="337"/>
      <c r="V264" s="338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24" t="s">
        <v>145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502" t="s">
        <v>384</v>
      </c>
      <c r="Q266" s="331"/>
      <c r="R266" s="331"/>
      <c r="S266" s="331"/>
      <c r="T266" s="332"/>
      <c r="U266" s="34"/>
      <c r="V266" s="34"/>
      <c r="W266" s="35" t="s">
        <v>69</v>
      </c>
      <c r="X266" s="318">
        <v>90</v>
      </c>
      <c r="Y266" s="319">
        <f>IFERROR(IF(X266="","",X266),"")</f>
        <v>90</v>
      </c>
      <c r="Z266" s="36">
        <f>IFERROR(IF(X266="","",X266*0.00502),"")</f>
        <v>0.45180000000000003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172.35</v>
      </c>
      <c r="BN266" s="67">
        <f>IFERROR(Y266*I266,"0")</f>
        <v>172.35</v>
      </c>
      <c r="BO266" s="67">
        <f>IFERROR(X266/J266,"0")</f>
        <v>0.38461538461538464</v>
      </c>
      <c r="BP266" s="67">
        <f>IFERROR(Y266/J266,"0")</f>
        <v>0.38461538461538464</v>
      </c>
    </row>
    <row r="267" spans="1:68" x14ac:dyDescent="0.2">
      <c r="A267" s="351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52"/>
      <c r="P267" s="336" t="s">
        <v>72</v>
      </c>
      <c r="Q267" s="337"/>
      <c r="R267" s="337"/>
      <c r="S267" s="337"/>
      <c r="T267" s="337"/>
      <c r="U267" s="337"/>
      <c r="V267" s="338"/>
      <c r="W267" s="37" t="s">
        <v>69</v>
      </c>
      <c r="X267" s="320">
        <f>IFERROR(SUM(X266:X266),"0")</f>
        <v>90</v>
      </c>
      <c r="Y267" s="320">
        <f>IFERROR(SUM(Y266:Y266),"0")</f>
        <v>90</v>
      </c>
      <c r="Z267" s="320">
        <f>IFERROR(IF(Z266="",0,Z266),"0")</f>
        <v>0.45180000000000003</v>
      </c>
      <c r="AA267" s="321"/>
      <c r="AB267" s="321"/>
      <c r="AC267" s="321"/>
    </row>
    <row r="268" spans="1:68" x14ac:dyDescent="0.2">
      <c r="A268" s="325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52"/>
      <c r="P268" s="336" t="s">
        <v>72</v>
      </c>
      <c r="Q268" s="337"/>
      <c r="R268" s="337"/>
      <c r="S268" s="337"/>
      <c r="T268" s="337"/>
      <c r="U268" s="337"/>
      <c r="V268" s="338"/>
      <c r="W268" s="37" t="s">
        <v>73</v>
      </c>
      <c r="X268" s="320">
        <f>IFERROR(SUMPRODUCT(X266:X266*H266:H266),"0")</f>
        <v>162</v>
      </c>
      <c r="Y268" s="320">
        <f>IFERROR(SUMPRODUCT(Y266:Y266*H266:H266),"0")</f>
        <v>162</v>
      </c>
      <c r="Z268" s="37"/>
      <c r="AA268" s="321"/>
      <c r="AB268" s="321"/>
      <c r="AC268" s="321"/>
    </row>
    <row r="269" spans="1:68" ht="14.25" customHeight="1" x14ac:dyDescent="0.25">
      <c r="A269" s="324" t="s">
        <v>76</v>
      </c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  <c r="Z269" s="325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395" t="s">
        <v>388</v>
      </c>
      <c r="Q270" s="331"/>
      <c r="R270" s="331"/>
      <c r="S270" s="331"/>
      <c r="T270" s="332"/>
      <c r="U270" s="34"/>
      <c r="V270" s="34"/>
      <c r="W270" s="35" t="s">
        <v>69</v>
      </c>
      <c r="X270" s="318">
        <v>168</v>
      </c>
      <c r="Y270" s="319">
        <f>IFERROR(IF(X270="","",X270),"")</f>
        <v>168</v>
      </c>
      <c r="Z270" s="36">
        <f>IFERROR(IF(X270="","",X270*0.0155),"")</f>
        <v>2.6040000000000001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1051.68</v>
      </c>
      <c r="BN270" s="67">
        <f>IFERROR(Y270*I270,"0")</f>
        <v>1051.68</v>
      </c>
      <c r="BO270" s="67">
        <f>IFERROR(X270/J270,"0")</f>
        <v>2</v>
      </c>
      <c r="BP270" s="67">
        <f>IFERROR(Y270/J270,"0")</f>
        <v>2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495" t="s">
        <v>392</v>
      </c>
      <c r="Q271" s="331"/>
      <c r="R271" s="331"/>
      <c r="S271" s="331"/>
      <c r="T271" s="332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1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52"/>
      <c r="P272" s="336" t="s">
        <v>72</v>
      </c>
      <c r="Q272" s="337"/>
      <c r="R272" s="337"/>
      <c r="S272" s="337"/>
      <c r="T272" s="337"/>
      <c r="U272" s="337"/>
      <c r="V272" s="338"/>
      <c r="W272" s="37" t="s">
        <v>69</v>
      </c>
      <c r="X272" s="320">
        <f>IFERROR(SUM(X270:X271),"0")</f>
        <v>168</v>
      </c>
      <c r="Y272" s="320">
        <f>IFERROR(SUM(Y270:Y271),"0")</f>
        <v>168</v>
      </c>
      <c r="Z272" s="320">
        <f>IFERROR(IF(Z270="",0,Z270),"0")+IFERROR(IF(Z271="",0,Z271),"0")</f>
        <v>2.6040000000000001</v>
      </c>
      <c r="AA272" s="321"/>
      <c r="AB272" s="321"/>
      <c r="AC272" s="321"/>
    </row>
    <row r="273" spans="1:68" x14ac:dyDescent="0.2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52"/>
      <c r="P273" s="336" t="s">
        <v>72</v>
      </c>
      <c r="Q273" s="337"/>
      <c r="R273" s="337"/>
      <c r="S273" s="337"/>
      <c r="T273" s="337"/>
      <c r="U273" s="337"/>
      <c r="V273" s="338"/>
      <c r="W273" s="37" t="s">
        <v>73</v>
      </c>
      <c r="X273" s="320">
        <f>IFERROR(SUMPRODUCT(X270:X271*H270:H271),"0")</f>
        <v>1008</v>
      </c>
      <c r="Y273" s="320">
        <f>IFERROR(SUMPRODUCT(Y270:Y271*H270:H271),"0")</f>
        <v>1008</v>
      </c>
      <c r="Z273" s="37"/>
      <c r="AA273" s="321"/>
      <c r="AB273" s="321"/>
      <c r="AC273" s="321"/>
    </row>
    <row r="274" spans="1:68" ht="14.25" customHeight="1" x14ac:dyDescent="0.25">
      <c r="A274" s="324" t="s">
        <v>175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515" t="s">
        <v>395</v>
      </c>
      <c r="Q275" s="331"/>
      <c r="R275" s="331"/>
      <c r="S275" s="331"/>
      <c r="T275" s="332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393" t="s">
        <v>399</v>
      </c>
      <c r="Q276" s="331"/>
      <c r="R276" s="331"/>
      <c r="S276" s="331"/>
      <c r="T276" s="332"/>
      <c r="U276" s="34"/>
      <c r="V276" s="34"/>
      <c r="W276" s="35" t="s">
        <v>69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5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1"/>
      <c r="R277" s="331"/>
      <c r="S277" s="331"/>
      <c r="T277" s="332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1"/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52"/>
      <c r="P278" s="336" t="s">
        <v>72</v>
      </c>
      <c r="Q278" s="337"/>
      <c r="R278" s="337"/>
      <c r="S278" s="337"/>
      <c r="T278" s="337"/>
      <c r="U278" s="337"/>
      <c r="V278" s="338"/>
      <c r="W278" s="37" t="s">
        <v>69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x14ac:dyDescent="0.2">
      <c r="A279" s="325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52"/>
      <c r="P279" s="336" t="s">
        <v>72</v>
      </c>
      <c r="Q279" s="337"/>
      <c r="R279" s="337"/>
      <c r="S279" s="337"/>
      <c r="T279" s="337"/>
      <c r="U279" s="337"/>
      <c r="V279" s="338"/>
      <c r="W279" s="37" t="s">
        <v>73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customHeight="1" x14ac:dyDescent="0.25">
      <c r="A280" s="324" t="s">
        <v>139</v>
      </c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07" t="s">
        <v>404</v>
      </c>
      <c r="Q281" s="331"/>
      <c r="R281" s="331"/>
      <c r="S281" s="331"/>
      <c r="T281" s="332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25" t="s">
        <v>408</v>
      </c>
      <c r="Q282" s="331"/>
      <c r="R282" s="331"/>
      <c r="S282" s="331"/>
      <c r="T282" s="332"/>
      <c r="U282" s="34"/>
      <c r="V282" s="34"/>
      <c r="W282" s="35" t="s">
        <v>69</v>
      </c>
      <c r="X282" s="318">
        <v>378</v>
      </c>
      <c r="Y282" s="319">
        <f t="shared" si="18"/>
        <v>378</v>
      </c>
      <c r="Z282" s="36">
        <f>IFERROR(IF(X282="","",X282*0.00936),"")</f>
        <v>3.5380799999999999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1471.1759999999999</v>
      </c>
      <c r="BN282" s="67">
        <f t="shared" si="20"/>
        <v>1471.1759999999999</v>
      </c>
      <c r="BO282" s="67">
        <f t="shared" si="21"/>
        <v>3</v>
      </c>
      <c r="BP282" s="67">
        <f t="shared" si="22"/>
        <v>3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57" t="s">
        <v>412</v>
      </c>
      <c r="Q283" s="331"/>
      <c r="R283" s="331"/>
      <c r="S283" s="331"/>
      <c r="T283" s="332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479" t="s">
        <v>416</v>
      </c>
      <c r="Q284" s="331"/>
      <c r="R284" s="331"/>
      <c r="S284" s="331"/>
      <c r="T284" s="332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59" t="s">
        <v>419</v>
      </c>
      <c r="Q285" s="331"/>
      <c r="R285" s="331"/>
      <c r="S285" s="331"/>
      <c r="T285" s="332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88" t="s">
        <v>423</v>
      </c>
      <c r="Q286" s="331"/>
      <c r="R286" s="331"/>
      <c r="S286" s="331"/>
      <c r="T286" s="332"/>
      <c r="U286" s="34"/>
      <c r="V286" s="34"/>
      <c r="W286" s="35" t="s">
        <v>69</v>
      </c>
      <c r="X286" s="318">
        <v>84</v>
      </c>
      <c r="Y286" s="319">
        <f t="shared" si="18"/>
        <v>84</v>
      </c>
      <c r="Z286" s="36">
        <f t="shared" si="23"/>
        <v>0.78624000000000005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268.12800000000004</v>
      </c>
      <c r="BN286" s="67">
        <f t="shared" si="20"/>
        <v>268.12800000000004</v>
      </c>
      <c r="BO286" s="67">
        <f t="shared" si="21"/>
        <v>0.66666666666666663</v>
      </c>
      <c r="BP286" s="67">
        <f t="shared" si="22"/>
        <v>0.66666666666666663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506" t="s">
        <v>426</v>
      </c>
      <c r="Q287" s="331"/>
      <c r="R287" s="331"/>
      <c r="S287" s="331"/>
      <c r="T287" s="332"/>
      <c r="U287" s="34"/>
      <c r="V287" s="34"/>
      <c r="W287" s="35" t="s">
        <v>69</v>
      </c>
      <c r="X287" s="318">
        <v>14</v>
      </c>
      <c r="Y287" s="319">
        <f t="shared" si="18"/>
        <v>14</v>
      </c>
      <c r="Z287" s="36">
        <f t="shared" si="23"/>
        <v>0.13103999999999999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54.488</v>
      </c>
      <c r="BN287" s="67">
        <f t="shared" si="20"/>
        <v>54.488</v>
      </c>
      <c r="BO287" s="67">
        <f t="shared" si="21"/>
        <v>0.1111111111111111</v>
      </c>
      <c r="BP287" s="67">
        <f t="shared" si="22"/>
        <v>0.1111111111111111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87" t="s">
        <v>429</v>
      </c>
      <c r="Q288" s="331"/>
      <c r="R288" s="331"/>
      <c r="S288" s="331"/>
      <c r="T288" s="332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66" t="s">
        <v>432</v>
      </c>
      <c r="Q289" s="331"/>
      <c r="R289" s="331"/>
      <c r="S289" s="331"/>
      <c r="T289" s="332"/>
      <c r="U289" s="34"/>
      <c r="V289" s="34"/>
      <c r="W289" s="35" t="s">
        <v>69</v>
      </c>
      <c r="X289" s="318">
        <v>756</v>
      </c>
      <c r="Y289" s="319">
        <f t="shared" si="18"/>
        <v>756</v>
      </c>
      <c r="Z289" s="36">
        <f t="shared" si="23"/>
        <v>7.0761599999999998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2942.3519999999999</v>
      </c>
      <c r="BN289" s="67">
        <f t="shared" si="20"/>
        <v>2942.3519999999999</v>
      </c>
      <c r="BO289" s="67">
        <f t="shared" si="21"/>
        <v>6</v>
      </c>
      <c r="BP289" s="67">
        <f t="shared" si="22"/>
        <v>6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514" t="s">
        <v>435</v>
      </c>
      <c r="Q290" s="331"/>
      <c r="R290" s="331"/>
      <c r="S290" s="331"/>
      <c r="T290" s="332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386" t="s">
        <v>438</v>
      </c>
      <c r="Q291" s="331"/>
      <c r="R291" s="331"/>
      <c r="S291" s="331"/>
      <c r="T291" s="332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353" t="s">
        <v>441</v>
      </c>
      <c r="Q292" s="331"/>
      <c r="R292" s="331"/>
      <c r="S292" s="331"/>
      <c r="T292" s="332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25" t="s">
        <v>444</v>
      </c>
      <c r="Q293" s="331"/>
      <c r="R293" s="331"/>
      <c r="S293" s="331"/>
      <c r="T293" s="332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354" t="s">
        <v>447</v>
      </c>
      <c r="Q294" s="331"/>
      <c r="R294" s="331"/>
      <c r="S294" s="331"/>
      <c r="T294" s="332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392" t="s">
        <v>450</v>
      </c>
      <c r="Q295" s="331"/>
      <c r="R295" s="331"/>
      <c r="S295" s="331"/>
      <c r="T295" s="332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54" t="s">
        <v>453</v>
      </c>
      <c r="Q296" s="331"/>
      <c r="R296" s="331"/>
      <c r="S296" s="331"/>
      <c r="T296" s="332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385" t="s">
        <v>456</v>
      </c>
      <c r="Q297" s="331"/>
      <c r="R297" s="331"/>
      <c r="S297" s="331"/>
      <c r="T297" s="332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376" t="s">
        <v>460</v>
      </c>
      <c r="Q298" s="331"/>
      <c r="R298" s="331"/>
      <c r="S298" s="331"/>
      <c r="T298" s="332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7" t="s">
        <v>464</v>
      </c>
      <c r="Q299" s="331"/>
      <c r="R299" s="331"/>
      <c r="S299" s="331"/>
      <c r="T299" s="332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62" t="s">
        <v>468</v>
      </c>
      <c r="Q300" s="331"/>
      <c r="R300" s="331"/>
      <c r="S300" s="331"/>
      <c r="T300" s="332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391" t="s">
        <v>472</v>
      </c>
      <c r="Q301" s="331"/>
      <c r="R301" s="331"/>
      <c r="S301" s="331"/>
      <c r="T301" s="332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1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52"/>
      <c r="P302" s="336" t="s">
        <v>72</v>
      </c>
      <c r="Q302" s="337"/>
      <c r="R302" s="337"/>
      <c r="S302" s="337"/>
      <c r="T302" s="337"/>
      <c r="U302" s="337"/>
      <c r="V302" s="338"/>
      <c r="W302" s="37" t="s">
        <v>69</v>
      </c>
      <c r="X302" s="320">
        <f>IFERROR(SUM(X281:X301),"0")</f>
        <v>1232</v>
      </c>
      <c r="Y302" s="320">
        <f>IFERROR(SUM(Y281:Y301),"0")</f>
        <v>1232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11.53152</v>
      </c>
      <c r="AA302" s="321"/>
      <c r="AB302" s="321"/>
      <c r="AC302" s="321"/>
    </row>
    <row r="303" spans="1:68" x14ac:dyDescent="0.2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352"/>
      <c r="P303" s="336" t="s">
        <v>72</v>
      </c>
      <c r="Q303" s="337"/>
      <c r="R303" s="337"/>
      <c r="S303" s="337"/>
      <c r="T303" s="337"/>
      <c r="U303" s="337"/>
      <c r="V303" s="338"/>
      <c r="W303" s="37" t="s">
        <v>73</v>
      </c>
      <c r="X303" s="320">
        <f>IFERROR(SUMPRODUCT(X281:X301*H281:H301),"0")</f>
        <v>4499.6000000000004</v>
      </c>
      <c r="Y303" s="320">
        <f>IFERROR(SUMPRODUCT(Y281:Y301*H281:H301),"0")</f>
        <v>4499.6000000000004</v>
      </c>
      <c r="Z303" s="37"/>
      <c r="AA303" s="321"/>
      <c r="AB303" s="321"/>
      <c r="AC303" s="321"/>
    </row>
    <row r="304" spans="1:68" ht="15" customHeight="1" x14ac:dyDescent="0.2">
      <c r="A304" s="426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325"/>
      <c r="O304" s="427"/>
      <c r="P304" s="355" t="s">
        <v>474</v>
      </c>
      <c r="Q304" s="356"/>
      <c r="R304" s="356"/>
      <c r="S304" s="356"/>
      <c r="T304" s="356"/>
      <c r="U304" s="356"/>
      <c r="V304" s="34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10345.040000000001</v>
      </c>
      <c r="Y304" s="320">
        <f>IFERROR(Y24+Y33+Y38+Y43+Y59+Y65+Y70+Y76+Y86+Y91+Y98+Y107+Y113+Y120+Y126+Y131+Y136+Y142+Y147+Y153+Y161+Y166+Y174+Y178+Y187+Y194+Y204+Y212+Y217+Y222+Y228+Y234+Y241+Y246+Y252+Y256+Y264+Y268+Y273+Y279+Y303,"0")</f>
        <v>10345.040000000001</v>
      </c>
      <c r="Z304" s="37"/>
      <c r="AA304" s="321"/>
      <c r="AB304" s="321"/>
      <c r="AC304" s="321"/>
    </row>
    <row r="305" spans="1:36" x14ac:dyDescent="0.2">
      <c r="A305" s="325"/>
      <c r="B305" s="325"/>
      <c r="C305" s="325"/>
      <c r="D305" s="325"/>
      <c r="E305" s="325"/>
      <c r="F305" s="325"/>
      <c r="G305" s="325"/>
      <c r="H305" s="325"/>
      <c r="I305" s="325"/>
      <c r="J305" s="325"/>
      <c r="K305" s="325"/>
      <c r="L305" s="325"/>
      <c r="M305" s="325"/>
      <c r="N305" s="325"/>
      <c r="O305" s="427"/>
      <c r="P305" s="355" t="s">
        <v>475</v>
      </c>
      <c r="Q305" s="356"/>
      <c r="R305" s="356"/>
      <c r="S305" s="356"/>
      <c r="T305" s="356"/>
      <c r="U305" s="356"/>
      <c r="V305" s="347"/>
      <c r="W305" s="37" t="s">
        <v>73</v>
      </c>
      <c r="X305" s="320">
        <f>IFERROR(SUM(BM22:BM301),"0")</f>
        <v>11212.1512</v>
      </c>
      <c r="Y305" s="320">
        <f>IFERROR(SUM(BN22:BN301),"0")</f>
        <v>11212.1512</v>
      </c>
      <c r="Z305" s="37"/>
      <c r="AA305" s="321"/>
      <c r="AB305" s="321"/>
      <c r="AC305" s="321"/>
    </row>
    <row r="306" spans="1:36" x14ac:dyDescent="0.2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427"/>
      <c r="P306" s="355" t="s">
        <v>476</v>
      </c>
      <c r="Q306" s="356"/>
      <c r="R306" s="356"/>
      <c r="S306" s="356"/>
      <c r="T306" s="356"/>
      <c r="U306" s="356"/>
      <c r="V306" s="347"/>
      <c r="W306" s="37" t="s">
        <v>477</v>
      </c>
      <c r="X306" s="38">
        <f>ROUNDUP(SUM(BO22:BO301),0)</f>
        <v>27</v>
      </c>
      <c r="Y306" s="38">
        <f>ROUNDUP(SUM(BP22:BP301),0)</f>
        <v>27</v>
      </c>
      <c r="Z306" s="37"/>
      <c r="AA306" s="321"/>
      <c r="AB306" s="321"/>
      <c r="AC306" s="321"/>
    </row>
    <row r="307" spans="1:36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427"/>
      <c r="P307" s="355" t="s">
        <v>478</v>
      </c>
      <c r="Q307" s="356"/>
      <c r="R307" s="356"/>
      <c r="S307" s="356"/>
      <c r="T307" s="356"/>
      <c r="U307" s="356"/>
      <c r="V307" s="347"/>
      <c r="W307" s="37" t="s">
        <v>73</v>
      </c>
      <c r="X307" s="320">
        <f>GrossWeightTotal+PalletQtyTotal*25</f>
        <v>11887.1512</v>
      </c>
      <c r="Y307" s="320">
        <f>GrossWeightTotalR+PalletQtyTotalR*25</f>
        <v>11887.1512</v>
      </c>
      <c r="Z307" s="37"/>
      <c r="AA307" s="321"/>
      <c r="AB307" s="321"/>
      <c r="AC307" s="321"/>
    </row>
    <row r="308" spans="1:36" x14ac:dyDescent="0.2">
      <c r="A308" s="325"/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427"/>
      <c r="P308" s="355" t="s">
        <v>479</v>
      </c>
      <c r="Q308" s="356"/>
      <c r="R308" s="356"/>
      <c r="S308" s="356"/>
      <c r="T308" s="356"/>
      <c r="U308" s="356"/>
      <c r="V308" s="34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2678</v>
      </c>
      <c r="Y308" s="320">
        <f>IFERROR(Y23+Y32+Y37+Y42+Y58+Y64+Y69+Y75+Y85+Y90+Y97+Y106+Y112+Y119+Y125+Y130+Y135+Y141+Y146+Y152+Y160+Y165+Y173+Y177+Y186+Y193+Y203+Y211+Y216+Y221+Y227+Y233+Y240+Y245+Y251+Y255+Y263+Y267+Y272+Y278+Y302,"0")</f>
        <v>2678</v>
      </c>
      <c r="Z308" s="37"/>
      <c r="AA308" s="321"/>
      <c r="AB308" s="321"/>
      <c r="AC308" s="321"/>
    </row>
    <row r="309" spans="1:36" ht="14.25" customHeight="1" x14ac:dyDescent="0.2">
      <c r="A309" s="325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5"/>
      <c r="N309" s="325"/>
      <c r="O309" s="427"/>
      <c r="P309" s="355" t="s">
        <v>480</v>
      </c>
      <c r="Q309" s="356"/>
      <c r="R309" s="356"/>
      <c r="S309" s="356"/>
      <c r="T309" s="356"/>
      <c r="U309" s="356"/>
      <c r="V309" s="34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32.927539999999993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22" t="s">
        <v>74</v>
      </c>
      <c r="D311" s="434"/>
      <c r="E311" s="434"/>
      <c r="F311" s="434"/>
      <c r="G311" s="434"/>
      <c r="H311" s="434"/>
      <c r="I311" s="434"/>
      <c r="J311" s="434"/>
      <c r="K311" s="434"/>
      <c r="L311" s="434"/>
      <c r="M311" s="434"/>
      <c r="N311" s="434"/>
      <c r="O311" s="434"/>
      <c r="P311" s="434"/>
      <c r="Q311" s="434"/>
      <c r="R311" s="434"/>
      <c r="S311" s="434"/>
      <c r="T311" s="434"/>
      <c r="U311" s="435"/>
      <c r="V311" s="322" t="s">
        <v>238</v>
      </c>
      <c r="W311" s="435"/>
      <c r="X311" s="315" t="s">
        <v>264</v>
      </c>
      <c r="Y311" s="322" t="s">
        <v>283</v>
      </c>
      <c r="Z311" s="434"/>
      <c r="AA311" s="434"/>
      <c r="AB311" s="434"/>
      <c r="AC311" s="434"/>
      <c r="AD311" s="434"/>
      <c r="AE311" s="435"/>
      <c r="AF311" s="315" t="s">
        <v>347</v>
      </c>
      <c r="AG311" s="322" t="s">
        <v>352</v>
      </c>
      <c r="AH311" s="435"/>
      <c r="AI311" s="315" t="s">
        <v>362</v>
      </c>
      <c r="AJ311" s="315" t="s">
        <v>239</v>
      </c>
    </row>
    <row r="312" spans="1:36" ht="14.25" customHeight="1" thickTop="1" x14ac:dyDescent="0.2">
      <c r="A312" s="508" t="s">
        <v>483</v>
      </c>
      <c r="B312" s="322" t="s">
        <v>62</v>
      </c>
      <c r="C312" s="322" t="s">
        <v>75</v>
      </c>
      <c r="D312" s="322" t="s">
        <v>92</v>
      </c>
      <c r="E312" s="322" t="s">
        <v>96</v>
      </c>
      <c r="F312" s="322" t="s">
        <v>102</v>
      </c>
      <c r="G312" s="322" t="s">
        <v>129</v>
      </c>
      <c r="H312" s="322" t="s">
        <v>138</v>
      </c>
      <c r="I312" s="322" t="s">
        <v>144</v>
      </c>
      <c r="J312" s="322" t="s">
        <v>152</v>
      </c>
      <c r="K312" s="322" t="s">
        <v>169</v>
      </c>
      <c r="L312" s="322" t="s">
        <v>174</v>
      </c>
      <c r="M312" s="322" t="s">
        <v>185</v>
      </c>
      <c r="N312" s="316"/>
      <c r="O312" s="322" t="s">
        <v>196</v>
      </c>
      <c r="P312" s="322" t="s">
        <v>202</v>
      </c>
      <c r="Q312" s="322" t="s">
        <v>211</v>
      </c>
      <c r="R312" s="322" t="s">
        <v>217</v>
      </c>
      <c r="S312" s="322" t="s">
        <v>222</v>
      </c>
      <c r="T312" s="322" t="s">
        <v>226</v>
      </c>
      <c r="U312" s="322" t="s">
        <v>234</v>
      </c>
      <c r="V312" s="322" t="s">
        <v>239</v>
      </c>
      <c r="W312" s="322" t="s">
        <v>243</v>
      </c>
      <c r="X312" s="322" t="s">
        <v>265</v>
      </c>
      <c r="Y312" s="322" t="s">
        <v>284</v>
      </c>
      <c r="Z312" s="322" t="s">
        <v>297</v>
      </c>
      <c r="AA312" s="322" t="s">
        <v>307</v>
      </c>
      <c r="AB312" s="322" t="s">
        <v>322</v>
      </c>
      <c r="AC312" s="322" t="s">
        <v>333</v>
      </c>
      <c r="AD312" s="322" t="s">
        <v>337</v>
      </c>
      <c r="AE312" s="322" t="s">
        <v>341</v>
      </c>
      <c r="AF312" s="322" t="s">
        <v>348</v>
      </c>
      <c r="AG312" s="322" t="s">
        <v>353</v>
      </c>
      <c r="AH312" s="322" t="s">
        <v>359</v>
      </c>
      <c r="AI312" s="322" t="s">
        <v>363</v>
      </c>
      <c r="AJ312" s="322" t="s">
        <v>239</v>
      </c>
    </row>
    <row r="313" spans="1:36" ht="13.5" customHeight="1" thickBot="1" x14ac:dyDescent="0.25">
      <c r="A313" s="509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16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  <c r="AA313" s="323"/>
      <c r="AB313" s="323"/>
      <c r="AC313" s="323"/>
      <c r="AD313" s="323"/>
      <c r="AE313" s="323"/>
      <c r="AF313" s="323"/>
      <c r="AG313" s="323"/>
      <c r="AH313" s="323"/>
      <c r="AI313" s="323"/>
      <c r="AJ313" s="323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168</v>
      </c>
      <c r="D314" s="46">
        <f>IFERROR(X36*H36,"0")</f>
        <v>576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650.4</v>
      </c>
      <c r="G314" s="46">
        <f>IFERROR(X62*H62,"0")+IFERROR(X63*H63,"0")</f>
        <v>0</v>
      </c>
      <c r="H314" s="46">
        <f>IFERROR(X68*H68,"0")</f>
        <v>0</v>
      </c>
      <c r="I314" s="46">
        <f>IFERROR(X73*H73,"0")+IFERROR(X74*H74,"0")</f>
        <v>302.40000000000003</v>
      </c>
      <c r="J314" s="46">
        <f>IFERROR(X79*H79,"0")+IFERROR(X80*H80,"0")+IFERROR(X81*H81,"0")+IFERROR(X82*H82,"0")+IFERROR(X83*H83,"0")+IFERROR(X84*H84,"0")</f>
        <v>507.36</v>
      </c>
      <c r="K314" s="46">
        <f>IFERROR(X89*H89,"0")</f>
        <v>0</v>
      </c>
      <c r="L314" s="46">
        <f>IFERROR(X94*H94,"0")+IFERROR(X95*H95,"0")+IFERROR(X96*H96,"0")</f>
        <v>0</v>
      </c>
      <c r="M314" s="46">
        <f>IFERROR(X101*H101,"0")+IFERROR(X102*H102,"0")+IFERROR(X103*H103,"0")+IFERROR(X104*H104,"0")+IFERROR(X105*H105,"0")</f>
        <v>1063.1999999999998</v>
      </c>
      <c r="N314" s="316"/>
      <c r="O314" s="46">
        <f>IFERROR(X110*H110,"0")+IFERROR(X111*H111,"0")</f>
        <v>474</v>
      </c>
      <c r="P314" s="46">
        <f>IFERROR(X116*H116,"0")+IFERROR(X117*H117,"0")+IFERROR(X118*H118,"0")</f>
        <v>210</v>
      </c>
      <c r="Q314" s="46">
        <f>IFERROR(X123*H123,"0")+IFERROR(X124*H124,"0")</f>
        <v>84</v>
      </c>
      <c r="R314" s="46">
        <f>IFERROR(X129*H129,"0")</f>
        <v>42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211.67999999999998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0</v>
      </c>
      <c r="X314" s="46">
        <f>IFERROR(X170*H170,"0")+IFERROR(X171*H171,"0")+IFERROR(X172*H172,"0")+IFERROR(X176*H176,"0")</f>
        <v>252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134.39999999999998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5669.6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2423.9999999999995</v>
      </c>
      <c r="B317" s="60">
        <f>SUMPRODUCT(--(BB:BB="ПГП"),--(W:W="кор"),H:H,Y:Y)+SUMPRODUCT(--(BB:BB="ПГП"),--(W:W="кг"),Y:Y)</f>
        <v>7921.0400000000009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2025-01-15T09:54:35Z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