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1,25 Бычков дозаказ\"/>
    </mc:Choice>
  </mc:AlternateContent>
  <xr:revisionPtr revIDLastSave="0" documentId="13_ncr:1_{202FD8E4-DAD0-4A70-B307-0CE4AD60E10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Y617" i="1"/>
  <c r="X617" i="1"/>
  <c r="BP616" i="1"/>
  <c r="BO616" i="1"/>
  <c r="BN616" i="1"/>
  <c r="BM616" i="1"/>
  <c r="Z616" i="1"/>
  <c r="Z617" i="1" s="1"/>
  <c r="Y616" i="1"/>
  <c r="Y618" i="1" s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P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BO538" i="1"/>
  <c r="BM538" i="1"/>
  <c r="Y538" i="1"/>
  <c r="BO537" i="1"/>
  <c r="BM537" i="1"/>
  <c r="Y537" i="1"/>
  <c r="P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Y523" i="1" s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Y400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80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S694" i="1" s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94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8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94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6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94" i="1" s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P129" i="1"/>
  <c r="BO129" i="1"/>
  <c r="BN129" i="1"/>
  <c r="BM129" i="1"/>
  <c r="Z129" i="1"/>
  <c r="Y129" i="1"/>
  <c r="Y133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8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Y101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P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P82" i="1"/>
  <c r="BO82" i="1"/>
  <c r="BN82" i="1"/>
  <c r="BM82" i="1"/>
  <c r="Z82" i="1"/>
  <c r="Y82" i="1"/>
  <c r="P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P66" i="1"/>
  <c r="BO65" i="1"/>
  <c r="BM65" i="1"/>
  <c r="Y65" i="1"/>
  <c r="P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X54" i="1"/>
  <c r="X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P49" i="1"/>
  <c r="BO48" i="1"/>
  <c r="BM48" i="1"/>
  <c r="Y48" i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27" i="1" l="1"/>
  <c r="Y686" i="1" s="1"/>
  <c r="BN27" i="1"/>
  <c r="Y685" i="1" s="1"/>
  <c r="Z27" i="1"/>
  <c r="Z34" i="1" s="1"/>
  <c r="Y34" i="1"/>
  <c r="Y688" i="1" s="1"/>
  <c r="BP48" i="1"/>
  <c r="BN48" i="1"/>
  <c r="Z48" i="1"/>
  <c r="Z53" i="1" s="1"/>
  <c r="BP52" i="1"/>
  <c r="BN52" i="1"/>
  <c r="Z52" i="1"/>
  <c r="Y54" i="1"/>
  <c r="Y59" i="1"/>
  <c r="BP56" i="1"/>
  <c r="BN56" i="1"/>
  <c r="Z56" i="1"/>
  <c r="Z58" i="1" s="1"/>
  <c r="BP65" i="1"/>
  <c r="BN65" i="1"/>
  <c r="Z65" i="1"/>
  <c r="BP69" i="1"/>
  <c r="BN69" i="1"/>
  <c r="Z69" i="1"/>
  <c r="Y71" i="1"/>
  <c r="Y78" i="1"/>
  <c r="BP73" i="1"/>
  <c r="BN73" i="1"/>
  <c r="Z73" i="1"/>
  <c r="Y77" i="1"/>
  <c r="BP81" i="1"/>
  <c r="BN81" i="1"/>
  <c r="Z81" i="1"/>
  <c r="Z86" i="1" s="1"/>
  <c r="BP85" i="1"/>
  <c r="BN85" i="1"/>
  <c r="Z85" i="1"/>
  <c r="Y87" i="1"/>
  <c r="Y96" i="1"/>
  <c r="BP89" i="1"/>
  <c r="BN89" i="1"/>
  <c r="Z89" i="1"/>
  <c r="BP93" i="1"/>
  <c r="BN93" i="1"/>
  <c r="Z93" i="1"/>
  <c r="BP106" i="1"/>
  <c r="BN106" i="1"/>
  <c r="Z106" i="1"/>
  <c r="Z108" i="1" s="1"/>
  <c r="BP114" i="1"/>
  <c r="BN114" i="1"/>
  <c r="Z114" i="1"/>
  <c r="BP124" i="1"/>
  <c r="BN124" i="1"/>
  <c r="Z124" i="1"/>
  <c r="BP132" i="1"/>
  <c r="BN132" i="1"/>
  <c r="Z132" i="1"/>
  <c r="Y134" i="1"/>
  <c r="Y143" i="1"/>
  <c r="BP136" i="1"/>
  <c r="BN136" i="1"/>
  <c r="Z136" i="1"/>
  <c r="BP140" i="1"/>
  <c r="BN140" i="1"/>
  <c r="Z140" i="1"/>
  <c r="X684" i="1"/>
  <c r="Y35" i="1"/>
  <c r="BP32" i="1"/>
  <c r="BN32" i="1"/>
  <c r="Z32" i="1"/>
  <c r="BP50" i="1"/>
  <c r="BN50" i="1"/>
  <c r="Z50" i="1"/>
  <c r="Y58" i="1"/>
  <c r="BP63" i="1"/>
  <c r="BN63" i="1"/>
  <c r="Z63" i="1"/>
  <c r="BP67" i="1"/>
  <c r="BN67" i="1"/>
  <c r="Z67" i="1"/>
  <c r="BP75" i="1"/>
  <c r="BN75" i="1"/>
  <c r="Z75" i="1"/>
  <c r="Y86" i="1"/>
  <c r="BP83" i="1"/>
  <c r="BN83" i="1"/>
  <c r="Z83" i="1"/>
  <c r="BP91" i="1"/>
  <c r="BN91" i="1"/>
  <c r="Z91" i="1"/>
  <c r="Y95" i="1"/>
  <c r="Z101" i="1"/>
  <c r="BP99" i="1"/>
  <c r="BN99" i="1"/>
  <c r="Z99" i="1"/>
  <c r="Y108" i="1"/>
  <c r="BP112" i="1"/>
  <c r="BN112" i="1"/>
  <c r="Z112" i="1"/>
  <c r="Z117" i="1" s="1"/>
  <c r="Y117" i="1"/>
  <c r="Z126" i="1"/>
  <c r="BP122" i="1"/>
  <c r="BN122" i="1"/>
  <c r="Z122" i="1"/>
  <c r="Y126" i="1"/>
  <c r="BP130" i="1"/>
  <c r="BN130" i="1"/>
  <c r="Z130" i="1"/>
  <c r="Z133" i="1" s="1"/>
  <c r="BP138" i="1"/>
  <c r="BN138" i="1"/>
  <c r="Z138" i="1"/>
  <c r="BP142" i="1"/>
  <c r="BN142" i="1"/>
  <c r="Z142" i="1"/>
  <c r="Y144" i="1"/>
  <c r="Y149" i="1"/>
  <c r="BP146" i="1"/>
  <c r="BN146" i="1"/>
  <c r="Z146" i="1"/>
  <c r="Z148" i="1" s="1"/>
  <c r="Y148" i="1"/>
  <c r="Y156" i="1"/>
  <c r="Y160" i="1"/>
  <c r="Y167" i="1"/>
  <c r="Y172" i="1"/>
  <c r="Y180" i="1"/>
  <c r="Y184" i="1"/>
  <c r="Y202" i="1"/>
  <c r="Y207" i="1"/>
  <c r="Y213" i="1"/>
  <c r="Y223" i="1"/>
  <c r="Y237" i="1"/>
  <c r="Y246" i="1"/>
  <c r="Y259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94" i="1"/>
  <c r="Y312" i="1"/>
  <c r="BP305" i="1"/>
  <c r="BN305" i="1"/>
  <c r="Z305" i="1"/>
  <c r="BP309" i="1"/>
  <c r="BN309" i="1"/>
  <c r="Z309" i="1"/>
  <c r="BP357" i="1"/>
  <c r="BN357" i="1"/>
  <c r="Z357" i="1"/>
  <c r="Z364" i="1" s="1"/>
  <c r="BP361" i="1"/>
  <c r="BN361" i="1"/>
  <c r="Z361" i="1"/>
  <c r="BP369" i="1"/>
  <c r="BN369" i="1"/>
  <c r="Z369" i="1"/>
  <c r="BP377" i="1"/>
  <c r="BN377" i="1"/>
  <c r="Z377" i="1"/>
  <c r="BP386" i="1"/>
  <c r="BN386" i="1"/>
  <c r="Z386" i="1"/>
  <c r="Y388" i="1"/>
  <c r="Z394" i="1"/>
  <c r="BP392" i="1"/>
  <c r="BN392" i="1"/>
  <c r="Z392" i="1"/>
  <c r="Z411" i="1"/>
  <c r="BP409" i="1"/>
  <c r="BN409" i="1"/>
  <c r="Z409" i="1"/>
  <c r="BP447" i="1"/>
  <c r="BN447" i="1"/>
  <c r="Z447" i="1"/>
  <c r="BP451" i="1"/>
  <c r="BN451" i="1"/>
  <c r="Z451" i="1"/>
  <c r="BP520" i="1"/>
  <c r="BN520" i="1"/>
  <c r="Z520" i="1"/>
  <c r="BP537" i="1"/>
  <c r="BN537" i="1"/>
  <c r="Z537" i="1"/>
  <c r="BP539" i="1"/>
  <c r="BN539" i="1"/>
  <c r="Z539" i="1"/>
  <c r="J694" i="1"/>
  <c r="H9" i="1"/>
  <c r="B694" i="1"/>
  <c r="X685" i="1"/>
  <c r="X686" i="1"/>
  <c r="X688" i="1"/>
  <c r="Y24" i="1"/>
  <c r="C694" i="1"/>
  <c r="Y53" i="1"/>
  <c r="D694" i="1"/>
  <c r="Y70" i="1"/>
  <c r="E694" i="1"/>
  <c r="Y109" i="1"/>
  <c r="F694" i="1"/>
  <c r="Y127" i="1"/>
  <c r="Z152" i="1"/>
  <c r="BN152" i="1"/>
  <c r="BP152" i="1"/>
  <c r="Z154" i="1"/>
  <c r="BN154" i="1"/>
  <c r="Y155" i="1"/>
  <c r="Z158" i="1"/>
  <c r="Z160" i="1" s="1"/>
  <c r="BN158" i="1"/>
  <c r="BP158" i="1"/>
  <c r="Z163" i="1"/>
  <c r="Z166" i="1" s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94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1" i="1"/>
  <c r="Z246" i="1" s="1"/>
  <c r="BN241" i="1"/>
  <c r="Z242" i="1"/>
  <c r="BN242" i="1"/>
  <c r="Z244" i="1"/>
  <c r="BN244" i="1"/>
  <c r="K694" i="1"/>
  <c r="Z251" i="1"/>
  <c r="Z258" i="1" s="1"/>
  <c r="BN251" i="1"/>
  <c r="Z253" i="1"/>
  <c r="BN253" i="1"/>
  <c r="Z255" i="1"/>
  <c r="BN255" i="1"/>
  <c r="Z257" i="1"/>
  <c r="BN257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94" i="1"/>
  <c r="Y294" i="1"/>
  <c r="BP293" i="1"/>
  <c r="BN293" i="1"/>
  <c r="Z293" i="1"/>
  <c r="Z294" i="1" s="1"/>
  <c r="Y295" i="1"/>
  <c r="P694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94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65" i="1"/>
  <c r="Y372" i="1"/>
  <c r="BP367" i="1"/>
  <c r="BN367" i="1"/>
  <c r="Z367" i="1"/>
  <c r="Z371" i="1" s="1"/>
  <c r="Y371" i="1"/>
  <c r="BP375" i="1"/>
  <c r="BN375" i="1"/>
  <c r="Z375" i="1"/>
  <c r="Z380" i="1" s="1"/>
  <c r="BP379" i="1"/>
  <c r="BN379" i="1"/>
  <c r="Z379" i="1"/>
  <c r="Y381" i="1"/>
  <c r="Y387" i="1"/>
  <c r="BP383" i="1"/>
  <c r="BN383" i="1"/>
  <c r="Z383" i="1"/>
  <c r="Z387" i="1" s="1"/>
  <c r="Y395" i="1"/>
  <c r="Y394" i="1"/>
  <c r="BP398" i="1"/>
  <c r="BN398" i="1"/>
  <c r="Z398" i="1"/>
  <c r="Z400" i="1" s="1"/>
  <c r="Y412" i="1"/>
  <c r="Y411" i="1"/>
  <c r="BP417" i="1"/>
  <c r="BN417" i="1"/>
  <c r="Z417" i="1"/>
  <c r="Z427" i="1" s="1"/>
  <c r="BP421" i="1"/>
  <c r="BN421" i="1"/>
  <c r="Z421" i="1"/>
  <c r="BP425" i="1"/>
  <c r="BN425" i="1"/>
  <c r="Z425" i="1"/>
  <c r="BP465" i="1"/>
  <c r="BN465" i="1"/>
  <c r="Z465" i="1"/>
  <c r="Y467" i="1"/>
  <c r="Y500" i="1"/>
  <c r="BP479" i="1"/>
  <c r="BN479" i="1"/>
  <c r="Z479" i="1"/>
  <c r="BP481" i="1"/>
  <c r="BN481" i="1"/>
  <c r="Z481" i="1"/>
  <c r="BP486" i="1"/>
  <c r="BN486" i="1"/>
  <c r="Z486" i="1"/>
  <c r="BP491" i="1"/>
  <c r="BN491" i="1"/>
  <c r="Z491" i="1"/>
  <c r="BP496" i="1"/>
  <c r="BN496" i="1"/>
  <c r="Z496" i="1"/>
  <c r="BP499" i="1"/>
  <c r="BN499" i="1"/>
  <c r="Z499" i="1"/>
  <c r="Y501" i="1"/>
  <c r="Y506" i="1"/>
  <c r="BP503" i="1"/>
  <c r="BN503" i="1"/>
  <c r="Z503" i="1"/>
  <c r="Z505" i="1" s="1"/>
  <c r="Y505" i="1"/>
  <c r="BP554" i="1"/>
  <c r="BN554" i="1"/>
  <c r="Z554" i="1"/>
  <c r="BP558" i="1"/>
  <c r="BN558" i="1"/>
  <c r="Z558" i="1"/>
  <c r="Y567" i="1"/>
  <c r="Y574" i="1"/>
  <c r="BP569" i="1"/>
  <c r="BN569" i="1"/>
  <c r="Z569" i="1"/>
  <c r="BP573" i="1"/>
  <c r="BN573" i="1"/>
  <c r="Z573" i="1"/>
  <c r="Y575" i="1"/>
  <c r="Y592" i="1"/>
  <c r="BP577" i="1"/>
  <c r="BN577" i="1"/>
  <c r="Z577" i="1"/>
  <c r="BP581" i="1"/>
  <c r="BN581" i="1"/>
  <c r="Z581" i="1"/>
  <c r="BP585" i="1"/>
  <c r="BN585" i="1"/>
  <c r="Z585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AA694" i="1"/>
  <c r="L694" i="1"/>
  <c r="Y272" i="1"/>
  <c r="M694" i="1"/>
  <c r="Y289" i="1"/>
  <c r="Y317" i="1"/>
  <c r="Y330" i="1"/>
  <c r="U694" i="1"/>
  <c r="Y364" i="1"/>
  <c r="V694" i="1"/>
  <c r="Y406" i="1"/>
  <c r="W694" i="1"/>
  <c r="Y42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Z453" i="1" s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BP480" i="1"/>
  <c r="BN480" i="1"/>
  <c r="Z480" i="1"/>
  <c r="BP483" i="1"/>
  <c r="BN483" i="1"/>
  <c r="Z483" i="1"/>
  <c r="BP489" i="1"/>
  <c r="BN489" i="1"/>
  <c r="Z489" i="1"/>
  <c r="BP494" i="1"/>
  <c r="BN494" i="1"/>
  <c r="Z494" i="1"/>
  <c r="BP498" i="1"/>
  <c r="BN498" i="1"/>
  <c r="Z498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Z523" i="1" s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BP538" i="1"/>
  <c r="BN538" i="1"/>
  <c r="Z538" i="1"/>
  <c r="Y541" i="1"/>
  <c r="BP552" i="1"/>
  <c r="BN552" i="1"/>
  <c r="Z552" i="1"/>
  <c r="BP556" i="1"/>
  <c r="BN556" i="1"/>
  <c r="Z556" i="1"/>
  <c r="BP561" i="1"/>
  <c r="BN561" i="1"/>
  <c r="Z561" i="1"/>
  <c r="Y694" i="1"/>
  <c r="Y477" i="1"/>
  <c r="Y547" i="1"/>
  <c r="AC694" i="1"/>
  <c r="Y566" i="1"/>
  <c r="BP565" i="1"/>
  <c r="BN565" i="1"/>
  <c r="BP570" i="1"/>
  <c r="BN570" i="1"/>
  <c r="Z570" i="1"/>
  <c r="BP578" i="1"/>
  <c r="BN578" i="1"/>
  <c r="Z578" i="1"/>
  <c r="BP582" i="1"/>
  <c r="BN582" i="1"/>
  <c r="Z582" i="1"/>
  <c r="BP588" i="1"/>
  <c r="BN588" i="1"/>
  <c r="Z588" i="1"/>
  <c r="BP597" i="1"/>
  <c r="BN597" i="1"/>
  <c r="Z597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Y687" i="1" l="1"/>
  <c r="Z566" i="1"/>
  <c r="Z629" i="1"/>
  <c r="Y684" i="1"/>
  <c r="Z311" i="1"/>
  <c r="Z143" i="1"/>
  <c r="Z664" i="1"/>
  <c r="Z646" i="1"/>
  <c r="Z541" i="1"/>
  <c r="Z598" i="1"/>
  <c r="Z592" i="1"/>
  <c r="Z574" i="1"/>
  <c r="Z500" i="1"/>
  <c r="Z179" i="1"/>
  <c r="Z155" i="1"/>
  <c r="X687" i="1"/>
  <c r="Z70" i="1"/>
  <c r="Z689" i="1" s="1"/>
  <c r="Z95" i="1"/>
  <c r="Z77" i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<sst xmlns="http://schemas.openxmlformats.org/spreadsheetml/2006/main" count="3251" uniqueCount="1114">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</sst>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4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804">
        <v>4607091383881</v>
      </c>
      <c r="E26" s="805"/>
      <c r="F26" s="796">
        <v>0.33</v>
      </c>
      <c r="G26" s="32">
        <v>6</v>
      </c>
      <c r="H26" s="796">
        <v>1.98</v>
      </c>
      <c r="I26" s="79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804">
        <v>4680115885912</v>
      </c>
      <c r="E27" s="805"/>
      <c r="F27" s="796">
        <v>0.3</v>
      </c>
      <c r="G27" s="32">
        <v>6</v>
      </c>
      <c r="H27" s="796">
        <v>1.8</v>
      </c>
      <c r="I27" s="79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77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/>
      <c r="M50" s="33" t="s">
        <v>77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129</v>
      </c>
      <c r="M51" s="33" t="s">
        <v>77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4</v>
      </c>
      <c r="Y51" s="798">
        <f t="shared" si="6"/>
        <v>4</v>
      </c>
      <c r="Z51" s="36">
        <f>IFERROR(IF(Y51=0,"",ROUNDUP(Y51/H51,0)*0.00902),"")</f>
        <v>9.0200000000000002E-3</v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4.21</v>
      </c>
      <c r="BN51" s="64">
        <f t="shared" si="8"/>
        <v>4.21</v>
      </c>
      <c r="BO51" s="64">
        <f t="shared" si="9"/>
        <v>7.575757575757576E-3</v>
      </c>
      <c r="BP51" s="64">
        <f t="shared" si="10"/>
        <v>7.575757575757576E-3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1</v>
      </c>
      <c r="Y53" s="799">
        <f>IFERROR(Y47/H47,"0")+IFERROR(Y48/H48,"0")+IFERROR(Y49/H49,"0")+IFERROR(Y50/H50,"0")+IFERROR(Y51/H51,"0")+IFERROR(Y52/H52,"0")</f>
        <v>1</v>
      </c>
      <c r="Z53" s="799">
        <f>IFERROR(IF(Z47="",0,Z47),"0")+IFERROR(IF(Z48="",0,Z48),"0")+IFERROR(IF(Z49="",0,Z49),"0")+IFERROR(IF(Z50="",0,Z50),"0")+IFERROR(IF(Z51="",0,Z51),"0")+IFERROR(IF(Z52="",0,Z52),"0")</f>
        <v>9.0200000000000002E-3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4</v>
      </c>
      <c r="Y54" s="799">
        <f>IFERROR(SUM(Y47:Y52),"0")</f>
        <v>4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40</v>
      </c>
      <c r="Y64" s="798">
        <f t="shared" si="11"/>
        <v>43.2</v>
      </c>
      <c r="Z64" s="36">
        <f>IFERROR(IF(Y64=0,"",ROUNDUP(Y64/H64,0)*0.02175),"")</f>
        <v>8.6999999999999994E-2</v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41.777777777777771</v>
      </c>
      <c r="BN64" s="64">
        <f t="shared" si="13"/>
        <v>45.12</v>
      </c>
      <c r="BO64" s="64">
        <f t="shared" si="14"/>
        <v>6.613756613756612E-2</v>
      </c>
      <c r="BP64" s="64">
        <f t="shared" si="15"/>
        <v>7.1428571428571425E-2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148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22.5</v>
      </c>
      <c r="Y69" s="798">
        <f t="shared" si="11"/>
        <v>22.5</v>
      </c>
      <c r="Z69" s="36">
        <f>IFERROR(IF(Y69=0,"",ROUNDUP(Y69/H69,0)*0.00902),"")</f>
        <v>4.5100000000000001E-2</v>
      </c>
      <c r="AA69" s="56"/>
      <c r="AB69" s="57"/>
      <c r="AC69" s="121" t="s">
        <v>149</v>
      </c>
      <c r="AG69" s="64"/>
      <c r="AJ69" s="68" t="s">
        <v>150</v>
      </c>
      <c r="AK69" s="68">
        <v>594</v>
      </c>
      <c r="BB69" s="122" t="s">
        <v>1</v>
      </c>
      <c r="BM69" s="64">
        <f t="shared" si="12"/>
        <v>23.549999999999997</v>
      </c>
      <c r="BN69" s="64">
        <f t="shared" si="13"/>
        <v>23.549999999999997</v>
      </c>
      <c r="BO69" s="64">
        <f t="shared" si="14"/>
        <v>3.787878787878788E-2</v>
      </c>
      <c r="BP69" s="64">
        <f t="shared" si="15"/>
        <v>3.787878787878788E-2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8.7037037037037024</v>
      </c>
      <c r="Y70" s="799">
        <f>IFERROR(Y62/H62,"0")+IFERROR(Y63/H63,"0")+IFERROR(Y64/H64,"0")+IFERROR(Y65/H65,"0")+IFERROR(Y66/H66,"0")+IFERROR(Y67/H67,"0")+IFERROR(Y68/H68,"0")+IFERROR(Y69/H69,"0")</f>
        <v>9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0.1321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62.5</v>
      </c>
      <c r="Y71" s="799">
        <f>IFERROR(SUM(Y62:Y69),"0")</f>
        <v>65.7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148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150</v>
      </c>
      <c r="AK76" s="68">
        <v>491.4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8</v>
      </c>
      <c r="Y91" s="798">
        <f t="shared" si="21"/>
        <v>8.4</v>
      </c>
      <c r="Z91" s="36">
        <f>IFERROR(IF(Y91=0,"",ROUNDUP(Y91/H91,0)*0.02175),"")</f>
        <v>2.1749999999999999E-2</v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8.5257142857142849</v>
      </c>
      <c r="BN91" s="64">
        <f t="shared" si="23"/>
        <v>8.952</v>
      </c>
      <c r="BO91" s="64">
        <f t="shared" si="24"/>
        <v>1.7006802721088433E-2</v>
      </c>
      <c r="BP91" s="64">
        <f t="shared" si="25"/>
        <v>1.7857142857142856E-2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0.95238095238095233</v>
      </c>
      <c r="Y95" s="799">
        <f>IFERROR(Y89/H89,"0")+IFERROR(Y90/H90,"0")+IFERROR(Y91/H91,"0")+IFERROR(Y92/H92,"0")+IFERROR(Y93/H93,"0")+IFERROR(Y94/H94,"0")</f>
        <v>1</v>
      </c>
      <c r="Z95" s="799">
        <f>IFERROR(IF(Z89="",0,Z89),"0")+IFERROR(IF(Z90="",0,Z90),"0")+IFERROR(IF(Z91="",0,Z91),"0")+IFERROR(IF(Z92="",0,Z92),"0")+IFERROR(IF(Z93="",0,Z93),"0")+IFERROR(IF(Z94="",0,Z94),"0")</f>
        <v>2.1749999999999999E-2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8</v>
      </c>
      <c r="Y96" s="799">
        <f>IFERROR(SUM(Y89:Y94),"0")</f>
        <v>8.4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129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4.5</v>
      </c>
      <c r="Y107" s="798">
        <f>IFERROR(IF(X107="",0,CEILING((X107/$H107),1)*$H107),"")</f>
        <v>4.5</v>
      </c>
      <c r="Z107" s="36">
        <f>IFERROR(IF(Y107=0,"",ROUNDUP(Y107/H107,0)*0.00902),"")</f>
        <v>9.0200000000000002E-3</v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4.71</v>
      </c>
      <c r="BN107" s="64">
        <f>IFERROR(Y107*I107/H107,"0")</f>
        <v>4.71</v>
      </c>
      <c r="BO107" s="64">
        <f>IFERROR(1/J107*(X107/H107),"0")</f>
        <v>7.575757575757576E-3</v>
      </c>
      <c r="BP107" s="64">
        <f>IFERROR(1/J107*(Y107/H107),"0")</f>
        <v>7.575757575757576E-3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1</v>
      </c>
      <c r="Y108" s="799">
        <f>IFERROR(Y105/H105,"0")+IFERROR(Y106/H106,"0")+IFERROR(Y107/H107,"0")</f>
        <v>1</v>
      </c>
      <c r="Z108" s="799">
        <f>IFERROR(IF(Z105="",0,Z105),"0")+IFERROR(IF(Z106="",0,Z106),"0")+IFERROR(IF(Z107="",0,Z107),"0")</f>
        <v>9.0200000000000002E-3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4.5</v>
      </c>
      <c r="Y109" s="799">
        <f>IFERROR(SUM(Y105:Y107),"0")</f>
        <v>4.5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4301051546</v>
      </c>
      <c r="D111" s="804">
        <v>4607091386967</v>
      </c>
      <c r="E111" s="805"/>
      <c r="F111" s="796">
        <v>1.4</v>
      </c>
      <c r="G111" s="32">
        <v>6</v>
      </c>
      <c r="H111" s="796">
        <v>8.4</v>
      </c>
      <c r="I111" s="796">
        <v>8.9640000000000004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3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4301051437</v>
      </c>
      <c r="D112" s="804">
        <v>4607091386967</v>
      </c>
      <c r="E112" s="805"/>
      <c r="F112" s="796">
        <v>1.35</v>
      </c>
      <c r="G112" s="32">
        <v>6</v>
      </c>
      <c r="H112" s="796">
        <v>8.1</v>
      </c>
      <c r="I112" s="79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4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77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804">
        <v>4680115880214</v>
      </c>
      <c r="E115" s="805"/>
      <c r="F115" s="796">
        <v>0.45</v>
      </c>
      <c r="G115" s="32">
        <v>6</v>
      </c>
      <c r="H115" s="796">
        <v>2.7</v>
      </c>
      <c r="I115" s="796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804">
        <v>4680115880214</v>
      </c>
      <c r="E116" s="805"/>
      <c r="F116" s="796">
        <v>0.45</v>
      </c>
      <c r="G116" s="32">
        <v>4</v>
      </c>
      <c r="H116" s="796">
        <v>1.8</v>
      </c>
      <c r="I116" s="79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05" t="s">
        <v>236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4301011703</v>
      </c>
      <c r="D121" s="804">
        <v>4680115882133</v>
      </c>
      <c r="E121" s="805"/>
      <c r="F121" s="796">
        <v>1.4</v>
      </c>
      <c r="G121" s="32">
        <v>8</v>
      </c>
      <c r="H121" s="796">
        <v>11.2</v>
      </c>
      <c r="I121" s="796">
        <v>11.68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4301011514</v>
      </c>
      <c r="D122" s="804">
        <v>4680115882133</v>
      </c>
      <c r="E122" s="805"/>
      <c r="F122" s="796">
        <v>1.35</v>
      </c>
      <c r="G122" s="32">
        <v>8</v>
      </c>
      <c r="H122" s="796">
        <v>10.8</v>
      </c>
      <c r="I122" s="796">
        <v>11.28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129</v>
      </c>
      <c r="M123" s="33" t="s">
        <v>77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77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4301011564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4301011562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3.2</v>
      </c>
      <c r="Y154" s="798">
        <f>IFERROR(IF(X154="",0,CEILING((X154/$H154),1)*$H154),"")</f>
        <v>3.2</v>
      </c>
      <c r="Z154" s="36">
        <f>IFERROR(IF(Y154=0,"",ROUNDUP(Y154/H154,0)*0.00651),"")</f>
        <v>6.5100000000000002E-3</v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3.38</v>
      </c>
      <c r="BN154" s="64">
        <f>IFERROR(Y154*I154/H154,"0")</f>
        <v>3.38</v>
      </c>
      <c r="BO154" s="64">
        <f>IFERROR(1/J154*(X154/H154),"0")</f>
        <v>5.4945054945054949E-3</v>
      </c>
      <c r="BP154" s="64">
        <f>IFERROR(1/J154*(Y154/H154),"0")</f>
        <v>5.4945054945054949E-3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1</v>
      </c>
      <c r="Y155" s="799">
        <f>IFERROR(Y152/H152,"0")+IFERROR(Y153/H153,"0")+IFERROR(Y154/H154,"0")</f>
        <v>1</v>
      </c>
      <c r="Z155" s="799">
        <f>IFERROR(IF(Z152="",0,Z152),"0")+IFERROR(IF(Z153="",0,Z153),"0")+IFERROR(IF(Z154="",0,Z154),"0")</f>
        <v>6.5100000000000002E-3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3.2</v>
      </c>
      <c r="Y156" s="799">
        <f>IFERROR(SUM(Y152:Y154),"0")</f>
        <v>3.2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4301051477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4301051476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4301060360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9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4301060404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5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414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415</v>
      </c>
      <c r="C242" s="31">
        <v>4301060460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90" t="s">
        <v>416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4301011717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56</v>
      </c>
      <c r="K250" s="32" t="s">
        <v>116</v>
      </c>
      <c r="L250" s="32"/>
      <c r="M250" s="33" t="s">
        <v>119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4301011945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48</v>
      </c>
      <c r="K251" s="32" t="s">
        <v>116</v>
      </c>
      <c r="L251" s="32"/>
      <c r="M251" s="33" t="s">
        <v>145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4301011733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56</v>
      </c>
      <c r="K253" s="32" t="s">
        <v>116</v>
      </c>
      <c r="L253" s="32"/>
      <c r="M253" s="33" t="s">
        <v>77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439</v>
      </c>
      <c r="C254" s="31">
        <v>4301011944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48</v>
      </c>
      <c r="K254" s="32" t="s">
        <v>116</v>
      </c>
      <c r="L254" s="32"/>
      <c r="M254" s="33" t="s">
        <v>145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4301011826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56</v>
      </c>
      <c r="K262" s="32" t="s">
        <v>116</v>
      </c>
      <c r="L262" s="32"/>
      <c r="M262" s="33" t="s">
        <v>119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450</v>
      </c>
      <c r="C263" s="31">
        <v>4301011942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48</v>
      </c>
      <c r="K263" s="32" t="s">
        <v>116</v>
      </c>
      <c r="L263" s="32"/>
      <c r="M263" s="33" t="s">
        <v>145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146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56</v>
      </c>
      <c r="K265" s="32" t="s">
        <v>116</v>
      </c>
      <c r="L265" s="32"/>
      <c r="M265" s="33" t="s">
        <v>119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457</v>
      </c>
      <c r="C266" s="31">
        <v>4301011941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48</v>
      </c>
      <c r="K266" s="32" t="s">
        <v>116</v>
      </c>
      <c r="L266" s="32"/>
      <c r="M266" s="33" t="s">
        <v>145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10</v>
      </c>
      <c r="Y279" s="798">
        <f t="shared" ref="Y279:Y288" si="67">IFERROR(IF(X279="",0,CEILING((X279/$H279),1)*$H279),"")</f>
        <v>10.8</v>
      </c>
      <c r="Z279" s="36">
        <f>IFERROR(IF(Y279=0,"",ROUNDUP(Y279/H279,0)*0.02175),"")</f>
        <v>2.1749999999999999E-2</v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10.444444444444443</v>
      </c>
      <c r="BN279" s="64">
        <f t="shared" ref="BN279:BN288" si="69">IFERROR(Y279*I279/H279,"0")</f>
        <v>11.28</v>
      </c>
      <c r="BO279" s="64">
        <f t="shared" ref="BO279:BO288" si="70">IFERROR(1/J279*(X279/H279),"0")</f>
        <v>1.653439153439153E-2</v>
      </c>
      <c r="BP279" s="64">
        <f t="shared" ref="BP279:BP288" si="71">IFERROR(1/J279*(Y279/H279),"0")</f>
        <v>1.7857142857142856E-2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4301011850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56</v>
      </c>
      <c r="K281" s="32" t="s">
        <v>116</v>
      </c>
      <c r="L281" s="32"/>
      <c r="M281" s="33" t="s">
        <v>119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20</v>
      </c>
      <c r="Y281" s="798">
        <f t="shared" si="67"/>
        <v>21.6</v>
      </c>
      <c r="Z281" s="36">
        <f>IFERROR(IF(Y281=0,"",ROUNDUP(Y281/H281,0)*0.02175),"")</f>
        <v>4.3499999999999997E-2</v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20.888888888888886</v>
      </c>
      <c r="BN281" s="64">
        <f t="shared" si="69"/>
        <v>22.56</v>
      </c>
      <c r="BO281" s="64">
        <f t="shared" si="70"/>
        <v>3.306878306878306E-2</v>
      </c>
      <c r="BP281" s="64">
        <f t="shared" si="71"/>
        <v>3.5714285714285712E-2</v>
      </c>
    </row>
    <row r="282" spans="1:68" ht="27" customHeight="1" x14ac:dyDescent="0.25">
      <c r="A282" s="54" t="s">
        <v>477</v>
      </c>
      <c r="B282" s="54" t="s">
        <v>480</v>
      </c>
      <c r="C282" s="31">
        <v>4301011910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48</v>
      </c>
      <c r="K282" s="32" t="s">
        <v>116</v>
      </c>
      <c r="L282" s="32"/>
      <c r="M282" s="33" t="s">
        <v>145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5</v>
      </c>
      <c r="Y285" s="798">
        <f t="shared" si="67"/>
        <v>8</v>
      </c>
      <c r="Z285" s="36">
        <f>IFERROR(IF(Y285=0,"",ROUNDUP(Y285/H285,0)*0.00902),"")</f>
        <v>1.804E-2</v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5.2625000000000002</v>
      </c>
      <c r="BN285" s="64">
        <f t="shared" si="69"/>
        <v>8.42</v>
      </c>
      <c r="BO285" s="64">
        <f t="shared" si="70"/>
        <v>9.46969696969697E-3</v>
      </c>
      <c r="BP285" s="64">
        <f t="shared" si="71"/>
        <v>1.5151515151515152E-2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4.0277777777777777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5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8.3290000000000003E-2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35</v>
      </c>
      <c r="Y290" s="799">
        <f>IFERROR(SUM(Y279:Y288),"0")</f>
        <v>40.400000000000006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4.1999999999999993</v>
      </c>
      <c r="Y346" s="798">
        <f>IFERROR(IF(X346="",0,CEILING((X346/$H346),1)*$H346),"")</f>
        <v>4.2</v>
      </c>
      <c r="Z346" s="36">
        <f>IFERROR(IF(Y346=0,"",ROUNDUP(Y346/H346,0)*0.00502),"")</f>
        <v>1.004E-2</v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4.3999999999999995</v>
      </c>
      <c r="BN346" s="64">
        <f>IFERROR(Y346*I346/H346,"0")</f>
        <v>4.4000000000000004</v>
      </c>
      <c r="BO346" s="64">
        <f>IFERROR(1/J346*(X346/H346),"0")</f>
        <v>8.5470085470085461E-3</v>
      </c>
      <c r="BP346" s="64">
        <f>IFERROR(1/J346*(Y346/H346),"0")</f>
        <v>8.5470085470085479E-3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1.9999999999999996</v>
      </c>
      <c r="Y348" s="799">
        <f>IFERROR(Y346/H346,"0")+IFERROR(Y347/H347,"0")</f>
        <v>2</v>
      </c>
      <c r="Z348" s="799">
        <f>IFERROR(IF(Z346="",0,Z346),"0")+IFERROR(IF(Z347="",0,Z347),"0")</f>
        <v>1.004E-2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4.1999999999999993</v>
      </c>
      <c r="Y349" s="799">
        <f>IFERROR(SUM(Y346:Y347),"0")</f>
        <v>4.2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4301012016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56</v>
      </c>
      <c r="K357" s="32" t="s">
        <v>116</v>
      </c>
      <c r="L357" s="32" t="s">
        <v>148</v>
      </c>
      <c r="M357" s="33" t="s">
        <v>77</v>
      </c>
      <c r="N357" s="33"/>
      <c r="O357" s="32">
        <v>55</v>
      </c>
      <c r="P357" s="12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40</v>
      </c>
      <c r="Y357" s="798">
        <f t="shared" si="77"/>
        <v>43.2</v>
      </c>
      <c r="Z357" s="36">
        <f>IFERROR(IF(Y357=0,"",ROUNDUP(Y357/H357,0)*0.02175),"")</f>
        <v>8.6999999999999994E-2</v>
      </c>
      <c r="AA357" s="56"/>
      <c r="AB357" s="57"/>
      <c r="AC357" s="423" t="s">
        <v>567</v>
      </c>
      <c r="AG357" s="64"/>
      <c r="AJ357" s="68" t="s">
        <v>150</v>
      </c>
      <c r="AK357" s="68">
        <v>604.79999999999995</v>
      </c>
      <c r="BB357" s="424" t="s">
        <v>1</v>
      </c>
      <c r="BM357" s="64">
        <f t="shared" si="78"/>
        <v>41.777777777777771</v>
      </c>
      <c r="BN357" s="64">
        <f t="shared" si="79"/>
        <v>45.12</v>
      </c>
      <c r="BO357" s="64">
        <f t="shared" si="80"/>
        <v>6.613756613756612E-2</v>
      </c>
      <c r="BP357" s="64">
        <f t="shared" si="81"/>
        <v>7.1428571428571425E-2</v>
      </c>
    </row>
    <row r="358" spans="1:68" ht="27" customHeight="1" x14ac:dyDescent="0.25">
      <c r="A358" s="54" t="s">
        <v>565</v>
      </c>
      <c r="B358" s="54" t="s">
        <v>568</v>
      </c>
      <c r="C358" s="31">
        <v>4301011911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48</v>
      </c>
      <c r="K358" s="32" t="s">
        <v>116</v>
      </c>
      <c r="L358" s="32"/>
      <c r="M358" s="33" t="s">
        <v>145</v>
      </c>
      <c r="N358" s="33"/>
      <c r="O358" s="32">
        <v>55</v>
      </c>
      <c r="P358" s="9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10</v>
      </c>
      <c r="Y359" s="798">
        <f t="shared" si="77"/>
        <v>10.8</v>
      </c>
      <c r="Z359" s="36">
        <f>IFERROR(IF(Y359=0,"",ROUNDUP(Y359/H359,0)*0.02175),"")</f>
        <v>2.1749999999999999E-2</v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10.444444444444443</v>
      </c>
      <c r="BN359" s="64">
        <f t="shared" si="79"/>
        <v>11.28</v>
      </c>
      <c r="BO359" s="64">
        <f t="shared" si="80"/>
        <v>1.653439153439153E-2</v>
      </c>
      <c r="BP359" s="64">
        <f t="shared" si="81"/>
        <v>1.7857142857142856E-2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567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10</v>
      </c>
      <c r="Y363" s="798">
        <f t="shared" si="77"/>
        <v>10</v>
      </c>
      <c r="Z363" s="36">
        <f>IFERROR(IF(Y363=0,"",ROUNDUP(Y363/H363,0)*0.00902),"")</f>
        <v>1.804E-2</v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10.42</v>
      </c>
      <c r="BN363" s="64">
        <f t="shared" si="79"/>
        <v>10.42</v>
      </c>
      <c r="BO363" s="64">
        <f t="shared" si="80"/>
        <v>1.5151515151515152E-2</v>
      </c>
      <c r="BP363" s="64">
        <f t="shared" si="81"/>
        <v>1.5151515151515152E-2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6.6296296296296289</v>
      </c>
      <c r="Y364" s="799">
        <f>IFERROR(Y356/H356,"0")+IFERROR(Y357/H357,"0")+IFERROR(Y358/H358,"0")+IFERROR(Y359/H359,"0")+IFERROR(Y360/H360,"0")+IFERROR(Y361/H361,"0")+IFERROR(Y362/H362,"0")+IFERROR(Y363/H363,"0")</f>
        <v>7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0.12678999999999999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60</v>
      </c>
      <c r="Y365" s="799">
        <f>IFERROR(SUM(Y356:Y363),"0")</f>
        <v>64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8</v>
      </c>
      <c r="Y367" s="798">
        <f>IFERROR(IF(X367="",0,CEILING((X367/$H367),1)*$H367),"")</f>
        <v>8.4</v>
      </c>
      <c r="Z367" s="36">
        <f>IFERROR(IF(Y367=0,"",ROUNDUP(Y367/H367,0)*0.00902),"")</f>
        <v>1.804E-2</v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8.5142857142857142</v>
      </c>
      <c r="BN367" s="64">
        <f>IFERROR(Y367*I367/H367,"0")</f>
        <v>8.94</v>
      </c>
      <c r="BO367" s="64">
        <f>IFERROR(1/J367*(X367/H367),"0")</f>
        <v>1.443001443001443E-2</v>
      </c>
      <c r="BP367" s="64">
        <f>IFERROR(1/J367*(Y367/H367),"0")</f>
        <v>1.5151515151515152E-2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8</v>
      </c>
      <c r="Y368" s="798">
        <f>IFERROR(IF(X368="",0,CEILING((X368/$H368),1)*$H368),"")</f>
        <v>8.4</v>
      </c>
      <c r="Z368" s="36">
        <f>IFERROR(IF(Y368=0,"",ROUNDUP(Y368/H368,0)*0.00902),"")</f>
        <v>1.804E-2</v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8.5142857142857142</v>
      </c>
      <c r="BN368" s="64">
        <f>IFERROR(Y368*I368/H368,"0")</f>
        <v>8.94</v>
      </c>
      <c r="BO368" s="64">
        <f>IFERROR(1/J368*(X368/H368),"0")</f>
        <v>1.443001443001443E-2</v>
      </c>
      <c r="BP368" s="64">
        <f>IFERROR(1/J368*(Y368/H368),"0")</f>
        <v>1.5151515151515152E-2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4.1999999999999993</v>
      </c>
      <c r="Y370" s="798">
        <f>IFERROR(IF(X370="",0,CEILING((X370/$H370),1)*$H370),"")</f>
        <v>4.2</v>
      </c>
      <c r="Z370" s="36">
        <f>IFERROR(IF(Y370=0,"",ROUNDUP(Y370/H370,0)*0.00502),"")</f>
        <v>1.004E-2</v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4.4599999999999991</v>
      </c>
      <c r="BN370" s="64">
        <f>IFERROR(Y370*I370/H370,"0")</f>
        <v>4.46</v>
      </c>
      <c r="BO370" s="64">
        <f>IFERROR(1/J370*(X370/H370),"0")</f>
        <v>8.5470085470085461E-3</v>
      </c>
      <c r="BP370" s="64">
        <f>IFERROR(1/J370*(Y370/H370),"0")</f>
        <v>8.5470085470085479E-3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5.8095238095238084</v>
      </c>
      <c r="Y371" s="799">
        <f>IFERROR(Y367/H367,"0")+IFERROR(Y368/H368,"0")+IFERROR(Y369/H369,"0")+IFERROR(Y370/H370,"0")</f>
        <v>6</v>
      </c>
      <c r="Z371" s="799">
        <f>IFERROR(IF(Z367="",0,Z367),"0")+IFERROR(IF(Z368="",0,Z368),"0")+IFERROR(IF(Z369="",0,Z369),"0")+IFERROR(IF(Z370="",0,Z370),"0")</f>
        <v>4.6120000000000001E-2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20.2</v>
      </c>
      <c r="Y372" s="799">
        <f>IFERROR(SUM(Y367:Y370),"0")</f>
        <v>21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320</v>
      </c>
      <c r="Y374" s="798">
        <f t="shared" ref="Y374:Y379" si="82">IFERROR(IF(X374="",0,CEILING((X374/$H374),1)*$H374),"")</f>
        <v>327.59999999999997</v>
      </c>
      <c r="Z374" s="36">
        <f>IFERROR(IF(Y374=0,"",ROUNDUP(Y374/H374,0)*0.02175),"")</f>
        <v>0.91349999999999998</v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342.89230769230772</v>
      </c>
      <c r="BN374" s="64">
        <f t="shared" ref="BN374:BN379" si="84">IFERROR(Y374*I374/H374,"0")</f>
        <v>351.03599999999994</v>
      </c>
      <c r="BO374" s="64">
        <f t="shared" ref="BO374:BO379" si="85">IFERROR(1/J374*(X374/H374),"0")</f>
        <v>0.73260073260073266</v>
      </c>
      <c r="BP374" s="64">
        <f t="shared" ref="BP374:BP379" si="86">IFERROR(1/J374*(Y374/H374),"0")</f>
        <v>0.75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7.1999999999999993</v>
      </c>
      <c r="Y377" s="798">
        <f t="shared" si="82"/>
        <v>9</v>
      </c>
      <c r="Z377" s="36">
        <f>IFERROR(IF(Y377=0,"",ROUNDUP(Y377/H377,0)*0.00651),"")</f>
        <v>1.9529999999999999E-2</v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7.7903999999999991</v>
      </c>
      <c r="BN377" s="64">
        <f t="shared" si="84"/>
        <v>9.7379999999999995</v>
      </c>
      <c r="BO377" s="64">
        <f t="shared" si="85"/>
        <v>1.3186813186813187E-2</v>
      </c>
      <c r="BP377" s="64">
        <f t="shared" si="86"/>
        <v>1.6483516483516484E-2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43.425641025641028</v>
      </c>
      <c r="Y380" s="799">
        <f>IFERROR(Y374/H374,"0")+IFERROR(Y375/H375,"0")+IFERROR(Y376/H376,"0")+IFERROR(Y377/H377,"0")+IFERROR(Y378/H378,"0")+IFERROR(Y379/H379,"0")</f>
        <v>45</v>
      </c>
      <c r="Z380" s="799">
        <f>IFERROR(IF(Z374="",0,Z374),"0")+IFERROR(IF(Z375="",0,Z375),"0")+IFERROR(IF(Z376="",0,Z376),"0")+IFERROR(IF(Z377="",0,Z377),"0")+IFERROR(IF(Z378="",0,Z378),"0")+IFERROR(IF(Z379="",0,Z379),"0")</f>
        <v>0.93303000000000003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327.2</v>
      </c>
      <c r="Y381" s="799">
        <f>IFERROR(SUM(Y374:Y379),"0")</f>
        <v>336.59999999999997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40</v>
      </c>
      <c r="Y384" s="798">
        <f>IFERROR(IF(X384="",0,CEILING((X384/$H384),1)*$H384),"")</f>
        <v>46.8</v>
      </c>
      <c r="Z384" s="36">
        <f>IFERROR(IF(Y384=0,"",ROUNDUP(Y384/H384,0)*0.02175),"")</f>
        <v>0.1305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42.892307692307703</v>
      </c>
      <c r="BN384" s="64">
        <f>IFERROR(Y384*I384/H384,"0")</f>
        <v>50.184000000000005</v>
      </c>
      <c r="BO384" s="64">
        <f>IFERROR(1/J384*(X384/H384),"0")</f>
        <v>9.1575091575091583E-2</v>
      </c>
      <c r="BP384" s="64">
        <f>IFERROR(1/J384*(Y384/H384),"0")</f>
        <v>0.10714285714285714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16</v>
      </c>
      <c r="Y386" s="798">
        <f>IFERROR(IF(X386="",0,CEILING((X386/$H386),1)*$H386),"")</f>
        <v>16.8</v>
      </c>
      <c r="Z386" s="36">
        <f>IFERROR(IF(Y386=0,"",ROUNDUP(Y386/H386,0)*0.02175),"")</f>
        <v>4.3499999999999997E-2</v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17.074285714285715</v>
      </c>
      <c r="BN386" s="64">
        <f>IFERROR(Y386*I386/H386,"0")</f>
        <v>17.928000000000001</v>
      </c>
      <c r="BO386" s="64">
        <f>IFERROR(1/J386*(X386/H386),"0")</f>
        <v>3.4013605442176867E-2</v>
      </c>
      <c r="BP386" s="64">
        <f>IFERROR(1/J386*(Y386/H386),"0")</f>
        <v>3.5714285714285712E-2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7.0329670329670328</v>
      </c>
      <c r="Y387" s="799">
        <f>IFERROR(Y383/H383,"0")+IFERROR(Y384/H384,"0")+IFERROR(Y385/H385,"0")+IFERROR(Y386/H386,"0")</f>
        <v>8</v>
      </c>
      <c r="Z387" s="799">
        <f>IFERROR(IF(Z383="",0,Z383),"0")+IFERROR(IF(Z384="",0,Z384),"0")+IFERROR(IF(Z385="",0,Z385),"0")+IFERROR(IF(Z386="",0,Z386),"0")</f>
        <v>0.17399999999999999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56</v>
      </c>
      <c r="Y388" s="799">
        <f>IFERROR(SUM(Y383:Y386),"0")</f>
        <v>63.599999999999994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6.3</v>
      </c>
      <c r="Y409" s="798">
        <f>IFERROR(IF(X409="",0,CEILING((X409/$H409),1)*$H409),"")</f>
        <v>6.3000000000000007</v>
      </c>
      <c r="Z409" s="36">
        <f>IFERROR(IF(Y409=0,"",ROUNDUP(Y409/H409,0)*0.00651),"")</f>
        <v>1.9529999999999999E-2</v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7.0559999999999992</v>
      </c>
      <c r="BN409" s="64">
        <f>IFERROR(Y409*I409/H409,"0")</f>
        <v>7.056</v>
      </c>
      <c r="BO409" s="64">
        <f>IFERROR(1/J409*(X409/H409),"0")</f>
        <v>1.6483516483516484E-2</v>
      </c>
      <c r="BP409" s="64">
        <f>IFERROR(1/J409*(Y409/H409),"0")</f>
        <v>1.6483516483516484E-2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6.3</v>
      </c>
      <c r="Y410" s="798">
        <f>IFERROR(IF(X410="",0,CEILING((X410/$H410),1)*$H410),"")</f>
        <v>6.3000000000000007</v>
      </c>
      <c r="Z410" s="36">
        <f>IFERROR(IF(Y410=0,"",ROUNDUP(Y410/H410,0)*0.00651),"")</f>
        <v>1.9529999999999999E-2</v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7.02</v>
      </c>
      <c r="BN410" s="64">
        <f>IFERROR(Y410*I410/H410,"0")</f>
        <v>7.0200000000000005</v>
      </c>
      <c r="BO410" s="64">
        <f>IFERROR(1/J410*(X410/H410),"0")</f>
        <v>1.6483516483516484E-2</v>
      </c>
      <c r="BP410" s="64">
        <f>IFERROR(1/J410*(Y410/H410),"0")</f>
        <v>1.6483516483516484E-2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6</v>
      </c>
      <c r="Y411" s="799">
        <f>IFERROR(Y408/H408,"0")+IFERROR(Y409/H409,"0")+IFERROR(Y410/H410,"0")</f>
        <v>6</v>
      </c>
      <c r="Z411" s="799">
        <f>IFERROR(IF(Z408="",0,Z408),"0")+IFERROR(IF(Z409="",0,Z409),"0")+IFERROR(IF(Z410="",0,Z410),"0")</f>
        <v>3.9059999999999997E-2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12.6</v>
      </c>
      <c r="Y412" s="799">
        <f>IFERROR(SUM(Y408:Y410),"0")</f>
        <v>12.600000000000001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30</v>
      </c>
      <c r="Y417" s="798">
        <f t="shared" si="87"/>
        <v>30</v>
      </c>
      <c r="Z417" s="36">
        <f>IFERROR(IF(Y417=0,"",ROUNDUP(Y417/H417,0)*0.02175),"")</f>
        <v>4.3499999999999997E-2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30.96</v>
      </c>
      <c r="BN417" s="64">
        <f t="shared" si="89"/>
        <v>30.96</v>
      </c>
      <c r="BO417" s="64">
        <f t="shared" si="90"/>
        <v>4.1666666666666664E-2</v>
      </c>
      <c r="BP417" s="64">
        <f t="shared" si="91"/>
        <v>4.1666666666666664E-2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60</v>
      </c>
      <c r="Y419" s="798">
        <f t="shared" si="87"/>
        <v>60</v>
      </c>
      <c r="Z419" s="36">
        <f>IFERROR(IF(Y419=0,"",ROUNDUP(Y419/H419,0)*0.02175),"")</f>
        <v>8.6999999999999994E-2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61.92</v>
      </c>
      <c r="BN419" s="64">
        <f t="shared" si="89"/>
        <v>61.92</v>
      </c>
      <c r="BO419" s="64">
        <f t="shared" si="90"/>
        <v>8.3333333333333329E-2</v>
      </c>
      <c r="BP419" s="64">
        <f t="shared" si="91"/>
        <v>8.3333333333333329E-2</v>
      </c>
    </row>
    <row r="420" spans="1:68" ht="27" customHeight="1" x14ac:dyDescent="0.25">
      <c r="A420" s="54" t="s">
        <v>670</v>
      </c>
      <c r="B420" s="54" t="s">
        <v>671</v>
      </c>
      <c r="C420" s="31">
        <v>4301011867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 t="s">
        <v>148</v>
      </c>
      <c r="M420" s="33" t="s">
        <v>68</v>
      </c>
      <c r="N420" s="33"/>
      <c r="O420" s="32">
        <v>60</v>
      </c>
      <c r="P420" s="11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150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804">
        <v>4607091383997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150</v>
      </c>
      <c r="Y421" s="798">
        <f t="shared" si="87"/>
        <v>150</v>
      </c>
      <c r="Z421" s="36">
        <f>IFERROR(IF(Y421=0,"",ROUNDUP(Y421/H421,0)*0.02175),"")</f>
        <v>0.21749999999999997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154.80000000000001</v>
      </c>
      <c r="BN421" s="64">
        <f t="shared" si="89"/>
        <v>154.80000000000001</v>
      </c>
      <c r="BO421" s="64">
        <f t="shared" si="90"/>
        <v>0.20833333333333331</v>
      </c>
      <c r="BP421" s="64">
        <f t="shared" si="91"/>
        <v>0.20833333333333331</v>
      </c>
    </row>
    <row r="422" spans="1:68" ht="27" customHeight="1" x14ac:dyDescent="0.25">
      <c r="A422" s="54" t="s">
        <v>670</v>
      </c>
      <c r="B422" s="54" t="s">
        <v>676</v>
      </c>
      <c r="C422" s="31">
        <v>4301011943</v>
      </c>
      <c r="D422" s="804">
        <v>4680115884830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145</v>
      </c>
      <c r="N422" s="33"/>
      <c r="O422" s="32">
        <v>60</v>
      </c>
      <c r="P422" s="9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663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4301011866</v>
      </c>
      <c r="D425" s="804">
        <v>4680115884878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4301011868</v>
      </c>
      <c r="D426" s="804">
        <v>4680115884861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672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16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16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0.34799999999999998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240</v>
      </c>
      <c r="Y428" s="799">
        <f>IFERROR(SUM(Y416:Y426),"0")</f>
        <v>240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105</v>
      </c>
      <c r="Y430" s="798">
        <f>IFERROR(IF(X430="",0,CEILING((X430/$H430),1)*$H430),"")</f>
        <v>105</v>
      </c>
      <c r="Z430" s="36">
        <f>IFERROR(IF(Y430=0,"",ROUNDUP(Y430/H430,0)*0.02175),"")</f>
        <v>0.15225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108.36</v>
      </c>
      <c r="BN430" s="64">
        <f>IFERROR(Y430*I430/H430,"0")</f>
        <v>108.36</v>
      </c>
      <c r="BO430" s="64">
        <f>IFERROR(1/J430*(X430/H430),"0")</f>
        <v>0.14583333333333331</v>
      </c>
      <c r="BP430" s="64">
        <f>IFERROR(1/J430*(Y430/H430),"0")</f>
        <v>0.14583333333333331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7</v>
      </c>
      <c r="Y432" s="799">
        <f>IFERROR(Y430/H430,"0")+IFERROR(Y431/H431,"0")</f>
        <v>7</v>
      </c>
      <c r="Z432" s="799">
        <f>IFERROR(IF(Z430="",0,Z430),"0")+IFERROR(IF(Z431="",0,Z431),"0")</f>
        <v>0.15225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105</v>
      </c>
      <c r="Y433" s="799">
        <f>IFERROR(SUM(Y430:Y431),"0")</f>
        <v>105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4301011483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4301011873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4301011655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4301011872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4301011312</v>
      </c>
      <c r="D449" s="804">
        <v>4607091384192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119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4301011874</v>
      </c>
      <c r="D450" s="804">
        <v>4680115884892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718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718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4301031374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">
        <v>775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776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777</v>
      </c>
      <c r="C489" s="31">
        <v>4301031336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776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2.1</v>
      </c>
      <c r="Y490" s="798">
        <f t="shared" si="98"/>
        <v>2.1</v>
      </c>
      <c r="Z490" s="36">
        <f t="shared" si="103"/>
        <v>5.0200000000000002E-3</v>
      </c>
      <c r="AA490" s="56"/>
      <c r="AB490" s="57"/>
      <c r="AC490" s="575" t="s">
        <v>776</v>
      </c>
      <c r="AG490" s="64"/>
      <c r="AJ490" s="68"/>
      <c r="AK490" s="68">
        <v>0</v>
      </c>
      <c r="BB490" s="576" t="s">
        <v>1</v>
      </c>
      <c r="BM490" s="64">
        <f t="shared" si="99"/>
        <v>2.23</v>
      </c>
      <c r="BN490" s="64">
        <f t="shared" si="100"/>
        <v>2.23</v>
      </c>
      <c r="BO490" s="64">
        <f t="shared" si="101"/>
        <v>4.2735042735042739E-3</v>
      </c>
      <c r="BP490" s="64">
        <f t="shared" si="102"/>
        <v>4.2735042735042739E-3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776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2.1</v>
      </c>
      <c r="Y495" s="798">
        <f t="shared" si="98"/>
        <v>2.1</v>
      </c>
      <c r="Z495" s="36">
        <f t="shared" si="103"/>
        <v>5.0200000000000002E-3</v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2.23</v>
      </c>
      <c r="BN495" s="64">
        <f t="shared" si="100"/>
        <v>2.23</v>
      </c>
      <c r="BO495" s="64">
        <f t="shared" si="101"/>
        <v>4.2735042735042739E-3</v>
      </c>
      <c r="BP495" s="64">
        <f t="shared" si="102"/>
        <v>4.2735042735042739E-3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4301031255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21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794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795</v>
      </c>
      <c r="C498" s="31">
        <v>4301031338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4301031368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24" t="s">
        <v>797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760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2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2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1.004E-2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4.2</v>
      </c>
      <c r="Y501" s="799">
        <f>IFERROR(SUM(Y479:Y499),"0")</f>
        <v>4.2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4301031291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2.02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35</v>
      </c>
      <c r="P537" s="89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IFERROR(IF(Y537=0,"",ROUNDUP(Y537/H537,0)*0.00502),"")</f>
        <v/>
      </c>
      <c r="AA537" s="56"/>
      <c r="AB537" s="57"/>
      <c r="AC537" s="623" t="s">
        <v>844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845</v>
      </c>
      <c r="C538" s="31">
        <v>4301031347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2.1</v>
      </c>
      <c r="J538" s="32">
        <v>182</v>
      </c>
      <c r="K538" s="32" t="s">
        <v>76</v>
      </c>
      <c r="L538" s="32"/>
      <c r="M538" s="33" t="s">
        <v>68</v>
      </c>
      <c r="N538" s="33"/>
      <c r="O538" s="32">
        <v>50</v>
      </c>
      <c r="P538" s="1048" t="s">
        <v>846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IFERROR(IF(Y538=0,"",ROUNDUP(Y538/H538,0)*0.00651),"")</f>
        <v/>
      </c>
      <c r="AA538" s="56"/>
      <c r="AB538" s="57"/>
      <c r="AC538" s="625" t="s">
        <v>844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4301031416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50</v>
      </c>
      <c r="P539" s="887" t="s">
        <v>849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850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851</v>
      </c>
      <c r="C540" s="31">
        <v>4301031329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35</v>
      </c>
      <c r="P540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850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5</v>
      </c>
      <c r="Y551" s="798">
        <f t="shared" ref="Y551:Y565" si="109">IFERROR(IF(X551="",0,CEILING((X551/$H551),1)*$H551),"")</f>
        <v>5.28</v>
      </c>
      <c r="Z551" s="36">
        <f t="shared" ref="Z551:Z556" si="110">IFERROR(IF(Y551=0,"",ROUNDUP(Y551/H551,0)*0.01196),"")</f>
        <v>1.196E-2</v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5.3409090909090908</v>
      </c>
      <c r="BN551" s="64">
        <f t="shared" ref="BN551:BN565" si="112">IFERROR(Y551*I551/H551,"0")</f>
        <v>5.64</v>
      </c>
      <c r="BO551" s="64">
        <f t="shared" ref="BO551:BO565" si="113">IFERROR(1/J551*(X551/H551),"0")</f>
        <v>9.1054778554778559E-3</v>
      </c>
      <c r="BP551" s="64">
        <f t="shared" ref="BP551:BP565" si="114">IFERROR(1/J551*(Y551/H551),"0")</f>
        <v>9.6153846153846159E-3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77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77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0.94696969696969691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1.196E-2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5</v>
      </c>
      <c r="Y567" s="799">
        <f>IFERROR(SUM(Y551:Y565),"0")</f>
        <v>5.28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4301020222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119</v>
      </c>
      <c r="N569" s="33"/>
      <c r="O569" s="32">
        <v>55</v>
      </c>
      <c r="P569" s="11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5</v>
      </c>
      <c r="Y569" s="798">
        <f>IFERROR(IF(X569="",0,CEILING((X569/$H569),1)*$H569),"")</f>
        <v>5.28</v>
      </c>
      <c r="Z569" s="36">
        <f>IFERROR(IF(Y569=0,"",ROUNDUP(Y569/H569,0)*0.01196),"")</f>
        <v>1.196E-2</v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5.3409090909090908</v>
      </c>
      <c r="BN569" s="64">
        <f>IFERROR(Y569*I569/H569,"0")</f>
        <v>5.64</v>
      </c>
      <c r="BO569" s="64">
        <f>IFERROR(1/J569*(X569/H569),"0")</f>
        <v>9.1054778554778559E-3</v>
      </c>
      <c r="BP569" s="64">
        <f>IFERROR(1/J569*(Y569/H569),"0")</f>
        <v>9.6153846153846159E-3</v>
      </c>
    </row>
    <row r="570" spans="1:68" ht="16.5" customHeight="1" x14ac:dyDescent="0.25">
      <c r="A570" s="54" t="s">
        <v>894</v>
      </c>
      <c r="B570" s="54" t="s">
        <v>897</v>
      </c>
      <c r="C570" s="31">
        <v>4301020334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77</v>
      </c>
      <c r="N570" s="33"/>
      <c r="O570" s="32">
        <v>70</v>
      </c>
      <c r="P570" s="869" t="s">
        <v>898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899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0.94696969696969691</v>
      </c>
      <c r="Y574" s="799">
        <f>IFERROR(Y569/H569,"0")+IFERROR(Y570/H570,"0")+IFERROR(Y571/H571,"0")+IFERROR(Y572/H572,"0")+IFERROR(Y573/H573,"0")</f>
        <v>1</v>
      </c>
      <c r="Z574" s="799">
        <f>IFERROR(IF(Z569="",0,Z569),"0")+IFERROR(IF(Z570="",0,Z570),"0")+IFERROR(IF(Z571="",0,Z571),"0")+IFERROR(IF(Z572="",0,Z572),"0")+IFERROR(IF(Z573="",0,Z573),"0")</f>
        <v>1.196E-2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5</v>
      </c>
      <c r="Y575" s="799">
        <f>IFERROR(SUM(Y569:Y573),"0")</f>
        <v>5.28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4301031252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60</v>
      </c>
      <c r="P577" s="11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907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908</v>
      </c>
      <c r="C578" s="31">
        <v>4301031349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70</v>
      </c>
      <c r="P578" s="1199" t="s">
        <v>909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4301031248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60</v>
      </c>
      <c r="P579" s="12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913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914</v>
      </c>
      <c r="C580" s="31">
        <v>4301031350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70</v>
      </c>
      <c r="P580" s="1131" t="s">
        <v>915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4301031250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60</v>
      </c>
      <c r="P581" s="9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2"/>
      <c r="R581" s="802"/>
      <c r="S581" s="802"/>
      <c r="T581" s="803"/>
      <c r="U581" s="34"/>
      <c r="V581" s="34"/>
      <c r="W581" s="35" t="s">
        <v>69</v>
      </c>
      <c r="X581" s="797">
        <v>5</v>
      </c>
      <c r="Y581" s="798">
        <f t="shared" si="115"/>
        <v>5.28</v>
      </c>
      <c r="Z581" s="36">
        <f t="shared" si="116"/>
        <v>1.196E-2</v>
      </c>
      <c r="AA581" s="56"/>
      <c r="AB581" s="57"/>
      <c r="AC581" s="681" t="s">
        <v>919</v>
      </c>
      <c r="AG581" s="64"/>
      <c r="AJ581" s="68"/>
      <c r="AK581" s="68">
        <v>0</v>
      </c>
      <c r="BB581" s="682" t="s">
        <v>1</v>
      </c>
      <c r="BM581" s="64">
        <f t="shared" si="117"/>
        <v>5.3409090909090908</v>
      </c>
      <c r="BN581" s="64">
        <f t="shared" si="118"/>
        <v>5.64</v>
      </c>
      <c r="BO581" s="64">
        <f t="shared" si="119"/>
        <v>9.1054778554778559E-3</v>
      </c>
      <c r="BP581" s="64">
        <f t="shared" si="120"/>
        <v>9.6153846153846159E-3</v>
      </c>
    </row>
    <row r="582" spans="1:68" ht="27" customHeight="1" x14ac:dyDescent="0.25">
      <c r="A582" s="54" t="s">
        <v>917</v>
      </c>
      <c r="B582" s="54" t="s">
        <v>920</v>
      </c>
      <c r="C582" s="31">
        <v>4301031353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70</v>
      </c>
      <c r="P582" s="1139" t="s">
        <v>921</v>
      </c>
      <c r="Q582" s="802"/>
      <c r="R582" s="802"/>
      <c r="S582" s="802"/>
      <c r="T582" s="803"/>
      <c r="U582" s="34" t="s">
        <v>922</v>
      </c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4301031249</v>
      </c>
      <c r="D583" s="804">
        <v>4680115882072</v>
      </c>
      <c r="E583" s="805"/>
      <c r="F583" s="796">
        <v>0.6</v>
      </c>
      <c r="G583" s="32">
        <v>6</v>
      </c>
      <c r="H583" s="796">
        <v>3.6</v>
      </c>
      <c r="I583" s="796">
        <v>3.81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60</v>
      </c>
      <c r="P583" s="11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4301031419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6.93</v>
      </c>
      <c r="J584" s="32">
        <v>132</v>
      </c>
      <c r="K584" s="32" t="s">
        <v>126</v>
      </c>
      <c r="L584" s="32"/>
      <c r="M584" s="33" t="s">
        <v>119</v>
      </c>
      <c r="N584" s="33"/>
      <c r="O584" s="32">
        <v>70</v>
      </c>
      <c r="P584" s="928" t="s">
        <v>928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IFERROR(IF(Y584=0,"",ROUNDUP(Y584/H584,0)*0.00902),"")</f>
        <v/>
      </c>
      <c r="AA584" s="56"/>
      <c r="AB584" s="57"/>
      <c r="AC584" s="687" t="s">
        <v>910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4301031383</v>
      </c>
      <c r="D585" s="804">
        <v>4680115882072</v>
      </c>
      <c r="E585" s="805"/>
      <c r="F585" s="796">
        <v>0.6</v>
      </c>
      <c r="G585" s="32">
        <v>8</v>
      </c>
      <c r="H585" s="796">
        <v>4.8</v>
      </c>
      <c r="I585" s="796">
        <v>6.96</v>
      </c>
      <c r="J585" s="32">
        <v>120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4301031251</v>
      </c>
      <c r="D586" s="804">
        <v>4680115882102</v>
      </c>
      <c r="E586" s="805"/>
      <c r="F586" s="796">
        <v>0.6</v>
      </c>
      <c r="G586" s="32">
        <v>6</v>
      </c>
      <c r="H586" s="796">
        <v>3.6</v>
      </c>
      <c r="I586" s="796">
        <v>3.81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60</v>
      </c>
      <c r="P586" s="10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913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932</v>
      </c>
      <c r="C587" s="31">
        <v>4301031418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132</v>
      </c>
      <c r="K587" s="32" t="s">
        <v>126</v>
      </c>
      <c r="L587" s="32"/>
      <c r="M587" s="33" t="s">
        <v>68</v>
      </c>
      <c r="N587" s="33"/>
      <c r="O587" s="32">
        <v>70</v>
      </c>
      <c r="P587" s="976" t="s">
        <v>933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IFERROR(IF(Y587=0,"",ROUNDUP(Y587/H587,0)*0.00902),"")</f>
        <v/>
      </c>
      <c r="AA587" s="56"/>
      <c r="AB587" s="57"/>
      <c r="AC587" s="693" t="s">
        <v>916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4301031385</v>
      </c>
      <c r="D588" s="804">
        <v>4680115882102</v>
      </c>
      <c r="E588" s="805"/>
      <c r="F588" s="796">
        <v>0.6</v>
      </c>
      <c r="G588" s="32">
        <v>8</v>
      </c>
      <c r="H588" s="796">
        <v>4.8</v>
      </c>
      <c r="I588" s="796">
        <v>6.69</v>
      </c>
      <c r="J588" s="32">
        <v>120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IFERROR(IF(Y588=0,"",ROUNDUP(Y588/H588,0)*0.00937),"")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4301031253</v>
      </c>
      <c r="D589" s="804">
        <v>4680115882096</v>
      </c>
      <c r="E589" s="805"/>
      <c r="F589" s="796">
        <v>0.6</v>
      </c>
      <c r="G589" s="32">
        <v>6</v>
      </c>
      <c r="H589" s="796">
        <v>3.6</v>
      </c>
      <c r="I589" s="796">
        <v>3.81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60</v>
      </c>
      <c r="P589" s="12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2"/>
      <c r="R589" s="802"/>
      <c r="S589" s="802"/>
      <c r="T589" s="803"/>
      <c r="U589" s="34"/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919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937</v>
      </c>
      <c r="C590" s="31">
        <v>4301031417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132</v>
      </c>
      <c r="K590" s="32" t="s">
        <v>126</v>
      </c>
      <c r="L590" s="32"/>
      <c r="M590" s="33" t="s">
        <v>68</v>
      </c>
      <c r="N590" s="33"/>
      <c r="O590" s="32">
        <v>70</v>
      </c>
      <c r="P590" s="1016" t="s">
        <v>938</v>
      </c>
      <c r="Q590" s="802"/>
      <c r="R590" s="802"/>
      <c r="S590" s="802"/>
      <c r="T590" s="803"/>
      <c r="U590" s="34" t="s">
        <v>922</v>
      </c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IFERROR(IF(Y590=0,"",ROUNDUP(Y590/H590,0)*0.00902),"")</f>
        <v/>
      </c>
      <c r="AA590" s="56"/>
      <c r="AB590" s="57"/>
      <c r="AC590" s="699" t="s">
        <v>923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4301031384</v>
      </c>
      <c r="D591" s="804">
        <v>4680115882096</v>
      </c>
      <c r="E591" s="805"/>
      <c r="F591" s="796">
        <v>0.6</v>
      </c>
      <c r="G591" s="32">
        <v>8</v>
      </c>
      <c r="H591" s="796">
        <v>4.8</v>
      </c>
      <c r="I591" s="796">
        <v>6.69</v>
      </c>
      <c r="J591" s="32">
        <v>120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IFERROR(IF(Y591=0,"",ROUNDUP(Y591/H591,0)*0.00937),"")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0.94696969696969691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1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1.196E-2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5</v>
      </c>
      <c r="Y593" s="799">
        <f>IFERROR(SUM(Y577:Y591),"0")</f>
        <v>5.28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77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10</v>
      </c>
      <c r="Y624" s="798">
        <f t="shared" si="121"/>
        <v>12</v>
      </c>
      <c r="Z624" s="36">
        <f>IFERROR(IF(Y624=0,"",ROUNDUP(Y624/H624,0)*0.02175),"")</f>
        <v>2.1749999999999999E-2</v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10.4</v>
      </c>
      <c r="BN624" s="64">
        <f t="shared" si="123"/>
        <v>12.479999999999999</v>
      </c>
      <c r="BO624" s="64">
        <f t="shared" si="124"/>
        <v>1.488095238095238E-2</v>
      </c>
      <c r="BP624" s="64">
        <f t="shared" si="125"/>
        <v>1.7857142857142856E-2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77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0.83333333333333337</v>
      </c>
      <c r="Y629" s="799">
        <f>IFERROR(Y622/H622,"0")+IFERROR(Y623/H623,"0")+IFERROR(Y624/H624,"0")+IFERROR(Y625/H625,"0")+IFERROR(Y626/H626,"0")+IFERROR(Y627/H627,"0")+IFERROR(Y628/H628,"0")</f>
        <v>1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2.1749999999999999E-2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10</v>
      </c>
      <c r="Y630" s="799">
        <f>IFERROR(SUM(Y622:Y628),"0")</f>
        <v>12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77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24</v>
      </c>
      <c r="Y639" s="798">
        <f t="shared" ref="Y639:Y645" si="126">IFERROR(IF(X639="",0,CEILING((X639/$H639),1)*$H639),"")</f>
        <v>25.200000000000003</v>
      </c>
      <c r="Z639" s="36">
        <f>IFERROR(IF(Y639=0,"",ROUNDUP(Y639/H639,0)*0.00902),"")</f>
        <v>5.4120000000000001E-2</v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25.542857142857141</v>
      </c>
      <c r="BN639" s="64">
        <f t="shared" ref="BN639:BN645" si="128">IFERROR(Y639*I639/H639,"0")</f>
        <v>26.82</v>
      </c>
      <c r="BO639" s="64">
        <f t="shared" ref="BO639:BO645" si="129">IFERROR(1/J639*(X639/H639),"0")</f>
        <v>4.3290043290043295E-2</v>
      </c>
      <c r="BP639" s="64">
        <f t="shared" ref="BP639:BP645" si="130">IFERROR(1/J639*(Y639/H639),"0")</f>
        <v>4.5454545454545456E-2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24</v>
      </c>
      <c r="Y640" s="798">
        <f t="shared" si="126"/>
        <v>25.200000000000003</v>
      </c>
      <c r="Z640" s="36">
        <f>IFERROR(IF(Y640=0,"",ROUNDUP(Y640/H640,0)*0.00902),"")</f>
        <v>5.4120000000000001E-2</v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25.542857142857141</v>
      </c>
      <c r="BN640" s="64">
        <f t="shared" si="128"/>
        <v>26.82</v>
      </c>
      <c r="BO640" s="64">
        <f t="shared" si="129"/>
        <v>4.3290043290043295E-2</v>
      </c>
      <c r="BP640" s="64">
        <f t="shared" si="130"/>
        <v>4.5454545454545456E-2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11.428571428571429</v>
      </c>
      <c r="Y646" s="799">
        <f>IFERROR(Y639/H639,"0")+IFERROR(Y640/H640,"0")+IFERROR(Y641/H641,"0")+IFERROR(Y642/H642,"0")+IFERROR(Y643/H643,"0")+IFERROR(Y644/H644,"0")+IFERROR(Y645/H645,"0")</f>
        <v>12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0.10824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48</v>
      </c>
      <c r="Y647" s="799">
        <f>IFERROR(SUM(Y639:Y645),"0")</f>
        <v>50.400000000000006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77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77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4301051510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68</v>
      </c>
      <c r="N651" s="33"/>
      <c r="O651" s="32">
        <v>30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4301051933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77</v>
      </c>
      <c r="N652" s="33"/>
      <c r="O652" s="32">
        <v>45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4301060354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4301060408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4301060355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4301060407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1019.6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1055.6400000000001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1074.0138617049618</v>
      </c>
      <c r="Y685" s="799">
        <f>IFERROR(SUM(BN22:BN681),"0")</f>
        <v>1112.2439999999999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2</v>
      </c>
      <c r="Y686" s="38">
        <f>ROUNDUP(SUM(BP22:BP681),0)</f>
        <v>2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1124.0138617049618</v>
      </c>
      <c r="Y687" s="799">
        <f>GrossWeightTotalR+PalletQtyTotalR*25</f>
        <v>1162.2439999999999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127.6844377844378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133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2.2668900000000005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4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74.100000000000009</v>
      </c>
      <c r="E694" s="46">
        <f>IFERROR(Y105*1,"0")+IFERROR(Y106*1,"0")+IFERROR(Y107*1,"0")+IFERROR(Y111*1,"0")+IFERROR(Y112*1,"0")+IFERROR(Y113*1,"0")+IFERROR(Y114*1,"0")+IFERROR(Y115*1,"0")+IFERROR(Y116*1,"0")</f>
        <v>4.5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3.2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40.400000000000006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4.2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485.2</v>
      </c>
      <c r="V694" s="46">
        <f>IFERROR(Y404*1,"0")+IFERROR(Y408*1,"0")+IFERROR(Y409*1,"0")+IFERROR(Y410*1,"0")</f>
        <v>12.600000000000001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345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4.2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15.84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62.400000000000006</v>
      </c>
      <c r="AF694" s="46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2025-01-13T13:45:02Z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