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B84545FD-469A-4845-B192-4B9B2E0814AB}" xr6:coauthVersionLast="47" xr6:coauthVersionMax="47" xr10:uidLastSave="{00000000-0000-0000-0000-000000000000}"/>
  <bookViews>
    <workbookView xWindow="1575" yWindow="103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O662" i="2"/>
  <c r="BM662" i="2"/>
  <c r="Y662" i="2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M655" i="2"/>
  <c r="Y655" i="2"/>
  <c r="BO654" i="2"/>
  <c r="BM654" i="2"/>
  <c r="Y654" i="2"/>
  <c r="BP654" i="2" s="1"/>
  <c r="BO653" i="2"/>
  <c r="BM653" i="2"/>
  <c r="Y653" i="2"/>
  <c r="BO652" i="2"/>
  <c r="BM652" i="2"/>
  <c r="Y652" i="2"/>
  <c r="BO651" i="2"/>
  <c r="BM651" i="2"/>
  <c r="Y651" i="2"/>
  <c r="BO650" i="2"/>
  <c r="BM650" i="2"/>
  <c r="Y650" i="2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BO622" i="2"/>
  <c r="BM622" i="2"/>
  <c r="Y622" i="2"/>
  <c r="Z622" i="2" s="1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M608" i="2"/>
  <c r="Z608" i="2"/>
  <c r="Z609" i="2" s="1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M596" i="2"/>
  <c r="Y596" i="2"/>
  <c r="Z596" i="2" s="1"/>
  <c r="P596" i="2"/>
  <c r="BO595" i="2"/>
  <c r="BM595" i="2"/>
  <c r="Z595" i="2"/>
  <c r="Y595" i="2"/>
  <c r="BN595" i="2" s="1"/>
  <c r="P595" i="2"/>
  <c r="X593" i="2"/>
  <c r="X592" i="2"/>
  <c r="BO591" i="2"/>
  <c r="BM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Y588" i="2"/>
  <c r="BN588" i="2" s="1"/>
  <c r="P588" i="2"/>
  <c r="BO587" i="2"/>
  <c r="BM587" i="2"/>
  <c r="Z587" i="2"/>
  <c r="Y587" i="2"/>
  <c r="BN587" i="2" s="1"/>
  <c r="BP586" i="2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Y573" i="2"/>
  <c r="BP573" i="2" s="1"/>
  <c r="P573" i="2"/>
  <c r="BO572" i="2"/>
  <c r="BM572" i="2"/>
  <c r="Y572" i="2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M563" i="2"/>
  <c r="Y563" i="2"/>
  <c r="Z563" i="2" s="1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BP560" i="2" s="1"/>
  <c r="BO559" i="2"/>
  <c r="BN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O540" i="2"/>
  <c r="BM540" i="2"/>
  <c r="Z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O535" i="2"/>
  <c r="BN535" i="2"/>
  <c r="BM535" i="2"/>
  <c r="Y535" i="2"/>
  <c r="BP535" i="2" s="1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P503" i="2"/>
  <c r="X501" i="2"/>
  <c r="X500" i="2"/>
  <c r="BO499" i="2"/>
  <c r="BM499" i="2"/>
  <c r="Y499" i="2"/>
  <c r="BN499" i="2" s="1"/>
  <c r="BO498" i="2"/>
  <c r="BM498" i="2"/>
  <c r="Y498" i="2"/>
  <c r="BN498" i="2" s="1"/>
  <c r="P498" i="2"/>
  <c r="BO497" i="2"/>
  <c r="BN497" i="2"/>
  <c r="BM497" i="2"/>
  <c r="Y497" i="2"/>
  <c r="BP497" i="2" s="1"/>
  <c r="P497" i="2"/>
  <c r="BO496" i="2"/>
  <c r="BM496" i="2"/>
  <c r="Y496" i="2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P491" i="2"/>
  <c r="BO490" i="2"/>
  <c r="BN490" i="2"/>
  <c r="BM490" i="2"/>
  <c r="Z490" i="2"/>
  <c r="Y490" i="2"/>
  <c r="BP490" i="2" s="1"/>
  <c r="P490" i="2"/>
  <c r="BO489" i="2"/>
  <c r="BM489" i="2"/>
  <c r="Y489" i="2"/>
  <c r="P489" i="2"/>
  <c r="BO488" i="2"/>
  <c r="BM488" i="2"/>
  <c r="Y488" i="2"/>
  <c r="BN488" i="2" s="1"/>
  <c r="BO487" i="2"/>
  <c r="BM487" i="2"/>
  <c r="Y487" i="2"/>
  <c r="BP487" i="2" s="1"/>
  <c r="P487" i="2"/>
  <c r="BO486" i="2"/>
  <c r="BN486" i="2"/>
  <c r="BM486" i="2"/>
  <c r="Y486" i="2"/>
  <c r="BP486" i="2" s="1"/>
  <c r="P486" i="2"/>
  <c r="BO485" i="2"/>
  <c r="BM485" i="2"/>
  <c r="Y485" i="2"/>
  <c r="BO484" i="2"/>
  <c r="BM484" i="2"/>
  <c r="Y484" i="2"/>
  <c r="P484" i="2"/>
  <c r="BP483" i="2"/>
  <c r="BO483" i="2"/>
  <c r="BM483" i="2"/>
  <c r="Y483" i="2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M469" i="2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O461" i="2"/>
  <c r="BM461" i="2"/>
  <c r="Y461" i="2"/>
  <c r="BN461" i="2" s="1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N449" i="2"/>
  <c r="BM449" i="2"/>
  <c r="Y449" i="2"/>
  <c r="BP449" i="2" s="1"/>
  <c r="P449" i="2"/>
  <c r="BO448" i="2"/>
  <c r="BM448" i="2"/>
  <c r="Z448" i="2"/>
  <c r="Y448" i="2"/>
  <c r="P448" i="2"/>
  <c r="BO447" i="2"/>
  <c r="BM447" i="2"/>
  <c r="Y447" i="2"/>
  <c r="P447" i="2"/>
  <c r="BO446" i="2"/>
  <c r="BN446" i="2"/>
  <c r="BM446" i="2"/>
  <c r="Y446" i="2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O423" i="2"/>
  <c r="BM423" i="2"/>
  <c r="Z423" i="2"/>
  <c r="Y423" i="2"/>
  <c r="BN423" i="2" s="1"/>
  <c r="P423" i="2"/>
  <c r="BO422" i="2"/>
  <c r="BN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Z397" i="2" s="1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N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Z347" i="2" s="1"/>
  <c r="P347" i="2"/>
  <c r="BO346" i="2"/>
  <c r="BM346" i="2"/>
  <c r="Z346" i="2"/>
  <c r="Z348" i="2" s="1"/>
  <c r="Y346" i="2"/>
  <c r="BN346" i="2" s="1"/>
  <c r="P346" i="2"/>
  <c r="X344" i="2"/>
  <c r="X343" i="2"/>
  <c r="BO342" i="2"/>
  <c r="BM342" i="2"/>
  <c r="Y342" i="2"/>
  <c r="P342" i="2"/>
  <c r="X339" i="2"/>
  <c r="X338" i="2"/>
  <c r="BO337" i="2"/>
  <c r="BN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Z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BN286" i="2" s="1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BP241" i="2" s="1"/>
  <c r="P241" i="2"/>
  <c r="BO240" i="2"/>
  <c r="BM240" i="2"/>
  <c r="Y240" i="2"/>
  <c r="BN240" i="2" s="1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8" i="2"/>
  <c r="X207" i="2"/>
  <c r="BO206" i="2"/>
  <c r="BN206" i="2"/>
  <c r="BM206" i="2"/>
  <c r="Y206" i="2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N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P163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Y152" i="2"/>
  <c r="Z152" i="2" s="1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P125" i="2"/>
  <c r="BP124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M116" i="2"/>
  <c r="Y116" i="2"/>
  <c r="BN116" i="2" s="1"/>
  <c r="BO115" i="2"/>
  <c r="BM115" i="2"/>
  <c r="Y115" i="2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BN105" i="2" s="1"/>
  <c r="P105" i="2"/>
  <c r="X102" i="2"/>
  <c r="X101" i="2"/>
  <c r="BO100" i="2"/>
  <c r="BM100" i="2"/>
  <c r="Z100" i="2"/>
  <c r="Y100" i="2"/>
  <c r="BN100" i="2" s="1"/>
  <c r="P100" i="2"/>
  <c r="BO99" i="2"/>
  <c r="BM99" i="2"/>
  <c r="Y99" i="2"/>
  <c r="BP99" i="2" s="1"/>
  <c r="P99" i="2"/>
  <c r="BO98" i="2"/>
  <c r="BM98" i="2"/>
  <c r="Y98" i="2"/>
  <c r="Y101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N84" i="2"/>
  <c r="BM84" i="2"/>
  <c r="Y84" i="2"/>
  <c r="BP84" i="2" s="1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P76" i="2"/>
  <c r="BO75" i="2"/>
  <c r="BM75" i="2"/>
  <c r="Y75" i="2"/>
  <c r="BP75" i="2" s="1"/>
  <c r="P75" i="2"/>
  <c r="BP74" i="2"/>
  <c r="BO74" i="2"/>
  <c r="BM74" i="2"/>
  <c r="Z74" i="2"/>
  <c r="Y74" i="2"/>
  <c r="BN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P37" i="2"/>
  <c r="X35" i="2"/>
  <c r="X34" i="2"/>
  <c r="BO33" i="2"/>
  <c r="BM33" i="2"/>
  <c r="Z33" i="2"/>
  <c r="Y33" i="2"/>
  <c r="BN33" i="2" s="1"/>
  <c r="P33" i="2"/>
  <c r="BO32" i="2"/>
  <c r="BM32" i="2"/>
  <c r="Y32" i="2"/>
  <c r="P32" i="2"/>
  <c r="BO31" i="2"/>
  <c r="BM31" i="2"/>
  <c r="Y31" i="2"/>
  <c r="BO30" i="2"/>
  <c r="BM30" i="2"/>
  <c r="Y30" i="2"/>
  <c r="BN30" i="2" s="1"/>
  <c r="BO29" i="2"/>
  <c r="BM29" i="2"/>
  <c r="Y29" i="2"/>
  <c r="BP29" i="2" s="1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BN469" i="2" l="1"/>
  <c r="Z469" i="2"/>
  <c r="Z470" i="2" s="1"/>
  <c r="Z195" i="2"/>
  <c r="BN230" i="2"/>
  <c r="BN228" i="2"/>
  <c r="BP195" i="2"/>
  <c r="Z216" i="2"/>
  <c r="BN37" i="2"/>
  <c r="Z37" i="2"/>
  <c r="Z38" i="2" s="1"/>
  <c r="BP80" i="2"/>
  <c r="Z80" i="2"/>
  <c r="BP309" i="2"/>
  <c r="Y325" i="2"/>
  <c r="Z323" i="2"/>
  <c r="Z324" i="2" s="1"/>
  <c r="BP461" i="2"/>
  <c r="BN503" i="2"/>
  <c r="Y505" i="2"/>
  <c r="Z503" i="2"/>
  <c r="Z505" i="2" s="1"/>
  <c r="BP651" i="2"/>
  <c r="Z651" i="2"/>
  <c r="Z29" i="2"/>
  <c r="Z30" i="2"/>
  <c r="BP31" i="2"/>
  <c r="Z31" i="2"/>
  <c r="Y39" i="2"/>
  <c r="BN68" i="2"/>
  <c r="Z68" i="2"/>
  <c r="Z116" i="2"/>
  <c r="BP116" i="2"/>
  <c r="Z129" i="2"/>
  <c r="BP129" i="2"/>
  <c r="BP136" i="2"/>
  <c r="Z136" i="2"/>
  <c r="Y213" i="2"/>
  <c r="Z210" i="2"/>
  <c r="BP240" i="2"/>
  <c r="BP256" i="2"/>
  <c r="Z256" i="2"/>
  <c r="BP267" i="2"/>
  <c r="BN267" i="2"/>
  <c r="Z274" i="2"/>
  <c r="Z275" i="2" s="1"/>
  <c r="Z282" i="2"/>
  <c r="Z299" i="2"/>
  <c r="Z309" i="2"/>
  <c r="BP363" i="2"/>
  <c r="BP369" i="2"/>
  <c r="Z369" i="2"/>
  <c r="Z461" i="2"/>
  <c r="BP488" i="2"/>
  <c r="BP491" i="2"/>
  <c r="Z491" i="2"/>
  <c r="BP498" i="2"/>
  <c r="BP522" i="2"/>
  <c r="Y528" i="2"/>
  <c r="BP526" i="2"/>
  <c r="Z526" i="2"/>
  <c r="Z527" i="2" s="1"/>
  <c r="BN562" i="2"/>
  <c r="BP562" i="2"/>
  <c r="Z588" i="2"/>
  <c r="Z591" i="2"/>
  <c r="BP650" i="2"/>
  <c r="Z650" i="2"/>
  <c r="BN662" i="2"/>
  <c r="BP662" i="2"/>
  <c r="BP28" i="2"/>
  <c r="Z28" i="2"/>
  <c r="BP30" i="2"/>
  <c r="BP563" i="2"/>
  <c r="BN563" i="2"/>
  <c r="BN572" i="2"/>
  <c r="Z572" i="2"/>
  <c r="BP596" i="2"/>
  <c r="BN596" i="2"/>
  <c r="BN28" i="2"/>
  <c r="BP41" i="2"/>
  <c r="Y53" i="2"/>
  <c r="Z47" i="2"/>
  <c r="BN80" i="2"/>
  <c r="Z84" i="2"/>
  <c r="BN92" i="2"/>
  <c r="Z92" i="2"/>
  <c r="Z177" i="2"/>
  <c r="BP206" i="2"/>
  <c r="Z206" i="2"/>
  <c r="BP220" i="2"/>
  <c r="Z240" i="2"/>
  <c r="BN242" i="2"/>
  <c r="Z242" i="2"/>
  <c r="Z267" i="2"/>
  <c r="BP269" i="2"/>
  <c r="Z269" i="2"/>
  <c r="BP286" i="2"/>
  <c r="O694" i="2"/>
  <c r="Z293" i="2"/>
  <c r="Z294" i="2" s="1"/>
  <c r="BP337" i="2"/>
  <c r="Z337" i="2"/>
  <c r="Z363" i="2"/>
  <c r="BP446" i="2"/>
  <c r="Z446" i="2"/>
  <c r="Z488" i="2"/>
  <c r="Z498" i="2"/>
  <c r="Z518" i="2"/>
  <c r="Z522" i="2"/>
  <c r="Y527" i="2"/>
  <c r="Z624" i="2"/>
  <c r="BN651" i="2"/>
  <c r="BP655" i="2"/>
  <c r="BN655" i="2"/>
  <c r="BP100" i="2"/>
  <c r="BP105" i="2"/>
  <c r="Z105" i="2"/>
  <c r="BP199" i="2"/>
  <c r="Z199" i="2"/>
  <c r="BN210" i="2"/>
  <c r="Z211" i="2"/>
  <c r="Z220" i="2"/>
  <c r="Z228" i="2"/>
  <c r="Z231" i="2"/>
  <c r="BP250" i="2"/>
  <c r="BN256" i="2"/>
  <c r="BN282" i="2"/>
  <c r="Z286" i="2"/>
  <c r="BP346" i="2"/>
  <c r="BN369" i="2"/>
  <c r="BP423" i="2"/>
  <c r="BP448" i="2"/>
  <c r="BN448" i="2"/>
  <c r="BN491" i="2"/>
  <c r="BN526" i="2"/>
  <c r="BP555" i="2"/>
  <c r="BP570" i="2"/>
  <c r="Z654" i="2"/>
  <c r="Z655" i="2"/>
  <c r="Y380" i="2"/>
  <c r="Y467" i="2"/>
  <c r="Y118" i="2"/>
  <c r="Z377" i="2"/>
  <c r="Z422" i="2"/>
  <c r="Y442" i="2"/>
  <c r="Z449" i="2"/>
  <c r="Z486" i="2"/>
  <c r="Z497" i="2"/>
  <c r="Z499" i="2"/>
  <c r="Z535" i="2"/>
  <c r="Z559" i="2"/>
  <c r="Z573" i="2"/>
  <c r="Z583" i="2"/>
  <c r="Z628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Z133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BN132" i="2"/>
  <c r="BN136" i="2"/>
  <c r="Z138" i="2"/>
  <c r="BN152" i="2"/>
  <c r="Z154" i="2"/>
  <c r="Z158" i="2"/>
  <c r="Z160" i="2" s="1"/>
  <c r="BN176" i="2"/>
  <c r="Z178" i="2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BN27" i="2"/>
  <c r="C694" i="2"/>
  <c r="BN50" i="2"/>
  <c r="Z52" i="2"/>
  <c r="Z56" i="2"/>
  <c r="BP73" i="2"/>
  <c r="BN75" i="2"/>
  <c r="Z81" i="2"/>
  <c r="Y96" i="2"/>
  <c r="BN99" i="2"/>
  <c r="Z106" i="2"/>
  <c r="Z122" i="2"/>
  <c r="Y133" i="2"/>
  <c r="BN140" i="2"/>
  <c r="Z142" i="2"/>
  <c r="Z146" i="2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26" i="2"/>
  <c r="Z430" i="2"/>
  <c r="Z432" i="2" s="1"/>
  <c r="Z436" i="2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Z411" i="2" l="1"/>
  <c r="Z223" i="2"/>
  <c r="Z212" i="2"/>
  <c r="Z301" i="2"/>
  <c r="Z574" i="2"/>
  <c r="Z437" i="2"/>
  <c r="X687" i="2"/>
  <c r="Z394" i="2"/>
  <c r="Z148" i="2"/>
  <c r="Z126" i="2"/>
  <c r="Z86" i="2"/>
  <c r="Z523" i="2"/>
  <c r="Z34" i="2"/>
  <c r="Z179" i="2"/>
  <c r="Z95" i="2"/>
  <c r="Z541" i="2"/>
  <c r="Z271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<sst xmlns="http://schemas.openxmlformats.org/spreadsheetml/2006/main" count="5442" uniqueCount="1115">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</sst>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3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D650" zoomScaleNormal="100" zoomScaleSheetLayoutView="100" workbookViewId="0">
      <selection activeCell="X436" sqref="X4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219" t="s">
        <v>26</v>
      </c>
      <c r="E1" s="1219"/>
      <c r="F1" s="1219"/>
      <c r="G1" s="14" t="s">
        <v>66</v>
      </c>
      <c r="H1" s="1219" t="s">
        <v>46</v>
      </c>
      <c r="I1" s="1219"/>
      <c r="J1" s="1219"/>
      <c r="K1" s="1219"/>
      <c r="L1" s="1219"/>
      <c r="M1" s="1219"/>
      <c r="N1" s="1219"/>
      <c r="O1" s="1219"/>
      <c r="P1" s="1219"/>
      <c r="Q1" s="1219"/>
      <c r="R1" s="1220" t="s">
        <v>67</v>
      </c>
      <c r="S1" s="1221"/>
      <c r="T1" s="12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2"/>
      <c r="R2" s="1222"/>
      <c r="S2" s="1222"/>
      <c r="T2" s="1222"/>
      <c r="U2" s="1222"/>
      <c r="V2" s="1222"/>
      <c r="W2" s="12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22"/>
      <c r="Q3" s="1222"/>
      <c r="R3" s="1222"/>
      <c r="S3" s="1222"/>
      <c r="T3" s="1222"/>
      <c r="U3" s="1222"/>
      <c r="V3" s="1222"/>
      <c r="W3" s="12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23" t="s">
        <v>8</v>
      </c>
      <c r="B5" s="1223"/>
      <c r="C5" s="1223"/>
      <c r="D5" s="1224"/>
      <c r="E5" s="1224"/>
      <c r="F5" s="1225" t="s">
        <v>14</v>
      </c>
      <c r="G5" s="1225"/>
      <c r="H5" s="1224"/>
      <c r="I5" s="1224"/>
      <c r="J5" s="1224"/>
      <c r="K5" s="1224"/>
      <c r="L5" s="1224"/>
      <c r="M5" s="1224"/>
      <c r="N5" s="69"/>
      <c r="P5" s="26" t="s">
        <v>4</v>
      </c>
      <c r="Q5" s="1226">
        <v>45670</v>
      </c>
      <c r="R5" s="1226"/>
      <c r="T5" s="1227" t="s">
        <v>3</v>
      </c>
      <c r="U5" s="1228"/>
      <c r="V5" s="1229" t="s">
        <v>1101</v>
      </c>
      <c r="W5" s="1230"/>
      <c r="AB5" s="57"/>
      <c r="AC5" s="57"/>
      <c r="AD5" s="57"/>
      <c r="AE5" s="57"/>
    </row>
    <row r="6" spans="1:32" s="17" customFormat="1" ht="24" customHeight="1" x14ac:dyDescent="0.2">
      <c r="A6" s="1223" t="s">
        <v>1</v>
      </c>
      <c r="B6" s="1223"/>
      <c r="C6" s="1223"/>
      <c r="D6" s="1231" t="s">
        <v>75</v>
      </c>
      <c r="E6" s="1231"/>
      <c r="F6" s="1231"/>
      <c r="G6" s="1231"/>
      <c r="H6" s="1231"/>
      <c r="I6" s="1231"/>
      <c r="J6" s="1231"/>
      <c r="K6" s="1231"/>
      <c r="L6" s="1231"/>
      <c r="M6" s="1231"/>
      <c r="N6" s="70"/>
      <c r="P6" s="26" t="s">
        <v>27</v>
      </c>
      <c r="Q6" s="1232" t="str">
        <f>IF(Q5=0," ",CHOOSE(WEEKDAY(Q5,2),"Понедельник","Вторник","Среда","Четверг","Пятница","Суббота","Воскресенье"))</f>
        <v>Понедельник</v>
      </c>
      <c r="R6" s="1232"/>
      <c r="T6" s="1233" t="s">
        <v>5</v>
      </c>
      <c r="U6" s="1234"/>
      <c r="V6" s="1235" t="s">
        <v>69</v>
      </c>
      <c r="W6" s="12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41" t="str">
        <f>IFERROR(VLOOKUP(DeliveryAddress,Table,3,0),1)</f>
        <v>1</v>
      </c>
      <c r="E7" s="1242"/>
      <c r="F7" s="1242"/>
      <c r="G7" s="1242"/>
      <c r="H7" s="1242"/>
      <c r="I7" s="1242"/>
      <c r="J7" s="1242"/>
      <c r="K7" s="1242"/>
      <c r="L7" s="1242"/>
      <c r="M7" s="1243"/>
      <c r="N7" s="71"/>
      <c r="P7" s="26"/>
      <c r="Q7" s="46"/>
      <c r="R7" s="46"/>
      <c r="T7" s="1233"/>
      <c r="U7" s="1234"/>
      <c r="V7" s="1237"/>
      <c r="W7" s="1238"/>
      <c r="AB7" s="57"/>
      <c r="AC7" s="57"/>
      <c r="AD7" s="57"/>
      <c r="AE7" s="57"/>
    </row>
    <row r="8" spans="1:32" s="17" customFormat="1" ht="25.5" customHeight="1" x14ac:dyDescent="0.2">
      <c r="A8" s="1244" t="s">
        <v>57</v>
      </c>
      <c r="B8" s="1244"/>
      <c r="C8" s="1244"/>
      <c r="D8" s="1245" t="s">
        <v>76</v>
      </c>
      <c r="E8" s="1245"/>
      <c r="F8" s="1245"/>
      <c r="G8" s="1245"/>
      <c r="H8" s="1245"/>
      <c r="I8" s="1245"/>
      <c r="J8" s="1245"/>
      <c r="K8" s="1245"/>
      <c r="L8" s="1245"/>
      <c r="M8" s="1245"/>
      <c r="N8" s="72"/>
      <c r="P8" s="26" t="s">
        <v>11</v>
      </c>
      <c r="Q8" s="1204">
        <v>0.41666666666666669</v>
      </c>
      <c r="R8" s="1204"/>
      <c r="T8" s="1233"/>
      <c r="U8" s="1234"/>
      <c r="V8" s="1237"/>
      <c r="W8" s="1238"/>
      <c r="AB8" s="57"/>
      <c r="AC8" s="57"/>
      <c r="AD8" s="57"/>
      <c r="AE8" s="57"/>
    </row>
    <row r="9" spans="1:32" s="17" customFormat="1" ht="39.950000000000003" customHeight="1" x14ac:dyDescent="0.2">
      <c r="A9" s="1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94"/>
      <c r="C9" s="1194"/>
      <c r="D9" s="1195" t="s">
        <v>45</v>
      </c>
      <c r="E9" s="1196"/>
      <c r="F9" s="1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94"/>
      <c r="H9" s="1246" t="str">
        <f>IF(AND($A$9="Тип доверенности/получателя при получении в адресе перегруза:",$D$9="Разовая доверенность"),"Введите ФИО","")</f>
        <v/>
      </c>
      <c r="I9" s="1246"/>
      <c r="J9" s="12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46"/>
      <c r="L9" s="1246"/>
      <c r="M9" s="1246"/>
      <c r="N9" s="67"/>
      <c r="P9" s="29" t="s">
        <v>15</v>
      </c>
      <c r="Q9" s="1247"/>
      <c r="R9" s="1247"/>
      <c r="T9" s="1233"/>
      <c r="U9" s="1234"/>
      <c r="V9" s="1239"/>
      <c r="W9" s="12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94"/>
      <c r="C10" s="1194"/>
      <c r="D10" s="1195"/>
      <c r="E10" s="1196"/>
      <c r="F10" s="1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94"/>
      <c r="H10" s="1197" t="str">
        <f>IFERROR(VLOOKUP($D$10,Proxy,2,FALSE),"")</f>
        <v/>
      </c>
      <c r="I10" s="1197"/>
      <c r="J10" s="1197"/>
      <c r="K10" s="1197"/>
      <c r="L10" s="1197"/>
      <c r="M10" s="1197"/>
      <c r="N10" s="68"/>
      <c r="P10" s="29" t="s">
        <v>32</v>
      </c>
      <c r="Q10" s="1198"/>
      <c r="R10" s="1198"/>
      <c r="U10" s="26" t="s">
        <v>12</v>
      </c>
      <c r="V10" s="1199" t="s">
        <v>70</v>
      </c>
      <c r="W10" s="120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201"/>
      <c r="R11" s="1201"/>
      <c r="U11" s="26" t="s">
        <v>28</v>
      </c>
      <c r="V11" s="1202" t="s">
        <v>54</v>
      </c>
      <c r="W11" s="12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203" t="s">
        <v>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73"/>
      <c r="P12" s="26" t="s">
        <v>30</v>
      </c>
      <c r="Q12" s="1204"/>
      <c r="R12" s="1204"/>
      <c r="S12" s="27"/>
      <c r="T12"/>
      <c r="U12" s="26" t="s">
        <v>45</v>
      </c>
      <c r="V12" s="1205"/>
      <c r="W12" s="1205"/>
      <c r="X12"/>
      <c r="AB12" s="57"/>
      <c r="AC12" s="57"/>
      <c r="AD12" s="57"/>
      <c r="AE12" s="57"/>
    </row>
    <row r="13" spans="1:32" s="17" customFormat="1" ht="23.25" customHeight="1" x14ac:dyDescent="0.2">
      <c r="A13" s="1203" t="s">
        <v>72</v>
      </c>
      <c r="B13" s="1203"/>
      <c r="C13" s="1203"/>
      <c r="D13" s="1203"/>
      <c r="E13" s="1203"/>
      <c r="F13" s="1203"/>
      <c r="G13" s="1203"/>
      <c r="H13" s="1203"/>
      <c r="I13" s="1203"/>
      <c r="J13" s="1203"/>
      <c r="K13" s="1203"/>
      <c r="L13" s="1203"/>
      <c r="M13" s="1203"/>
      <c r="N13" s="73"/>
      <c r="O13" s="29"/>
      <c r="P13" s="29" t="s">
        <v>31</v>
      </c>
      <c r="Q13" s="1202"/>
      <c r="R13" s="120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203" t="s">
        <v>73</v>
      </c>
      <c r="B14" s="1203"/>
      <c r="C14" s="1203"/>
      <c r="D14" s="1203"/>
      <c r="E14" s="1203"/>
      <c r="F14" s="1203"/>
      <c r="G14" s="1203"/>
      <c r="H14" s="1203"/>
      <c r="I14" s="1203"/>
      <c r="J14" s="1203"/>
      <c r="K14" s="1203"/>
      <c r="L14" s="1203"/>
      <c r="M14" s="120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206" t="s">
        <v>74</v>
      </c>
      <c r="B15" s="1206"/>
      <c r="C15" s="1206"/>
      <c r="D15" s="1206"/>
      <c r="E15" s="1206"/>
      <c r="F15" s="1206"/>
      <c r="G15" s="1206"/>
      <c r="H15" s="1206"/>
      <c r="I15" s="1206"/>
      <c r="J15" s="1206"/>
      <c r="K15" s="1206"/>
      <c r="L15" s="1206"/>
      <c r="M15" s="1206"/>
      <c r="N15" s="74"/>
      <c r="O15"/>
      <c r="P15" s="1207" t="s">
        <v>60</v>
      </c>
      <c r="Q15" s="1207"/>
      <c r="R15" s="1207"/>
      <c r="S15" s="1207"/>
      <c r="T15" s="12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208"/>
      <c r="Q16" s="1208"/>
      <c r="R16" s="1208"/>
      <c r="S16" s="1208"/>
      <c r="T16" s="12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79" t="s">
        <v>58</v>
      </c>
      <c r="B17" s="1179" t="s">
        <v>48</v>
      </c>
      <c r="C17" s="1211" t="s">
        <v>47</v>
      </c>
      <c r="D17" s="1213" t="s">
        <v>49</v>
      </c>
      <c r="E17" s="1214"/>
      <c r="F17" s="1179" t="s">
        <v>21</v>
      </c>
      <c r="G17" s="1179" t="s">
        <v>24</v>
      </c>
      <c r="H17" s="1179" t="s">
        <v>22</v>
      </c>
      <c r="I17" s="1179" t="s">
        <v>23</v>
      </c>
      <c r="J17" s="1179" t="s">
        <v>16</v>
      </c>
      <c r="K17" s="1179" t="s">
        <v>62</v>
      </c>
      <c r="L17" s="1179" t="s">
        <v>64</v>
      </c>
      <c r="M17" s="1179" t="s">
        <v>2</v>
      </c>
      <c r="N17" s="1179" t="s">
        <v>63</v>
      </c>
      <c r="O17" s="1179" t="s">
        <v>25</v>
      </c>
      <c r="P17" s="1213" t="s">
        <v>17</v>
      </c>
      <c r="Q17" s="1217"/>
      <c r="R17" s="1217"/>
      <c r="S17" s="1217"/>
      <c r="T17" s="1214"/>
      <c r="U17" s="1209" t="s">
        <v>55</v>
      </c>
      <c r="V17" s="1210"/>
      <c r="W17" s="1179" t="s">
        <v>6</v>
      </c>
      <c r="X17" s="1179" t="s">
        <v>41</v>
      </c>
      <c r="Y17" s="1181" t="s">
        <v>53</v>
      </c>
      <c r="Z17" s="1183" t="s">
        <v>18</v>
      </c>
      <c r="AA17" s="1185" t="s">
        <v>59</v>
      </c>
      <c r="AB17" s="1185" t="s">
        <v>19</v>
      </c>
      <c r="AC17" s="1185" t="s">
        <v>65</v>
      </c>
      <c r="AD17" s="1187" t="s">
        <v>56</v>
      </c>
      <c r="AE17" s="1188"/>
      <c r="AF17" s="1189"/>
      <c r="AG17" s="77"/>
      <c r="BD17" s="76" t="s">
        <v>61</v>
      </c>
    </row>
    <row r="18" spans="1:68" ht="14.25" customHeight="1" x14ac:dyDescent="0.2">
      <c r="A18" s="1180"/>
      <c r="B18" s="1180"/>
      <c r="C18" s="1212"/>
      <c r="D18" s="1215"/>
      <c r="E18" s="1216"/>
      <c r="F18" s="1180"/>
      <c r="G18" s="1180"/>
      <c r="H18" s="1180"/>
      <c r="I18" s="1180"/>
      <c r="J18" s="1180"/>
      <c r="K18" s="1180"/>
      <c r="L18" s="1180"/>
      <c r="M18" s="1180"/>
      <c r="N18" s="1180"/>
      <c r="O18" s="1180"/>
      <c r="P18" s="1215"/>
      <c r="Q18" s="1218"/>
      <c r="R18" s="1218"/>
      <c r="S18" s="1218"/>
      <c r="T18" s="1216"/>
      <c r="U18" s="78" t="s">
        <v>44</v>
      </c>
      <c r="V18" s="78" t="s">
        <v>43</v>
      </c>
      <c r="W18" s="1180"/>
      <c r="X18" s="1180"/>
      <c r="Y18" s="1182"/>
      <c r="Z18" s="1184"/>
      <c r="AA18" s="1186"/>
      <c r="AB18" s="1186"/>
      <c r="AC18" s="1186"/>
      <c r="AD18" s="1190"/>
      <c r="AE18" s="1191"/>
      <c r="AF18" s="1192"/>
      <c r="AG18" s="77"/>
      <c r="BD18" s="76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2"/>
      <c r="AB19" s="52"/>
      <c r="AC19" s="52"/>
    </row>
    <row r="20" spans="1:68" ht="16.5" customHeight="1" x14ac:dyDescent="0.25">
      <c r="A20" s="820" t="s">
        <v>77</v>
      </c>
      <c r="B20" s="820"/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62"/>
      <c r="AB20" s="62"/>
      <c r="AC20" s="62"/>
    </row>
    <row r="21" spans="1:68" ht="14.25" customHeight="1" x14ac:dyDescent="0.25">
      <c r="A21" s="805" t="s">
        <v>78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06">
        <v>4680115885004</v>
      </c>
      <c r="E22" s="80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13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0" t="s">
        <v>40</v>
      </c>
      <c r="Q23" s="811"/>
      <c r="R23" s="811"/>
      <c r="S23" s="811"/>
      <c r="T23" s="811"/>
      <c r="U23" s="811"/>
      <c r="V23" s="81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0" t="s">
        <v>40</v>
      </c>
      <c r="Q24" s="811"/>
      <c r="R24" s="811"/>
      <c r="S24" s="811"/>
      <c r="T24" s="811"/>
      <c r="U24" s="811"/>
      <c r="V24" s="81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05" t="s">
        <v>84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06">
        <v>4607091383881</v>
      </c>
      <c r="E26" s="806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8"/>
      <c r="R26" s="808"/>
      <c r="S26" s="808"/>
      <c r="T26" s="80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06">
        <v>4680115885912</v>
      </c>
      <c r="E27" s="806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8"/>
      <c r="R27" s="808"/>
      <c r="S27" s="808"/>
      <c r="T27" s="80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06">
        <v>4607091388237</v>
      </c>
      <c r="E28" s="806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06">
        <v>4680115886230</v>
      </c>
      <c r="E29" s="80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74" t="s">
        <v>97</v>
      </c>
      <c r="Q29" s="808"/>
      <c r="R29" s="808"/>
      <c r="S29" s="808"/>
      <c r="T29" s="80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06">
        <v>4680115886278</v>
      </c>
      <c r="E30" s="806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75" t="s">
        <v>101</v>
      </c>
      <c r="Q30" s="808"/>
      <c r="R30" s="808"/>
      <c r="S30" s="808"/>
      <c r="T30" s="80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06">
        <v>4680115886247</v>
      </c>
      <c r="E31" s="806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76" t="s">
        <v>105</v>
      </c>
      <c r="Q31" s="808"/>
      <c r="R31" s="808"/>
      <c r="S31" s="808"/>
      <c r="T31" s="80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06">
        <v>4680115885905</v>
      </c>
      <c r="E32" s="806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7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06">
        <v>4607091388244</v>
      </c>
      <c r="E33" s="806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13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0" t="s">
        <v>40</v>
      </c>
      <c r="Q34" s="811"/>
      <c r="R34" s="811"/>
      <c r="S34" s="811"/>
      <c r="T34" s="811"/>
      <c r="U34" s="811"/>
      <c r="V34" s="812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0" t="s">
        <v>40</v>
      </c>
      <c r="Q35" s="811"/>
      <c r="R35" s="811"/>
      <c r="S35" s="811"/>
      <c r="T35" s="811"/>
      <c r="U35" s="811"/>
      <c r="V35" s="812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05" t="s">
        <v>113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06">
        <v>4607091388503</v>
      </c>
      <c r="E37" s="806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11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13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0" t="s">
        <v>40</v>
      </c>
      <c r="Q38" s="811"/>
      <c r="R38" s="811"/>
      <c r="S38" s="811"/>
      <c r="T38" s="811"/>
      <c r="U38" s="811"/>
      <c r="V38" s="812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0" t="s">
        <v>40</v>
      </c>
      <c r="Q39" s="811"/>
      <c r="R39" s="811"/>
      <c r="S39" s="811"/>
      <c r="T39" s="811"/>
      <c r="U39" s="811"/>
      <c r="V39" s="812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05" t="s">
        <v>119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06">
        <v>4607091389111</v>
      </c>
      <c r="E41" s="806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11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13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0" t="s">
        <v>40</v>
      </c>
      <c r="Q42" s="811"/>
      <c r="R42" s="811"/>
      <c r="S42" s="811"/>
      <c r="T42" s="811"/>
      <c r="U42" s="811"/>
      <c r="V42" s="81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0" t="s">
        <v>40</v>
      </c>
      <c r="Q43" s="811"/>
      <c r="R43" s="811"/>
      <c r="S43" s="811"/>
      <c r="T43" s="811"/>
      <c r="U43" s="811"/>
      <c r="V43" s="81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54" t="s">
        <v>122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52"/>
      <c r="AB44" s="52"/>
      <c r="AC44" s="52"/>
    </row>
    <row r="45" spans="1:68" ht="16.5" customHeight="1" x14ac:dyDescent="0.25">
      <c r="A45" s="820" t="s">
        <v>123</v>
      </c>
      <c r="B45" s="820"/>
      <c r="C45" s="820"/>
      <c r="D45" s="820"/>
      <c r="E45" s="820"/>
      <c r="F45" s="820"/>
      <c r="G45" s="820"/>
      <c r="H45" s="820"/>
      <c r="I45" s="820"/>
      <c r="J45" s="820"/>
      <c r="K45" s="820"/>
      <c r="L45" s="820"/>
      <c r="M45" s="820"/>
      <c r="N45" s="820"/>
      <c r="O45" s="820"/>
      <c r="P45" s="820"/>
      <c r="Q45" s="820"/>
      <c r="R45" s="820"/>
      <c r="S45" s="820"/>
      <c r="T45" s="820"/>
      <c r="U45" s="820"/>
      <c r="V45" s="820"/>
      <c r="W45" s="820"/>
      <c r="X45" s="820"/>
      <c r="Y45" s="820"/>
      <c r="Z45" s="820"/>
      <c r="AA45" s="62"/>
      <c r="AB45" s="62"/>
      <c r="AC45" s="62"/>
    </row>
    <row r="46" spans="1:68" ht="14.25" customHeight="1" x14ac:dyDescent="0.25">
      <c r="A46" s="805" t="s">
        <v>124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06">
        <v>4607091385670</v>
      </c>
      <c r="E47" s="806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11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06">
        <v>4607091385670</v>
      </c>
      <c r="E48" s="80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11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06">
        <v>4680115883956</v>
      </c>
      <c r="E49" s="80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11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06">
        <v>4680115882539</v>
      </c>
      <c r="E50" s="806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11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06">
        <v>4607091385687</v>
      </c>
      <c r="E51" s="80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11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06">
        <v>4680115883949</v>
      </c>
      <c r="E52" s="80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11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13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0" t="s">
        <v>40</v>
      </c>
      <c r="Q53" s="811"/>
      <c r="R53" s="811"/>
      <c r="S53" s="811"/>
      <c r="T53" s="811"/>
      <c r="U53" s="811"/>
      <c r="V53" s="812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0" t="s">
        <v>40</v>
      </c>
      <c r="Q54" s="811"/>
      <c r="R54" s="811"/>
      <c r="S54" s="811"/>
      <c r="T54" s="811"/>
      <c r="U54" s="811"/>
      <c r="V54" s="812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05" t="s">
        <v>84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06">
        <v>4680115885233</v>
      </c>
      <c r="E56" s="806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06">
        <v>4680115884915</v>
      </c>
      <c r="E57" s="806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11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13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0" t="s">
        <v>40</v>
      </c>
      <c r="Q58" s="811"/>
      <c r="R58" s="811"/>
      <c r="S58" s="811"/>
      <c r="T58" s="811"/>
      <c r="U58" s="811"/>
      <c r="V58" s="812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0" t="s">
        <v>40</v>
      </c>
      <c r="Q59" s="811"/>
      <c r="R59" s="811"/>
      <c r="S59" s="811"/>
      <c r="T59" s="811"/>
      <c r="U59" s="811"/>
      <c r="V59" s="812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20" t="s">
        <v>150</v>
      </c>
      <c r="B60" s="820"/>
      <c r="C60" s="820"/>
      <c r="D60" s="820"/>
      <c r="E60" s="820"/>
      <c r="F60" s="820"/>
      <c r="G60" s="820"/>
      <c r="H60" s="820"/>
      <c r="I60" s="820"/>
      <c r="J60" s="820"/>
      <c r="K60" s="820"/>
      <c r="L60" s="820"/>
      <c r="M60" s="820"/>
      <c r="N60" s="820"/>
      <c r="O60" s="820"/>
      <c r="P60" s="820"/>
      <c r="Q60" s="820"/>
      <c r="R60" s="820"/>
      <c r="S60" s="820"/>
      <c r="T60" s="820"/>
      <c r="U60" s="820"/>
      <c r="V60" s="820"/>
      <c r="W60" s="820"/>
      <c r="X60" s="820"/>
      <c r="Y60" s="820"/>
      <c r="Z60" s="820"/>
      <c r="AA60" s="62"/>
      <c r="AB60" s="62"/>
      <c r="AC60" s="62"/>
    </row>
    <row r="61" spans="1:68" ht="14.25" customHeight="1" x14ac:dyDescent="0.25">
      <c r="A61" s="805" t="s">
        <v>124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06">
        <v>4680115885882</v>
      </c>
      <c r="E62" s="806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11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06">
        <v>4680115881426</v>
      </c>
      <c r="E63" s="806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115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IFERROR(IF(Y63=0,"",ROUNDUP(Y63/H63,0)*0.02039),"")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06">
        <v>4680115881426</v>
      </c>
      <c r="E64" s="806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11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06">
        <v>4680115880283</v>
      </c>
      <c r="E65" s="80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06">
        <v>4680115882720</v>
      </c>
      <c r="E66" s="80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06">
        <v>4680115881525</v>
      </c>
      <c r="E67" s="806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11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06">
        <v>4680115885899</v>
      </c>
      <c r="E68" s="806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11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06">
        <v>4680115881419</v>
      </c>
      <c r="E69" s="80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11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813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0" t="s">
        <v>40</v>
      </c>
      <c r="Q70" s="811"/>
      <c r="R70" s="811"/>
      <c r="S70" s="811"/>
      <c r="T70" s="811"/>
      <c r="U70" s="811"/>
      <c r="V70" s="812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0</v>
      </c>
      <c r="Y70" s="41">
        <f>IFERROR(Y62/H62,"0")+IFERROR(Y63/H63,"0")+IFERROR(Y64/H64,"0")+IFERROR(Y65/H65,"0")+IFERROR(Y66/H66,"0")+IFERROR(Y67/H67,"0")+IFERROR(Y68/H68,"0")+IFERROR(Y69/H69,"0")</f>
        <v>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0" t="s">
        <v>40</v>
      </c>
      <c r="Q71" s="811"/>
      <c r="R71" s="811"/>
      <c r="S71" s="811"/>
      <c r="T71" s="811"/>
      <c r="U71" s="811"/>
      <c r="V71" s="812"/>
      <c r="W71" s="40" t="s">
        <v>0</v>
      </c>
      <c r="X71" s="41">
        <f>IFERROR(SUM(X62:X69),"0")</f>
        <v>0</v>
      </c>
      <c r="Y71" s="41">
        <f>IFERROR(SUM(Y62:Y69),"0")</f>
        <v>0</v>
      </c>
      <c r="Z71" s="40"/>
      <c r="AA71" s="64"/>
      <c r="AB71" s="64"/>
      <c r="AC71" s="64"/>
    </row>
    <row r="72" spans="1:68" ht="14.25" customHeight="1" x14ac:dyDescent="0.25">
      <c r="A72" s="805" t="s">
        <v>176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06">
        <v>4680115881440</v>
      </c>
      <c r="E73" s="80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11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7" t="s">
        <v>45</v>
      </c>
      <c r="V73" s="37" t="s">
        <v>45</v>
      </c>
      <c r="W73" s="38" t="s">
        <v>0</v>
      </c>
      <c r="X73" s="56">
        <v>30</v>
      </c>
      <c r="Y73" s="53">
        <f>IFERROR(IF(X73="",0,CEILING((X73/$H73),1)*$H73),"")</f>
        <v>32.400000000000006</v>
      </c>
      <c r="Z73" s="39">
        <f>IFERROR(IF(Y73=0,"",ROUNDUP(Y73/H73,0)*0.02175),"")</f>
        <v>6.5250000000000002E-2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31.333333333333329</v>
      </c>
      <c r="BN73" s="75">
        <f>IFERROR(Y73*I73/H73,"0")</f>
        <v>33.840000000000003</v>
      </c>
      <c r="BO73" s="75">
        <f>IFERROR(1/J73*(X73/H73),"0")</f>
        <v>4.96031746031746E-2</v>
      </c>
      <c r="BP73" s="75">
        <f>IFERROR(1/J73*(Y73/H73),"0")</f>
        <v>5.3571428571428575E-2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06">
        <v>4680115882751</v>
      </c>
      <c r="E74" s="80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11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06">
        <v>4680115885950</v>
      </c>
      <c r="E75" s="806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11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06">
        <v>4680115881433</v>
      </c>
      <c r="E76" s="806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11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13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0" t="s">
        <v>40</v>
      </c>
      <c r="Q77" s="811"/>
      <c r="R77" s="811"/>
      <c r="S77" s="811"/>
      <c r="T77" s="811"/>
      <c r="U77" s="811"/>
      <c r="V77" s="812"/>
      <c r="W77" s="40" t="s">
        <v>39</v>
      </c>
      <c r="X77" s="41">
        <f>IFERROR(X73/H73,"0")+IFERROR(X74/H74,"0")+IFERROR(X75/H75,"0")+IFERROR(X76/H76,"0")</f>
        <v>2.7777777777777777</v>
      </c>
      <c r="Y77" s="41">
        <f>IFERROR(Y73/H73,"0")+IFERROR(Y74/H74,"0")+IFERROR(Y75/H75,"0")+IFERROR(Y76/H76,"0")</f>
        <v>3.0000000000000004</v>
      </c>
      <c r="Z77" s="41">
        <f>IFERROR(IF(Z73="",0,Z73),"0")+IFERROR(IF(Z74="",0,Z74),"0")+IFERROR(IF(Z75="",0,Z75),"0")+IFERROR(IF(Z76="",0,Z76),"0")</f>
        <v>6.5250000000000002E-2</v>
      </c>
      <c r="AA77" s="64"/>
      <c r="AB77" s="64"/>
      <c r="AC77" s="64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0" t="s">
        <v>40</v>
      </c>
      <c r="Q78" s="811"/>
      <c r="R78" s="811"/>
      <c r="S78" s="811"/>
      <c r="T78" s="811"/>
      <c r="U78" s="811"/>
      <c r="V78" s="812"/>
      <c r="W78" s="40" t="s">
        <v>0</v>
      </c>
      <c r="X78" s="41">
        <f>IFERROR(SUM(X73:X76),"0")</f>
        <v>30</v>
      </c>
      <c r="Y78" s="41">
        <f>IFERROR(SUM(Y73:Y76),"0")</f>
        <v>32.400000000000006</v>
      </c>
      <c r="Z78" s="40"/>
      <c r="AA78" s="64"/>
      <c r="AB78" s="64"/>
      <c r="AC78" s="64"/>
    </row>
    <row r="79" spans="1:68" ht="14.25" customHeight="1" x14ac:dyDescent="0.25">
      <c r="A79" s="805" t="s">
        <v>78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06">
        <v>4680115885066</v>
      </c>
      <c r="E80" s="80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06">
        <v>4680115885042</v>
      </c>
      <c r="E81" s="80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11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06">
        <v>4680115885080</v>
      </c>
      <c r="E82" s="80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11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06">
        <v>4680115885073</v>
      </c>
      <c r="E83" s="80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06">
        <v>4680115885059</v>
      </c>
      <c r="E84" s="80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11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06">
        <v>4680115885097</v>
      </c>
      <c r="E85" s="80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13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0" t="s">
        <v>40</v>
      </c>
      <c r="Q86" s="811"/>
      <c r="R86" s="811"/>
      <c r="S86" s="811"/>
      <c r="T86" s="811"/>
      <c r="U86" s="811"/>
      <c r="V86" s="81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0" t="s">
        <v>40</v>
      </c>
      <c r="Q87" s="811"/>
      <c r="R87" s="811"/>
      <c r="S87" s="811"/>
      <c r="T87" s="811"/>
      <c r="U87" s="811"/>
      <c r="V87" s="81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05" t="s">
        <v>84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06">
        <v>4680115881891</v>
      </c>
      <c r="E89" s="80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11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7" t="s">
        <v>45</v>
      </c>
      <c r="V89" s="37" t="s">
        <v>45</v>
      </c>
      <c r="W89" s="38" t="s">
        <v>0</v>
      </c>
      <c r="X89" s="56">
        <v>20</v>
      </c>
      <c r="Y89" s="53">
        <f t="shared" ref="Y89:Y94" si="21">IFERROR(IF(X89="",0,CEILING((X89/$H89),1)*$H89),"")</f>
        <v>25.200000000000003</v>
      </c>
      <c r="Z89" s="39">
        <f>IFERROR(IF(Y89=0,"",ROUNDUP(Y89/H89,0)*0.02175),"")</f>
        <v>6.5250000000000002E-2</v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21.342857142857142</v>
      </c>
      <c r="BN89" s="75">
        <f t="shared" ref="BN89:BN94" si="23">IFERROR(Y89*I89/H89,"0")</f>
        <v>26.892000000000003</v>
      </c>
      <c r="BO89" s="75">
        <f t="shared" ref="BO89:BO94" si="24">IFERROR(1/J89*(X89/H89),"0")</f>
        <v>4.2517006802721087E-2</v>
      </c>
      <c r="BP89" s="75">
        <f t="shared" ref="BP89:BP94" si="25">IFERROR(1/J89*(Y89/H89),"0")</f>
        <v>5.3571428571428568E-2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06">
        <v>4680115885769</v>
      </c>
      <c r="E90" s="80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11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7" t="s">
        <v>45</v>
      </c>
      <c r="V90" s="37" t="s">
        <v>45</v>
      </c>
      <c r="W90" s="38" t="s">
        <v>0</v>
      </c>
      <c r="X90" s="56">
        <v>20</v>
      </c>
      <c r="Y90" s="53">
        <f t="shared" si="21"/>
        <v>25.200000000000003</v>
      </c>
      <c r="Z90" s="39">
        <f>IFERROR(IF(Y90=0,"",ROUNDUP(Y90/H90,0)*0.02175),"")</f>
        <v>6.5250000000000002E-2</v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21.142857142857146</v>
      </c>
      <c r="BN90" s="75">
        <f t="shared" si="23"/>
        <v>26.640000000000004</v>
      </c>
      <c r="BO90" s="75">
        <f t="shared" si="24"/>
        <v>4.2517006802721087E-2</v>
      </c>
      <c r="BP90" s="75">
        <f t="shared" si="25"/>
        <v>5.3571428571428568E-2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06">
        <v>4680115884410</v>
      </c>
      <c r="E91" s="80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11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06">
        <v>4680115884311</v>
      </c>
      <c r="E92" s="806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06">
        <v>4680115885929</v>
      </c>
      <c r="E93" s="806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11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06">
        <v>4680115884403</v>
      </c>
      <c r="E94" s="806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11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13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0" t="s">
        <v>40</v>
      </c>
      <c r="Q95" s="811"/>
      <c r="R95" s="811"/>
      <c r="S95" s="811"/>
      <c r="T95" s="811"/>
      <c r="U95" s="811"/>
      <c r="V95" s="812"/>
      <c r="W95" s="40" t="s">
        <v>39</v>
      </c>
      <c r="X95" s="41">
        <f>IFERROR(X89/H89,"0")+IFERROR(X90/H90,"0")+IFERROR(X91/H91,"0")+IFERROR(X92/H92,"0")+IFERROR(X93/H93,"0")+IFERROR(X94/H94,"0")</f>
        <v>4.7619047619047619</v>
      </c>
      <c r="Y95" s="41">
        <f>IFERROR(Y89/H89,"0")+IFERROR(Y90/H90,"0")+IFERROR(Y91/H91,"0")+IFERROR(Y92/H92,"0")+IFERROR(Y93/H93,"0")+IFERROR(Y94/H94,"0")</f>
        <v>6</v>
      </c>
      <c r="Z95" s="41">
        <f>IFERROR(IF(Z89="",0,Z89),"0")+IFERROR(IF(Z90="",0,Z90),"0")+IFERROR(IF(Z91="",0,Z91),"0")+IFERROR(IF(Z92="",0,Z92),"0")+IFERROR(IF(Z93="",0,Z93),"0")+IFERROR(IF(Z94="",0,Z94),"0")</f>
        <v>0.1305</v>
      </c>
      <c r="AA95" s="64"/>
      <c r="AB95" s="64"/>
      <c r="AC95" s="64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0" t="s">
        <v>40</v>
      </c>
      <c r="Q96" s="811"/>
      <c r="R96" s="811"/>
      <c r="S96" s="811"/>
      <c r="T96" s="811"/>
      <c r="U96" s="811"/>
      <c r="V96" s="812"/>
      <c r="W96" s="40" t="s">
        <v>0</v>
      </c>
      <c r="X96" s="41">
        <f>IFERROR(SUM(X89:X94),"0")</f>
        <v>40</v>
      </c>
      <c r="Y96" s="41">
        <f>IFERROR(SUM(Y89:Y94),"0")</f>
        <v>50.400000000000006</v>
      </c>
      <c r="Z96" s="40"/>
      <c r="AA96" s="64"/>
      <c r="AB96" s="64"/>
      <c r="AC96" s="64"/>
    </row>
    <row r="97" spans="1:68" ht="14.25" customHeight="1" x14ac:dyDescent="0.25">
      <c r="A97" s="805" t="s">
        <v>218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06">
        <v>4680115881532</v>
      </c>
      <c r="E98" s="806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11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7" t="s">
        <v>45</v>
      </c>
      <c r="V98" s="37" t="s">
        <v>45</v>
      </c>
      <c r="W98" s="38" t="s">
        <v>0</v>
      </c>
      <c r="X98" s="56">
        <v>150</v>
      </c>
      <c r="Y98" s="53">
        <f>IFERROR(IF(X98="",0,CEILING((X98/$H98),1)*$H98),"")</f>
        <v>156</v>
      </c>
      <c r="Z98" s="39">
        <f>IFERROR(IF(Y98=0,"",ROUNDUP(Y98/H98,0)*0.02175),"")</f>
        <v>0.43499999999999994</v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159.23076923076923</v>
      </c>
      <c r="BN98" s="75">
        <f>IFERROR(Y98*I98/H98,"0")</f>
        <v>165.6</v>
      </c>
      <c r="BO98" s="75">
        <f>IFERROR(1/J98*(X98/H98),"0")</f>
        <v>0.34340659340659335</v>
      </c>
      <c r="BP98" s="75">
        <f>IFERROR(1/J98*(Y98/H98),"0")</f>
        <v>0.3571428571428571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06">
        <v>4680115881532</v>
      </c>
      <c r="E99" s="806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11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06">
        <v>4680115881464</v>
      </c>
      <c r="E100" s="806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11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13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0" t="s">
        <v>40</v>
      </c>
      <c r="Q101" s="811"/>
      <c r="R101" s="811"/>
      <c r="S101" s="811"/>
      <c r="T101" s="811"/>
      <c r="U101" s="811"/>
      <c r="V101" s="812"/>
      <c r="W101" s="40" t="s">
        <v>39</v>
      </c>
      <c r="X101" s="41">
        <f>IFERROR(X98/H98,"0")+IFERROR(X99/H99,"0")+IFERROR(X100/H100,"0")</f>
        <v>19.23076923076923</v>
      </c>
      <c r="Y101" s="41">
        <f>IFERROR(Y98/H98,"0")+IFERROR(Y99/H99,"0")+IFERROR(Y100/H100,"0")</f>
        <v>20</v>
      </c>
      <c r="Z101" s="41">
        <f>IFERROR(IF(Z98="",0,Z98),"0")+IFERROR(IF(Z99="",0,Z99),"0")+IFERROR(IF(Z100="",0,Z100),"0")</f>
        <v>0.43499999999999994</v>
      </c>
      <c r="AA101" s="64"/>
      <c r="AB101" s="64"/>
      <c r="AC101" s="64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0" t="s">
        <v>40</v>
      </c>
      <c r="Q102" s="811"/>
      <c r="R102" s="811"/>
      <c r="S102" s="811"/>
      <c r="T102" s="811"/>
      <c r="U102" s="811"/>
      <c r="V102" s="812"/>
      <c r="W102" s="40" t="s">
        <v>0</v>
      </c>
      <c r="X102" s="41">
        <f>IFERROR(SUM(X98:X100),"0")</f>
        <v>150</v>
      </c>
      <c r="Y102" s="41">
        <f>IFERROR(SUM(Y98:Y100),"0")</f>
        <v>156</v>
      </c>
      <c r="Z102" s="40"/>
      <c r="AA102" s="64"/>
      <c r="AB102" s="64"/>
      <c r="AC102" s="64"/>
    </row>
    <row r="103" spans="1:68" ht="16.5" customHeight="1" x14ac:dyDescent="0.25">
      <c r="A103" s="820" t="s">
        <v>226</v>
      </c>
      <c r="B103" s="820"/>
      <c r="C103" s="820"/>
      <c r="D103" s="820"/>
      <c r="E103" s="820"/>
      <c r="F103" s="820"/>
      <c r="G103" s="820"/>
      <c r="H103" s="820"/>
      <c r="I103" s="820"/>
      <c r="J103" s="820"/>
      <c r="K103" s="820"/>
      <c r="L103" s="820"/>
      <c r="M103" s="820"/>
      <c r="N103" s="820"/>
      <c r="O103" s="820"/>
      <c r="P103" s="820"/>
      <c r="Q103" s="820"/>
      <c r="R103" s="820"/>
      <c r="S103" s="820"/>
      <c r="T103" s="820"/>
      <c r="U103" s="820"/>
      <c r="V103" s="820"/>
      <c r="W103" s="820"/>
      <c r="X103" s="820"/>
      <c r="Y103" s="820"/>
      <c r="Z103" s="820"/>
      <c r="AA103" s="62"/>
      <c r="AB103" s="62"/>
      <c r="AC103" s="62"/>
    </row>
    <row r="104" spans="1:68" ht="14.25" customHeight="1" x14ac:dyDescent="0.25">
      <c r="A104" s="805" t="s">
        <v>124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06">
        <v>4680115881327</v>
      </c>
      <c r="E105" s="806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7" t="s">
        <v>45</v>
      </c>
      <c r="V105" s="37" t="s">
        <v>45</v>
      </c>
      <c r="W105" s="38" t="s">
        <v>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IFERROR(IF(Y105=0,"",ROUNDUP(Y105/H105,0)*0.02175),"")</f>
        <v>0.10874999999999999</v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52.222222222222221</v>
      </c>
      <c r="BN105" s="75">
        <f>IFERROR(Y105*I105/H105,"0")</f>
        <v>56.4</v>
      </c>
      <c r="BO105" s="75">
        <f>IFERROR(1/J105*(X105/H105),"0")</f>
        <v>8.2671957671957674E-2</v>
      </c>
      <c r="BP105" s="75">
        <f>IFERROR(1/J105*(Y105/H105),"0")</f>
        <v>8.9285714285714274E-2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06">
        <v>4680115881518</v>
      </c>
      <c r="E106" s="806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11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7" t="s">
        <v>45</v>
      </c>
      <c r="V106" s="37" t="s">
        <v>45</v>
      </c>
      <c r="W106" s="38" t="s">
        <v>0</v>
      </c>
      <c r="X106" s="56">
        <v>26</v>
      </c>
      <c r="Y106" s="53">
        <f>IFERROR(IF(X106="",0,CEILING((X106/$H106),1)*$H106),"")</f>
        <v>28</v>
      </c>
      <c r="Z106" s="39">
        <f>IFERROR(IF(Y106=0,"",ROUNDUP(Y106/H106,0)*0.00902),"")</f>
        <v>6.3140000000000002E-2</v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27.364999999999998</v>
      </c>
      <c r="BN106" s="75">
        <f>IFERROR(Y106*I106/H106,"0")</f>
        <v>29.47</v>
      </c>
      <c r="BO106" s="75">
        <f>IFERROR(1/J106*(X106/H106),"0")</f>
        <v>4.924242424242424E-2</v>
      </c>
      <c r="BP106" s="75">
        <f>IFERROR(1/J106*(Y106/H106),"0")</f>
        <v>5.3030303030303032E-2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06">
        <v>4680115881303</v>
      </c>
      <c r="E107" s="806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113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13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0" t="s">
        <v>40</v>
      </c>
      <c r="Q108" s="811"/>
      <c r="R108" s="811"/>
      <c r="S108" s="811"/>
      <c r="T108" s="811"/>
      <c r="U108" s="811"/>
      <c r="V108" s="812"/>
      <c r="W108" s="40" t="s">
        <v>39</v>
      </c>
      <c r="X108" s="41">
        <f>IFERROR(X105/H105,"0")+IFERROR(X106/H106,"0")+IFERROR(X107/H107,"0")</f>
        <v>11.12962962962963</v>
      </c>
      <c r="Y108" s="41">
        <f>IFERROR(Y105/H105,"0")+IFERROR(Y106/H106,"0")+IFERROR(Y107/H107,"0")</f>
        <v>12</v>
      </c>
      <c r="Z108" s="41">
        <f>IFERROR(IF(Z105="",0,Z105),"0")+IFERROR(IF(Z106="",0,Z106),"0")+IFERROR(IF(Z107="",0,Z107),"0")</f>
        <v>0.17188999999999999</v>
      </c>
      <c r="AA108" s="64"/>
      <c r="AB108" s="64"/>
      <c r="AC108" s="64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0" t="s">
        <v>40</v>
      </c>
      <c r="Q109" s="811"/>
      <c r="R109" s="811"/>
      <c r="S109" s="811"/>
      <c r="T109" s="811"/>
      <c r="U109" s="811"/>
      <c r="V109" s="812"/>
      <c r="W109" s="40" t="s">
        <v>0</v>
      </c>
      <c r="X109" s="41">
        <f>IFERROR(SUM(X105:X107),"0")</f>
        <v>76</v>
      </c>
      <c r="Y109" s="41">
        <f>IFERROR(SUM(Y105:Y107),"0")</f>
        <v>82</v>
      </c>
      <c r="Z109" s="40"/>
      <c r="AA109" s="64"/>
      <c r="AB109" s="64"/>
      <c r="AC109" s="64"/>
    </row>
    <row r="110" spans="1:68" ht="14.25" customHeight="1" x14ac:dyDescent="0.25">
      <c r="A110" s="805" t="s">
        <v>84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06">
        <v>4607091386967</v>
      </c>
      <c r="E111" s="80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8"/>
      <c r="R111" s="808"/>
      <c r="S111" s="808"/>
      <c r="T111" s="809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06">
        <v>4607091386967</v>
      </c>
      <c r="E112" s="806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8"/>
      <c r="R112" s="808"/>
      <c r="S112" s="808"/>
      <c r="T112" s="809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06">
        <v>4607091385731</v>
      </c>
      <c r="E113" s="806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06">
        <v>4680115880894</v>
      </c>
      <c r="E114" s="806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11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06">
        <v>4680115880214</v>
      </c>
      <c r="E115" s="806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8"/>
      <c r="R115" s="808"/>
      <c r="S115" s="808"/>
      <c r="T115" s="809"/>
      <c r="U115" s="37" t="s">
        <v>45</v>
      </c>
      <c r="V115" s="37" t="s">
        <v>45</v>
      </c>
      <c r="W115" s="38" t="s">
        <v>0</v>
      </c>
      <c r="X115" s="56">
        <v>33</v>
      </c>
      <c r="Y115" s="53">
        <f t="shared" si="26"/>
        <v>35.1</v>
      </c>
      <c r="Z115" s="39">
        <f>IFERROR(IF(Y115=0,"",ROUNDUP(Y115/H115,0)*0.00902),"")</f>
        <v>0.11726</v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36.519999999999996</v>
      </c>
      <c r="BN115" s="75">
        <f t="shared" si="28"/>
        <v>38.843999999999994</v>
      </c>
      <c r="BO115" s="75">
        <f t="shared" si="29"/>
        <v>9.2592592592592587E-2</v>
      </c>
      <c r="BP115" s="75">
        <f t="shared" si="30"/>
        <v>9.8484848484848481E-2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06">
        <v>4680115880214</v>
      </c>
      <c r="E116" s="806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130" t="s">
        <v>247</v>
      </c>
      <c r="Q116" s="808"/>
      <c r="R116" s="808"/>
      <c r="S116" s="808"/>
      <c r="T116" s="80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13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0" t="s">
        <v>40</v>
      </c>
      <c r="Q117" s="811"/>
      <c r="R117" s="811"/>
      <c r="S117" s="811"/>
      <c r="T117" s="811"/>
      <c r="U117" s="811"/>
      <c r="V117" s="812"/>
      <c r="W117" s="40" t="s">
        <v>39</v>
      </c>
      <c r="X117" s="41">
        <f>IFERROR(X111/H111,"0")+IFERROR(X112/H112,"0")+IFERROR(X113/H113,"0")+IFERROR(X114/H114,"0")+IFERROR(X115/H115,"0")+IFERROR(X116/H116,"0")</f>
        <v>12.222222222222221</v>
      </c>
      <c r="Y117" s="41">
        <f>IFERROR(Y111/H111,"0")+IFERROR(Y112/H112,"0")+IFERROR(Y113/H113,"0")+IFERROR(Y114/H114,"0")+IFERROR(Y115/H115,"0")+IFERROR(Y116/H116,"0")</f>
        <v>13</v>
      </c>
      <c r="Z117" s="41">
        <f>IFERROR(IF(Z111="",0,Z111),"0")+IFERROR(IF(Z112="",0,Z112),"0")+IFERROR(IF(Z113="",0,Z113),"0")+IFERROR(IF(Z114="",0,Z114),"0")+IFERROR(IF(Z115="",0,Z115),"0")+IFERROR(IF(Z116="",0,Z116),"0")</f>
        <v>0.11726</v>
      </c>
      <c r="AA117" s="64"/>
      <c r="AB117" s="64"/>
      <c r="AC117" s="64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0" t="s">
        <v>40</v>
      </c>
      <c r="Q118" s="811"/>
      <c r="R118" s="811"/>
      <c r="S118" s="811"/>
      <c r="T118" s="811"/>
      <c r="U118" s="811"/>
      <c r="V118" s="812"/>
      <c r="W118" s="40" t="s">
        <v>0</v>
      </c>
      <c r="X118" s="41">
        <f>IFERROR(SUM(X111:X116),"0")</f>
        <v>33</v>
      </c>
      <c r="Y118" s="41">
        <f>IFERROR(SUM(Y111:Y116),"0")</f>
        <v>35.1</v>
      </c>
      <c r="Z118" s="40"/>
      <c r="AA118" s="64"/>
      <c r="AB118" s="64"/>
      <c r="AC118" s="64"/>
    </row>
    <row r="119" spans="1:68" ht="16.5" customHeight="1" x14ac:dyDescent="0.25">
      <c r="A119" s="820" t="s">
        <v>248</v>
      </c>
      <c r="B119" s="820"/>
      <c r="C119" s="820"/>
      <c r="D119" s="820"/>
      <c r="E119" s="820"/>
      <c r="F119" s="820"/>
      <c r="G119" s="820"/>
      <c r="H119" s="820"/>
      <c r="I119" s="820"/>
      <c r="J119" s="820"/>
      <c r="K119" s="820"/>
      <c r="L119" s="820"/>
      <c r="M119" s="820"/>
      <c r="N119" s="820"/>
      <c r="O119" s="820"/>
      <c r="P119" s="820"/>
      <c r="Q119" s="820"/>
      <c r="R119" s="820"/>
      <c r="S119" s="820"/>
      <c r="T119" s="820"/>
      <c r="U119" s="820"/>
      <c r="V119" s="820"/>
      <c r="W119" s="820"/>
      <c r="X119" s="820"/>
      <c r="Y119" s="820"/>
      <c r="Z119" s="820"/>
      <c r="AA119" s="62"/>
      <c r="AB119" s="62"/>
      <c r="AC119" s="62"/>
    </row>
    <row r="120" spans="1:68" ht="14.25" customHeight="1" x14ac:dyDescent="0.25">
      <c r="A120" s="805" t="s">
        <v>124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06">
        <v>4680115882133</v>
      </c>
      <c r="E121" s="806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06">
        <v>4680115882133</v>
      </c>
      <c r="E122" s="806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11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06">
        <v>4680115880269</v>
      </c>
      <c r="E123" s="806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11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06">
        <v>4680115880429</v>
      </c>
      <c r="E124" s="806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11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06">
        <v>4680115881457</v>
      </c>
      <c r="E125" s="806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1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13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0" t="s">
        <v>40</v>
      </c>
      <c r="Q126" s="811"/>
      <c r="R126" s="811"/>
      <c r="S126" s="811"/>
      <c r="T126" s="811"/>
      <c r="U126" s="811"/>
      <c r="V126" s="812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0" t="s">
        <v>40</v>
      </c>
      <c r="Q127" s="811"/>
      <c r="R127" s="811"/>
      <c r="S127" s="811"/>
      <c r="T127" s="811"/>
      <c r="U127" s="811"/>
      <c r="V127" s="812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05" t="s">
        <v>176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06">
        <v>4680115881488</v>
      </c>
      <c r="E129" s="806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11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7" t="s">
        <v>45</v>
      </c>
      <c r="V129" s="37" t="s">
        <v>45</v>
      </c>
      <c r="W129" s="38" t="s">
        <v>0</v>
      </c>
      <c r="X129" s="56">
        <v>30</v>
      </c>
      <c r="Y129" s="53">
        <f>IFERROR(IF(X129="",0,CEILING((X129/$H129),1)*$H129),"")</f>
        <v>32.400000000000006</v>
      </c>
      <c r="Z129" s="39">
        <f>IFERROR(IF(Y129=0,"",ROUNDUP(Y129/H129,0)*0.02175),"")</f>
        <v>6.5250000000000002E-2</v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31.333333333333329</v>
      </c>
      <c r="BN129" s="75">
        <f>IFERROR(Y129*I129/H129,"0")</f>
        <v>33.840000000000003</v>
      </c>
      <c r="BO129" s="75">
        <f>IFERROR(1/J129*(X129/H129),"0")</f>
        <v>4.96031746031746E-2</v>
      </c>
      <c r="BP129" s="75">
        <f>IFERROR(1/J129*(Y129/H129),"0")</f>
        <v>5.3571428571428575E-2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06">
        <v>4680115882775</v>
      </c>
      <c r="E130" s="80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06">
        <v>4680115882775</v>
      </c>
      <c r="E131" s="806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11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06">
        <v>4680115880658</v>
      </c>
      <c r="E132" s="806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7" t="s">
        <v>45</v>
      </c>
      <c r="V132" s="37" t="s">
        <v>45</v>
      </c>
      <c r="W132" s="38" t="s">
        <v>0</v>
      </c>
      <c r="X132" s="56">
        <v>24</v>
      </c>
      <c r="Y132" s="53">
        <f>IFERROR(IF(X132="",0,CEILING((X132/$H132),1)*$H132),"")</f>
        <v>24</v>
      </c>
      <c r="Z132" s="39">
        <f>IFERROR(IF(Y132=0,"",ROUNDUP(Y132/H132,0)*0.00651),"")</f>
        <v>6.5100000000000005E-2</v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25.8</v>
      </c>
      <c r="BN132" s="75">
        <f>IFERROR(Y132*I132/H132,"0")</f>
        <v>25.8</v>
      </c>
      <c r="BO132" s="75">
        <f>IFERROR(1/J132*(X132/H132),"0")</f>
        <v>5.4945054945054951E-2</v>
      </c>
      <c r="BP132" s="75">
        <f>IFERROR(1/J132*(Y132/H132),"0")</f>
        <v>5.4945054945054951E-2</v>
      </c>
    </row>
    <row r="133" spans="1:68" x14ac:dyDescent="0.2">
      <c r="A133" s="813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0" t="s">
        <v>40</v>
      </c>
      <c r="Q133" s="811"/>
      <c r="R133" s="811"/>
      <c r="S133" s="811"/>
      <c r="T133" s="811"/>
      <c r="U133" s="811"/>
      <c r="V133" s="812"/>
      <c r="W133" s="40" t="s">
        <v>39</v>
      </c>
      <c r="X133" s="41">
        <f>IFERROR(X129/H129,"0")+IFERROR(X130/H130,"0")+IFERROR(X131/H131,"0")+IFERROR(X132/H132,"0")</f>
        <v>12.777777777777779</v>
      </c>
      <c r="Y133" s="41">
        <f>IFERROR(Y129/H129,"0")+IFERROR(Y130/H130,"0")+IFERROR(Y131/H131,"0")+IFERROR(Y132/H132,"0")</f>
        <v>13</v>
      </c>
      <c r="Z133" s="41">
        <f>IFERROR(IF(Z129="",0,Z129),"0")+IFERROR(IF(Z130="",0,Z130),"0")+IFERROR(IF(Z131="",0,Z131),"0")+IFERROR(IF(Z132="",0,Z132),"0")</f>
        <v>0.13035000000000002</v>
      </c>
      <c r="AA133" s="64"/>
      <c r="AB133" s="64"/>
      <c r="AC133" s="64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0" t="s">
        <v>40</v>
      </c>
      <c r="Q134" s="811"/>
      <c r="R134" s="811"/>
      <c r="S134" s="811"/>
      <c r="T134" s="811"/>
      <c r="U134" s="811"/>
      <c r="V134" s="812"/>
      <c r="W134" s="40" t="s">
        <v>0</v>
      </c>
      <c r="X134" s="41">
        <f>IFERROR(SUM(X129:X132),"0")</f>
        <v>54</v>
      </c>
      <c r="Y134" s="41">
        <f>IFERROR(SUM(Y129:Y132),"0")</f>
        <v>56.400000000000006</v>
      </c>
      <c r="Z134" s="40"/>
      <c r="AA134" s="64"/>
      <c r="AB134" s="64"/>
      <c r="AC134" s="64"/>
    </row>
    <row r="135" spans="1:68" ht="14.25" customHeight="1" x14ac:dyDescent="0.25">
      <c r="A135" s="805" t="s">
        <v>84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06">
        <v>4607091385168</v>
      </c>
      <c r="E136" s="806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11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ref="Y136:Y142" si="31">IFERROR(IF(X136="",0,CEILING((X136/$H136),1)*$H136),"")</f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0</v>
      </c>
      <c r="BN136" s="75">
        <f t="shared" ref="BN136:BN142" si="33">IFERROR(Y136*I136/H136,"0")</f>
        <v>0</v>
      </c>
      <c r="BO136" s="75">
        <f t="shared" ref="BO136:BO142" si="34">IFERROR(1/J136*(X136/H136),"0")</f>
        <v>0</v>
      </c>
      <c r="BP136" s="75">
        <f t="shared" ref="BP136:BP142" si="35">IFERROR(1/J136*(Y136/H136),"0")</f>
        <v>0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06">
        <v>4607091385168</v>
      </c>
      <c r="E137" s="806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7" t="s">
        <v>45</v>
      </c>
      <c r="V137" s="37" t="s">
        <v>45</v>
      </c>
      <c r="W137" s="38" t="s">
        <v>0</v>
      </c>
      <c r="X137" s="56">
        <v>50</v>
      </c>
      <c r="Y137" s="53">
        <f t="shared" si="31"/>
        <v>56.699999999999996</v>
      </c>
      <c r="Z137" s="39">
        <f>IFERROR(IF(Y137=0,"",ROUNDUP(Y137/H137,0)*0.02175),"")</f>
        <v>0.15225</v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53.444444444444443</v>
      </c>
      <c r="BN137" s="75">
        <f t="shared" si="33"/>
        <v>60.605999999999995</v>
      </c>
      <c r="BO137" s="75">
        <f t="shared" si="34"/>
        <v>0.11022927689594356</v>
      </c>
      <c r="BP137" s="75">
        <f t="shared" si="35"/>
        <v>0.125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06">
        <v>4680115884540</v>
      </c>
      <c r="E138" s="806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7" t="s">
        <v>45</v>
      </c>
      <c r="V138" s="37" t="s">
        <v>45</v>
      </c>
      <c r="W138" s="38" t="s">
        <v>0</v>
      </c>
      <c r="X138" s="56">
        <v>20</v>
      </c>
      <c r="Y138" s="53">
        <f t="shared" si="31"/>
        <v>25.200000000000003</v>
      </c>
      <c r="Z138" s="39">
        <f>IFERROR(IF(Y138=0,"",ROUNDUP(Y138/H138,0)*0.02175),"")</f>
        <v>6.5250000000000002E-2</v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21.142857142857146</v>
      </c>
      <c r="BN138" s="75">
        <f t="shared" si="33"/>
        <v>26.640000000000004</v>
      </c>
      <c r="BO138" s="75">
        <f t="shared" si="34"/>
        <v>4.2517006802721087E-2</v>
      </c>
      <c r="BP138" s="75">
        <f t="shared" si="35"/>
        <v>5.3571428571428568E-2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06">
        <v>4607091383256</v>
      </c>
      <c r="E139" s="806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11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06">
        <v>4607091385748</v>
      </c>
      <c r="E140" s="806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110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06">
        <v>4680115884533</v>
      </c>
      <c r="E141" s="806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06">
        <v>4680115882645</v>
      </c>
      <c r="E142" s="806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11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13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0" t="s">
        <v>40</v>
      </c>
      <c r="Q143" s="811"/>
      <c r="R143" s="811"/>
      <c r="S143" s="811"/>
      <c r="T143" s="811"/>
      <c r="U143" s="811"/>
      <c r="V143" s="812"/>
      <c r="W143" s="40" t="s">
        <v>39</v>
      </c>
      <c r="X143" s="41">
        <f>IFERROR(X136/H136,"0")+IFERROR(X137/H137,"0")+IFERROR(X138/H138,"0")+IFERROR(X139/H139,"0")+IFERROR(X140/H140,"0")+IFERROR(X141/H141,"0")+IFERROR(X142/H142,"0")</f>
        <v>8.5537918871252199</v>
      </c>
      <c r="Y143" s="41">
        <f>IFERROR(Y136/H136,"0")+IFERROR(Y137/H137,"0")+IFERROR(Y138/H138,"0")+IFERROR(Y139/H139,"0")+IFERROR(Y140/H140,"0")+IFERROR(Y141/H141,"0")+IFERROR(Y142/H142,"0")</f>
        <v>10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0.2175</v>
      </c>
      <c r="AA143" s="64"/>
      <c r="AB143" s="64"/>
      <c r="AC143" s="64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0" t="s">
        <v>40</v>
      </c>
      <c r="Q144" s="811"/>
      <c r="R144" s="811"/>
      <c r="S144" s="811"/>
      <c r="T144" s="811"/>
      <c r="U144" s="811"/>
      <c r="V144" s="812"/>
      <c r="W144" s="40" t="s">
        <v>0</v>
      </c>
      <c r="X144" s="41">
        <f>IFERROR(SUM(X136:X142),"0")</f>
        <v>70</v>
      </c>
      <c r="Y144" s="41">
        <f>IFERROR(SUM(Y136:Y142),"0")</f>
        <v>81.900000000000006</v>
      </c>
      <c r="Z144" s="40"/>
      <c r="AA144" s="64"/>
      <c r="AB144" s="64"/>
      <c r="AC144" s="64"/>
    </row>
    <row r="145" spans="1:68" ht="14.25" customHeight="1" x14ac:dyDescent="0.25">
      <c r="A145" s="805" t="s">
        <v>218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06">
        <v>4680115882652</v>
      </c>
      <c r="E146" s="806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1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06">
        <v>4680115880238</v>
      </c>
      <c r="E147" s="806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1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13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0" t="s">
        <v>40</v>
      </c>
      <c r="Q148" s="811"/>
      <c r="R148" s="811"/>
      <c r="S148" s="811"/>
      <c r="T148" s="811"/>
      <c r="U148" s="811"/>
      <c r="V148" s="812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0" t="s">
        <v>40</v>
      </c>
      <c r="Q149" s="811"/>
      <c r="R149" s="811"/>
      <c r="S149" s="811"/>
      <c r="T149" s="811"/>
      <c r="U149" s="811"/>
      <c r="V149" s="812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20" t="s">
        <v>292</v>
      </c>
      <c r="B150" s="820"/>
      <c r="C150" s="820"/>
      <c r="D150" s="820"/>
      <c r="E150" s="820"/>
      <c r="F150" s="820"/>
      <c r="G150" s="820"/>
      <c r="H150" s="820"/>
      <c r="I150" s="820"/>
      <c r="J150" s="820"/>
      <c r="K150" s="820"/>
      <c r="L150" s="820"/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  <c r="W150" s="820"/>
      <c r="X150" s="820"/>
      <c r="Y150" s="820"/>
      <c r="Z150" s="820"/>
      <c r="AA150" s="62"/>
      <c r="AB150" s="62"/>
      <c r="AC150" s="62"/>
    </row>
    <row r="151" spans="1:68" ht="14.25" customHeight="1" x14ac:dyDescent="0.25">
      <c r="A151" s="805" t="s">
        <v>124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06">
        <v>4680115885561</v>
      </c>
      <c r="E152" s="806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1102" t="s">
        <v>295</v>
      </c>
      <c r="Q152" s="808"/>
      <c r="R152" s="808"/>
      <c r="S152" s="808"/>
      <c r="T152" s="80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06">
        <v>4680115882577</v>
      </c>
      <c r="E153" s="806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11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8"/>
      <c r="R153" s="808"/>
      <c r="S153" s="808"/>
      <c r="T153" s="809"/>
      <c r="U153" s="37" t="s">
        <v>45</v>
      </c>
      <c r="V153" s="37" t="s">
        <v>45</v>
      </c>
      <c r="W153" s="38" t="s">
        <v>0</v>
      </c>
      <c r="X153" s="56">
        <v>20</v>
      </c>
      <c r="Y153" s="53">
        <f>IFERROR(IF(X153="",0,CEILING((X153/$H153),1)*$H153),"")</f>
        <v>22.400000000000002</v>
      </c>
      <c r="Z153" s="39">
        <f>IFERROR(IF(Y153=0,"",ROUNDUP(Y153/H153,0)*0.00651),"")</f>
        <v>4.5569999999999999E-2</v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21.124999999999996</v>
      </c>
      <c r="BN153" s="75">
        <f>IFERROR(Y153*I153/H153,"0")</f>
        <v>23.66</v>
      </c>
      <c r="BO153" s="75">
        <f>IFERROR(1/J153*(X153/H153),"0")</f>
        <v>3.4340659340659344E-2</v>
      </c>
      <c r="BP153" s="75">
        <f>IFERROR(1/J153*(Y153/H153),"0")</f>
        <v>3.8461538461538464E-2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06">
        <v>4680115882577</v>
      </c>
      <c r="E154" s="806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11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8"/>
      <c r="R154" s="808"/>
      <c r="S154" s="808"/>
      <c r="T154" s="80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13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0" t="s">
        <v>40</v>
      </c>
      <c r="Q155" s="811"/>
      <c r="R155" s="811"/>
      <c r="S155" s="811"/>
      <c r="T155" s="811"/>
      <c r="U155" s="811"/>
      <c r="V155" s="812"/>
      <c r="W155" s="40" t="s">
        <v>39</v>
      </c>
      <c r="X155" s="41">
        <f>IFERROR(X152/H152,"0")+IFERROR(X153/H153,"0")+IFERROR(X154/H154,"0")</f>
        <v>6.25</v>
      </c>
      <c r="Y155" s="41">
        <f>IFERROR(Y152/H152,"0")+IFERROR(Y153/H153,"0")+IFERROR(Y154/H154,"0")</f>
        <v>7</v>
      </c>
      <c r="Z155" s="41">
        <f>IFERROR(IF(Z152="",0,Z152),"0")+IFERROR(IF(Z153="",0,Z153),"0")+IFERROR(IF(Z154="",0,Z154),"0")</f>
        <v>4.5569999999999999E-2</v>
      </c>
      <c r="AA155" s="64"/>
      <c r="AB155" s="64"/>
      <c r="AC155" s="64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0" t="s">
        <v>40</v>
      </c>
      <c r="Q156" s="811"/>
      <c r="R156" s="811"/>
      <c r="S156" s="811"/>
      <c r="T156" s="811"/>
      <c r="U156" s="811"/>
      <c r="V156" s="812"/>
      <c r="W156" s="40" t="s">
        <v>0</v>
      </c>
      <c r="X156" s="41">
        <f>IFERROR(SUM(X152:X154),"0")</f>
        <v>20</v>
      </c>
      <c r="Y156" s="41">
        <f>IFERROR(SUM(Y152:Y154),"0")</f>
        <v>22.400000000000002</v>
      </c>
      <c r="Z156" s="40"/>
      <c r="AA156" s="64"/>
      <c r="AB156" s="64"/>
      <c r="AC156" s="64"/>
    </row>
    <row r="157" spans="1:68" ht="14.25" customHeight="1" x14ac:dyDescent="0.25">
      <c r="A157" s="805" t="s">
        <v>78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06">
        <v>4680115883444</v>
      </c>
      <c r="E158" s="806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11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7" t="s">
        <v>45</v>
      </c>
      <c r="V158" s="37" t="s">
        <v>45</v>
      </c>
      <c r="W158" s="38" t="s">
        <v>0</v>
      </c>
      <c r="X158" s="56">
        <v>28</v>
      </c>
      <c r="Y158" s="53">
        <f>IFERROR(IF(X158="",0,CEILING((X158/$H158),1)*$H158),"")</f>
        <v>28</v>
      </c>
      <c r="Z158" s="39">
        <f>IFERROR(IF(Y158=0,"",ROUNDUP(Y158/H158,0)*0.00651),"")</f>
        <v>6.5100000000000005E-2</v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30.68</v>
      </c>
      <c r="BN158" s="75">
        <f>IFERROR(Y158*I158/H158,"0")</f>
        <v>30.68</v>
      </c>
      <c r="BO158" s="75">
        <f>IFERROR(1/J158*(X158/H158),"0")</f>
        <v>5.4945054945054951E-2</v>
      </c>
      <c r="BP158" s="75">
        <f>IFERROR(1/J158*(Y158/H158),"0")</f>
        <v>5.4945054945054951E-2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06">
        <v>4680115883444</v>
      </c>
      <c r="E159" s="806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11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13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0" t="s">
        <v>40</v>
      </c>
      <c r="Q160" s="811"/>
      <c r="R160" s="811"/>
      <c r="S160" s="811"/>
      <c r="T160" s="811"/>
      <c r="U160" s="811"/>
      <c r="V160" s="812"/>
      <c r="W160" s="40" t="s">
        <v>39</v>
      </c>
      <c r="X160" s="41">
        <f>IFERROR(X158/H158,"0")+IFERROR(X159/H159,"0")</f>
        <v>10</v>
      </c>
      <c r="Y160" s="41">
        <f>IFERROR(Y158/H158,"0")+IFERROR(Y159/H159,"0")</f>
        <v>10</v>
      </c>
      <c r="Z160" s="41">
        <f>IFERROR(IF(Z158="",0,Z158),"0")+IFERROR(IF(Z159="",0,Z159),"0")</f>
        <v>6.5100000000000005E-2</v>
      </c>
      <c r="AA160" s="64"/>
      <c r="AB160" s="64"/>
      <c r="AC160" s="64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0" t="s">
        <v>40</v>
      </c>
      <c r="Q161" s="811"/>
      <c r="R161" s="811"/>
      <c r="S161" s="811"/>
      <c r="T161" s="811"/>
      <c r="U161" s="811"/>
      <c r="V161" s="812"/>
      <c r="W161" s="40" t="s">
        <v>0</v>
      </c>
      <c r="X161" s="41">
        <f>IFERROR(SUM(X158:X159),"0")</f>
        <v>28</v>
      </c>
      <c r="Y161" s="41">
        <f>IFERROR(SUM(Y158:Y159),"0")</f>
        <v>28</v>
      </c>
      <c r="Z161" s="40"/>
      <c r="AA161" s="64"/>
      <c r="AB161" s="64"/>
      <c r="AC161" s="64"/>
    </row>
    <row r="162" spans="1:68" ht="14.25" customHeight="1" x14ac:dyDescent="0.25">
      <c r="A162" s="805" t="s">
        <v>84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06">
        <v>4680115885585</v>
      </c>
      <c r="E163" s="806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1098" t="s">
        <v>309</v>
      </c>
      <c r="Q163" s="808"/>
      <c r="R163" s="808"/>
      <c r="S163" s="808"/>
      <c r="T163" s="809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06">
        <v>4680115882584</v>
      </c>
      <c r="E164" s="806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8"/>
      <c r="R164" s="808"/>
      <c r="S164" s="808"/>
      <c r="T164" s="809"/>
      <c r="U164" s="37" t="s">
        <v>45</v>
      </c>
      <c r="V164" s="37" t="s">
        <v>45</v>
      </c>
      <c r="W164" s="38" t="s">
        <v>0</v>
      </c>
      <c r="X164" s="56">
        <v>10</v>
      </c>
      <c r="Y164" s="53">
        <f>IFERROR(IF(X164="",0,CEILING((X164/$H164),1)*$H164),"")</f>
        <v>10.56</v>
      </c>
      <c r="Z164" s="39">
        <f>IFERROR(IF(Y164=0,"",ROUNDUP(Y164/H164,0)*0.00651),"")</f>
        <v>2.6040000000000001E-2</v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11.015151515151514</v>
      </c>
      <c r="BN164" s="75">
        <f>IFERROR(Y164*I164/H164,"0")</f>
        <v>11.632</v>
      </c>
      <c r="BO164" s="75">
        <f>IFERROR(1/J164*(X164/H164),"0")</f>
        <v>2.0812520812520812E-2</v>
      </c>
      <c r="BP164" s="75">
        <f>IFERROR(1/J164*(Y164/H164),"0")</f>
        <v>2.197802197802198E-2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06">
        <v>4680115882584</v>
      </c>
      <c r="E165" s="806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8"/>
      <c r="R165" s="808"/>
      <c r="S165" s="808"/>
      <c r="T165" s="80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13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0" t="s">
        <v>40</v>
      </c>
      <c r="Q166" s="811"/>
      <c r="R166" s="811"/>
      <c r="S166" s="811"/>
      <c r="T166" s="811"/>
      <c r="U166" s="811"/>
      <c r="V166" s="812"/>
      <c r="W166" s="40" t="s">
        <v>39</v>
      </c>
      <c r="X166" s="41">
        <f>IFERROR(X163/H163,"0")+IFERROR(X164/H164,"0")+IFERROR(X165/H165,"0")</f>
        <v>3.7878787878787876</v>
      </c>
      <c r="Y166" s="41">
        <f>IFERROR(Y163/H163,"0")+IFERROR(Y164/H164,"0")+IFERROR(Y165/H165,"0")</f>
        <v>4</v>
      </c>
      <c r="Z166" s="41">
        <f>IFERROR(IF(Z163="",0,Z163),"0")+IFERROR(IF(Z164="",0,Z164),"0")+IFERROR(IF(Z165="",0,Z165),"0")</f>
        <v>2.6040000000000001E-2</v>
      </c>
      <c r="AA166" s="64"/>
      <c r="AB166" s="64"/>
      <c r="AC166" s="64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0" t="s">
        <v>40</v>
      </c>
      <c r="Q167" s="811"/>
      <c r="R167" s="811"/>
      <c r="S167" s="811"/>
      <c r="T167" s="811"/>
      <c r="U167" s="811"/>
      <c r="V167" s="812"/>
      <c r="W167" s="40" t="s">
        <v>0</v>
      </c>
      <c r="X167" s="41">
        <f>IFERROR(SUM(X163:X165),"0")</f>
        <v>10</v>
      </c>
      <c r="Y167" s="41">
        <f>IFERROR(SUM(Y163:Y165),"0")</f>
        <v>10.56</v>
      </c>
      <c r="Z167" s="40"/>
      <c r="AA167" s="64"/>
      <c r="AB167" s="64"/>
      <c r="AC167" s="64"/>
    </row>
    <row r="168" spans="1:68" ht="16.5" customHeight="1" x14ac:dyDescent="0.25">
      <c r="A168" s="820" t="s">
        <v>122</v>
      </c>
      <c r="B168" s="820"/>
      <c r="C168" s="820"/>
      <c r="D168" s="820"/>
      <c r="E168" s="820"/>
      <c r="F168" s="820"/>
      <c r="G168" s="820"/>
      <c r="H168" s="820"/>
      <c r="I168" s="820"/>
      <c r="J168" s="820"/>
      <c r="K168" s="820"/>
      <c r="L168" s="820"/>
      <c r="M168" s="820"/>
      <c r="N168" s="820"/>
      <c r="O168" s="820"/>
      <c r="P168" s="820"/>
      <c r="Q168" s="820"/>
      <c r="R168" s="820"/>
      <c r="S168" s="820"/>
      <c r="T168" s="820"/>
      <c r="U168" s="820"/>
      <c r="V168" s="820"/>
      <c r="W168" s="820"/>
      <c r="X168" s="820"/>
      <c r="Y168" s="820"/>
      <c r="Z168" s="820"/>
      <c r="AA168" s="62"/>
      <c r="AB168" s="62"/>
      <c r="AC168" s="62"/>
    </row>
    <row r="169" spans="1:68" ht="14.25" customHeight="1" x14ac:dyDescent="0.25">
      <c r="A169" s="805" t="s">
        <v>124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06">
        <v>4607091384604</v>
      </c>
      <c r="E170" s="806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11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13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0" t="s">
        <v>40</v>
      </c>
      <c r="Q171" s="811"/>
      <c r="R171" s="811"/>
      <c r="S171" s="811"/>
      <c r="T171" s="811"/>
      <c r="U171" s="811"/>
      <c r="V171" s="812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0" t="s">
        <v>40</v>
      </c>
      <c r="Q172" s="811"/>
      <c r="R172" s="811"/>
      <c r="S172" s="811"/>
      <c r="T172" s="811"/>
      <c r="U172" s="811"/>
      <c r="V172" s="812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05" t="s">
        <v>78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06">
        <v>4607091387667</v>
      </c>
      <c r="E174" s="80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10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06">
        <v>4607091387636</v>
      </c>
      <c r="E175" s="806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06">
        <v>4607091382426</v>
      </c>
      <c r="E176" s="806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10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06">
        <v>4607091386547</v>
      </c>
      <c r="E177" s="806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06">
        <v>4607091382464</v>
      </c>
      <c r="E178" s="806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13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0" t="s">
        <v>40</v>
      </c>
      <c r="Q179" s="811"/>
      <c r="R179" s="811"/>
      <c r="S179" s="811"/>
      <c r="T179" s="811"/>
      <c r="U179" s="811"/>
      <c r="V179" s="812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0" t="s">
        <v>40</v>
      </c>
      <c r="Q180" s="811"/>
      <c r="R180" s="811"/>
      <c r="S180" s="811"/>
      <c r="T180" s="811"/>
      <c r="U180" s="811"/>
      <c r="V180" s="812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05" t="s">
        <v>84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06">
        <v>4607091386264</v>
      </c>
      <c r="E182" s="806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06">
        <v>4607091385427</v>
      </c>
      <c r="E183" s="806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13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0" t="s">
        <v>40</v>
      </c>
      <c r="Q184" s="811"/>
      <c r="R184" s="811"/>
      <c r="S184" s="811"/>
      <c r="T184" s="811"/>
      <c r="U184" s="811"/>
      <c r="V184" s="812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0" t="s">
        <v>40</v>
      </c>
      <c r="Q185" s="811"/>
      <c r="R185" s="811"/>
      <c r="S185" s="811"/>
      <c r="T185" s="811"/>
      <c r="U185" s="811"/>
      <c r="V185" s="812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54" t="s">
        <v>335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2"/>
      <c r="AB186" s="52"/>
      <c r="AC186" s="52"/>
    </row>
    <row r="187" spans="1:68" ht="16.5" customHeight="1" x14ac:dyDescent="0.25">
      <c r="A187" s="820" t="s">
        <v>336</v>
      </c>
      <c r="B187" s="820"/>
      <c r="C187" s="820"/>
      <c r="D187" s="820"/>
      <c r="E187" s="820"/>
      <c r="F187" s="820"/>
      <c r="G187" s="820"/>
      <c r="H187" s="820"/>
      <c r="I187" s="820"/>
      <c r="J187" s="820"/>
      <c r="K187" s="820"/>
      <c r="L187" s="820"/>
      <c r="M187" s="820"/>
      <c r="N187" s="820"/>
      <c r="O187" s="820"/>
      <c r="P187" s="820"/>
      <c r="Q187" s="820"/>
      <c r="R187" s="820"/>
      <c r="S187" s="820"/>
      <c r="T187" s="820"/>
      <c r="U187" s="820"/>
      <c r="V187" s="820"/>
      <c r="W187" s="820"/>
      <c r="X187" s="820"/>
      <c r="Y187" s="820"/>
      <c r="Z187" s="820"/>
      <c r="AA187" s="62"/>
      <c r="AB187" s="62"/>
      <c r="AC187" s="62"/>
    </row>
    <row r="188" spans="1:68" ht="14.25" customHeight="1" x14ac:dyDescent="0.25">
      <c r="A188" s="805" t="s">
        <v>176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06">
        <v>4680115886223</v>
      </c>
      <c r="E189" s="806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8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13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0" t="s">
        <v>40</v>
      </c>
      <c r="Q190" s="811"/>
      <c r="R190" s="811"/>
      <c r="S190" s="811"/>
      <c r="T190" s="811"/>
      <c r="U190" s="811"/>
      <c r="V190" s="812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0" t="s">
        <v>40</v>
      </c>
      <c r="Q191" s="811"/>
      <c r="R191" s="811"/>
      <c r="S191" s="811"/>
      <c r="T191" s="811"/>
      <c r="U191" s="811"/>
      <c r="V191" s="812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05" t="s">
        <v>78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06">
        <v>4680115880993</v>
      </c>
      <c r="E193" s="806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7" t="s">
        <v>45</v>
      </c>
      <c r="V193" s="37" t="s">
        <v>45</v>
      </c>
      <c r="W193" s="38" t="s">
        <v>0</v>
      </c>
      <c r="X193" s="56">
        <v>70</v>
      </c>
      <c r="Y193" s="53">
        <f t="shared" ref="Y193:Y200" si="36">IFERROR(IF(X193="",0,CEILING((X193/$H193),1)*$H193),"")</f>
        <v>71.400000000000006</v>
      </c>
      <c r="Z193" s="39">
        <f>IFERROR(IF(Y193=0,"",ROUNDUP(Y193/H193,0)*0.00902),"")</f>
        <v>0.15334</v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74.499999999999986</v>
      </c>
      <c r="BN193" s="75">
        <f t="shared" ref="BN193:BN200" si="38">IFERROR(Y193*I193/H193,"0")</f>
        <v>75.989999999999995</v>
      </c>
      <c r="BO193" s="75">
        <f t="shared" ref="BO193:BO200" si="39">IFERROR(1/J193*(X193/H193),"0")</f>
        <v>0.12626262626262624</v>
      </c>
      <c r="BP193" s="75">
        <f t="shared" ref="BP193:BP200" si="40">IFERROR(1/J193*(Y193/H193),"0")</f>
        <v>0.12878787878787878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06">
        <v>4680115881761</v>
      </c>
      <c r="E194" s="806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06">
        <v>4680115881563</v>
      </c>
      <c r="E195" s="806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10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7" t="s">
        <v>45</v>
      </c>
      <c r="V195" s="37" t="s">
        <v>45</v>
      </c>
      <c r="W195" s="38" t="s">
        <v>0</v>
      </c>
      <c r="X195" s="56">
        <v>180</v>
      </c>
      <c r="Y195" s="53">
        <f t="shared" si="36"/>
        <v>180.6</v>
      </c>
      <c r="Z195" s="39">
        <f>IFERROR(IF(Y195=0,"",ROUNDUP(Y195/H195,0)*0.00902),"")</f>
        <v>0.38785999999999998</v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189</v>
      </c>
      <c r="BN195" s="75">
        <f t="shared" si="38"/>
        <v>189.63</v>
      </c>
      <c r="BO195" s="75">
        <f t="shared" si="39"/>
        <v>0.32467532467532467</v>
      </c>
      <c r="BP195" s="75">
        <f t="shared" si="40"/>
        <v>0.32575757575757575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06">
        <v>4680115880986</v>
      </c>
      <c r="E196" s="80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06">
        <v>4680115881785</v>
      </c>
      <c r="E197" s="80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06">
        <v>4680115881679</v>
      </c>
      <c r="E198" s="806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06">
        <v>4680115880191</v>
      </c>
      <c r="E199" s="806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06">
        <v>4680115883963</v>
      </c>
      <c r="E200" s="806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13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0" t="s">
        <v>40</v>
      </c>
      <c r="Q201" s="811"/>
      <c r="R201" s="811"/>
      <c r="S201" s="811"/>
      <c r="T201" s="811"/>
      <c r="U201" s="811"/>
      <c r="V201" s="812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59.523809523809518</v>
      </c>
      <c r="Y201" s="41">
        <f>IFERROR(Y193/H193,"0")+IFERROR(Y194/H194,"0")+IFERROR(Y195/H195,"0")+IFERROR(Y196/H196,"0")+IFERROR(Y197/H197,"0")+IFERROR(Y198/H198,"0")+IFERROR(Y199/H199,"0")+IFERROR(Y200/H200,"0")</f>
        <v>60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0.54120000000000001</v>
      </c>
      <c r="AA201" s="64"/>
      <c r="AB201" s="64"/>
      <c r="AC201" s="64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0" t="s">
        <v>40</v>
      </c>
      <c r="Q202" s="811"/>
      <c r="R202" s="811"/>
      <c r="S202" s="811"/>
      <c r="T202" s="811"/>
      <c r="U202" s="811"/>
      <c r="V202" s="812"/>
      <c r="W202" s="40" t="s">
        <v>0</v>
      </c>
      <c r="X202" s="41">
        <f>IFERROR(SUM(X193:X200),"0")</f>
        <v>250</v>
      </c>
      <c r="Y202" s="41">
        <f>IFERROR(SUM(Y193:Y200),"0")</f>
        <v>252</v>
      </c>
      <c r="Z202" s="40"/>
      <c r="AA202" s="64"/>
      <c r="AB202" s="64"/>
      <c r="AC202" s="64"/>
    </row>
    <row r="203" spans="1:68" ht="16.5" customHeight="1" x14ac:dyDescent="0.25">
      <c r="A203" s="820" t="s">
        <v>360</v>
      </c>
      <c r="B203" s="820"/>
      <c r="C203" s="820"/>
      <c r="D203" s="820"/>
      <c r="E203" s="820"/>
      <c r="F203" s="820"/>
      <c r="G203" s="820"/>
      <c r="H203" s="820"/>
      <c r="I203" s="820"/>
      <c r="J203" s="820"/>
      <c r="K203" s="820"/>
      <c r="L203" s="820"/>
      <c r="M203" s="820"/>
      <c r="N203" s="820"/>
      <c r="O203" s="820"/>
      <c r="P203" s="820"/>
      <c r="Q203" s="820"/>
      <c r="R203" s="820"/>
      <c r="S203" s="820"/>
      <c r="T203" s="820"/>
      <c r="U203" s="820"/>
      <c r="V203" s="820"/>
      <c r="W203" s="820"/>
      <c r="X203" s="820"/>
      <c r="Y203" s="820"/>
      <c r="Z203" s="820"/>
      <c r="AA203" s="62"/>
      <c r="AB203" s="62"/>
      <c r="AC203" s="62"/>
    </row>
    <row r="204" spans="1:68" ht="14.25" customHeight="1" x14ac:dyDescent="0.25">
      <c r="A204" s="805" t="s">
        <v>124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06">
        <v>4680115881402</v>
      </c>
      <c r="E205" s="806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10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06">
        <v>4680115881396</v>
      </c>
      <c r="E206" s="806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7" t="s">
        <v>45</v>
      </c>
      <c r="V206" s="37" t="s">
        <v>45</v>
      </c>
      <c r="W206" s="38" t="s">
        <v>0</v>
      </c>
      <c r="X206" s="56">
        <v>45</v>
      </c>
      <c r="Y206" s="53">
        <f>IFERROR(IF(X206="",0,CEILING((X206/$H206),1)*$H206),"")</f>
        <v>45.900000000000006</v>
      </c>
      <c r="Z206" s="39">
        <f>IFERROR(IF(Y206=0,"",ROUNDUP(Y206/H206,0)*0.00651),"")</f>
        <v>0.11067</v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47.999999999999993</v>
      </c>
      <c r="BN206" s="75">
        <f>IFERROR(Y206*I206/H206,"0")</f>
        <v>48.96</v>
      </c>
      <c r="BO206" s="75">
        <f>IFERROR(1/J206*(X206/H206),"0")</f>
        <v>9.1575091575091569E-2</v>
      </c>
      <c r="BP206" s="75">
        <f>IFERROR(1/J206*(Y206/H206),"0")</f>
        <v>9.3406593406593408E-2</v>
      </c>
    </row>
    <row r="207" spans="1:68" x14ac:dyDescent="0.2">
      <c r="A207" s="813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0" t="s">
        <v>40</v>
      </c>
      <c r="Q207" s="811"/>
      <c r="R207" s="811"/>
      <c r="S207" s="811"/>
      <c r="T207" s="811"/>
      <c r="U207" s="811"/>
      <c r="V207" s="812"/>
      <c r="W207" s="40" t="s">
        <v>39</v>
      </c>
      <c r="X207" s="41">
        <f>IFERROR(X205/H205,"0")+IFERROR(X206/H206,"0")</f>
        <v>16.666666666666664</v>
      </c>
      <c r="Y207" s="41">
        <f>IFERROR(Y205/H205,"0")+IFERROR(Y206/H206,"0")</f>
        <v>17</v>
      </c>
      <c r="Z207" s="41">
        <f>IFERROR(IF(Z205="",0,Z205),"0")+IFERROR(IF(Z206="",0,Z206),"0")</f>
        <v>0.11067</v>
      </c>
      <c r="AA207" s="64"/>
      <c r="AB207" s="64"/>
      <c r="AC207" s="64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0" t="s">
        <v>40</v>
      </c>
      <c r="Q208" s="811"/>
      <c r="R208" s="811"/>
      <c r="S208" s="811"/>
      <c r="T208" s="811"/>
      <c r="U208" s="811"/>
      <c r="V208" s="812"/>
      <c r="W208" s="40" t="s">
        <v>0</v>
      </c>
      <c r="X208" s="41">
        <f>IFERROR(SUM(X205:X206),"0")</f>
        <v>45</v>
      </c>
      <c r="Y208" s="41">
        <f>IFERROR(SUM(Y205:Y206),"0")</f>
        <v>45.900000000000006</v>
      </c>
      <c r="Z208" s="40"/>
      <c r="AA208" s="64"/>
      <c r="AB208" s="64"/>
      <c r="AC208" s="64"/>
    </row>
    <row r="209" spans="1:68" ht="14.25" customHeight="1" x14ac:dyDescent="0.25">
      <c r="A209" s="805" t="s">
        <v>176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06">
        <v>4680115882935</v>
      </c>
      <c r="E210" s="80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10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06">
        <v>4680115880764</v>
      </c>
      <c r="E211" s="806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10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13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0" t="s">
        <v>40</v>
      </c>
      <c r="Q212" s="811"/>
      <c r="R212" s="811"/>
      <c r="S212" s="811"/>
      <c r="T212" s="811"/>
      <c r="U212" s="811"/>
      <c r="V212" s="81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0" t="s">
        <v>40</v>
      </c>
      <c r="Q213" s="811"/>
      <c r="R213" s="811"/>
      <c r="S213" s="811"/>
      <c r="T213" s="811"/>
      <c r="U213" s="811"/>
      <c r="V213" s="81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05" t="s">
        <v>78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06">
        <v>4680115882683</v>
      </c>
      <c r="E215" s="80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10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7" t="s">
        <v>45</v>
      </c>
      <c r="V215" s="37" t="s">
        <v>45</v>
      </c>
      <c r="W215" s="38" t="s">
        <v>0</v>
      </c>
      <c r="X215" s="56">
        <v>615</v>
      </c>
      <c r="Y215" s="53">
        <f t="shared" ref="Y215:Y222" si="41">IFERROR(IF(X215="",0,CEILING((X215/$H215),1)*$H215),"")</f>
        <v>615.6</v>
      </c>
      <c r="Z215" s="39">
        <f>IFERROR(IF(Y215=0,"",ROUNDUP(Y215/H215,0)*0.00902),"")</f>
        <v>1.0282800000000001</v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638.91666666666663</v>
      </c>
      <c r="BN215" s="75">
        <f t="shared" ref="BN215:BN222" si="43">IFERROR(Y215*I215/H215,"0")</f>
        <v>639.54000000000008</v>
      </c>
      <c r="BO215" s="75">
        <f t="shared" ref="BO215:BO222" si="44">IFERROR(1/J215*(X215/H215),"0")</f>
        <v>0.86279461279461278</v>
      </c>
      <c r="BP215" s="75">
        <f t="shared" ref="BP215:BP222" si="45">IFERROR(1/J215*(Y215/H215),"0")</f>
        <v>0.86363636363636365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06">
        <v>4680115882690</v>
      </c>
      <c r="E216" s="80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7" t="s">
        <v>45</v>
      </c>
      <c r="V216" s="37" t="s">
        <v>45</v>
      </c>
      <c r="W216" s="38" t="s">
        <v>0</v>
      </c>
      <c r="X216" s="56">
        <v>470</v>
      </c>
      <c r="Y216" s="53">
        <f t="shared" si="41"/>
        <v>475.20000000000005</v>
      </c>
      <c r="Z216" s="39">
        <f>IFERROR(IF(Y216=0,"",ROUNDUP(Y216/H216,0)*0.00902),"")</f>
        <v>0.79376000000000002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488.27777777777777</v>
      </c>
      <c r="BN216" s="75">
        <f t="shared" si="43"/>
        <v>493.68</v>
      </c>
      <c r="BO216" s="75">
        <f t="shared" si="44"/>
        <v>0.65937149270482609</v>
      </c>
      <c r="BP216" s="75">
        <f t="shared" si="45"/>
        <v>0.66666666666666674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06">
        <v>4680115882669</v>
      </c>
      <c r="E217" s="80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10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7" t="s">
        <v>45</v>
      </c>
      <c r="V217" s="37" t="s">
        <v>45</v>
      </c>
      <c r="W217" s="38" t="s">
        <v>0</v>
      </c>
      <c r="X217" s="56">
        <v>675</v>
      </c>
      <c r="Y217" s="53">
        <f t="shared" si="41"/>
        <v>675</v>
      </c>
      <c r="Z217" s="39">
        <f>IFERROR(IF(Y217=0,"",ROUNDUP(Y217/H217,0)*0.00902),"")</f>
        <v>1.1274999999999999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701.25</v>
      </c>
      <c r="BN217" s="75">
        <f t="shared" si="43"/>
        <v>701.25</v>
      </c>
      <c r="BO217" s="75">
        <f t="shared" si="44"/>
        <v>0.94696969696969691</v>
      </c>
      <c r="BP217" s="75">
        <f t="shared" si="45"/>
        <v>0.94696969696969691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06">
        <v>4680115882676</v>
      </c>
      <c r="E218" s="80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10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7" t="s">
        <v>45</v>
      </c>
      <c r="V218" s="37" t="s">
        <v>45</v>
      </c>
      <c r="W218" s="38" t="s">
        <v>0</v>
      </c>
      <c r="X218" s="56">
        <v>555</v>
      </c>
      <c r="Y218" s="53">
        <f t="shared" si="41"/>
        <v>556.20000000000005</v>
      </c>
      <c r="Z218" s="39">
        <f>IFERROR(IF(Y218=0,"",ROUNDUP(Y218/H218,0)*0.00902),"")</f>
        <v>0.92906</v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576.58333333333337</v>
      </c>
      <c r="BN218" s="75">
        <f t="shared" si="43"/>
        <v>577.83000000000004</v>
      </c>
      <c r="BO218" s="75">
        <f t="shared" si="44"/>
        <v>0.77861952861952854</v>
      </c>
      <c r="BP218" s="75">
        <f t="shared" si="45"/>
        <v>0.78030303030303028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06">
        <v>4680115884014</v>
      </c>
      <c r="E219" s="806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06">
        <v>4680115884007</v>
      </c>
      <c r="E220" s="80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06">
        <v>4680115884038</v>
      </c>
      <c r="E221" s="80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06">
        <v>4680115884021</v>
      </c>
      <c r="E222" s="80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13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0" t="s">
        <v>40</v>
      </c>
      <c r="Q223" s="811"/>
      <c r="R223" s="811"/>
      <c r="S223" s="811"/>
      <c r="T223" s="811"/>
      <c r="U223" s="811"/>
      <c r="V223" s="812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428.7037037037037</v>
      </c>
      <c r="Y223" s="41">
        <f>IFERROR(Y215/H215,"0")+IFERROR(Y216/H216,"0")+IFERROR(Y217/H217,"0")+IFERROR(Y218/H218,"0")+IFERROR(Y219/H219,"0")+IFERROR(Y220/H220,"0")+IFERROR(Y221/H221,"0")+IFERROR(Y222/H222,"0")</f>
        <v>430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3.8785999999999996</v>
      </c>
      <c r="AA223" s="64"/>
      <c r="AB223" s="64"/>
      <c r="AC223" s="64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0" t="s">
        <v>40</v>
      </c>
      <c r="Q224" s="811"/>
      <c r="R224" s="811"/>
      <c r="S224" s="811"/>
      <c r="T224" s="811"/>
      <c r="U224" s="811"/>
      <c r="V224" s="812"/>
      <c r="W224" s="40" t="s">
        <v>0</v>
      </c>
      <c r="X224" s="41">
        <f>IFERROR(SUM(X215:X222),"0")</f>
        <v>2315</v>
      </c>
      <c r="Y224" s="41">
        <f>IFERROR(SUM(Y215:Y222),"0")</f>
        <v>2322</v>
      </c>
      <c r="Z224" s="40"/>
      <c r="AA224" s="64"/>
      <c r="AB224" s="64"/>
      <c r="AC224" s="64"/>
    </row>
    <row r="225" spans="1:68" ht="14.25" customHeight="1" x14ac:dyDescent="0.25">
      <c r="A225" s="805" t="s">
        <v>84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06">
        <v>4680115881594</v>
      </c>
      <c r="E226" s="806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10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7" t="s">
        <v>45</v>
      </c>
      <c r="V226" s="37" t="s">
        <v>45</v>
      </c>
      <c r="W226" s="38" t="s">
        <v>0</v>
      </c>
      <c r="X226" s="56">
        <v>45</v>
      </c>
      <c r="Y226" s="53">
        <f t="shared" ref="Y226:Y236" si="46">IFERROR(IF(X226="",0,CEILING((X226/$H226),1)*$H226),"")</f>
        <v>48.599999999999994</v>
      </c>
      <c r="Z226" s="39">
        <f>IFERROR(IF(Y226=0,"",ROUNDUP(Y226/H226,0)*0.02175),"")</f>
        <v>0.1305</v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48.133333333333333</v>
      </c>
      <c r="BN226" s="75">
        <f t="shared" ref="BN226:BN236" si="48">IFERROR(Y226*I226/H226,"0")</f>
        <v>51.983999999999995</v>
      </c>
      <c r="BO226" s="75">
        <f t="shared" ref="BO226:BO236" si="49">IFERROR(1/J226*(X226/H226),"0")</f>
        <v>9.9206349206349201E-2</v>
      </c>
      <c r="BP226" s="75">
        <f t="shared" ref="BP226:BP236" si="50">IFERROR(1/J226*(Y226/H226),"0")</f>
        <v>0.10714285714285714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06">
        <v>4680115880962</v>
      </c>
      <c r="E227" s="806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10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7" t="s">
        <v>45</v>
      </c>
      <c r="V227" s="37" t="s">
        <v>45</v>
      </c>
      <c r="W227" s="38" t="s">
        <v>0</v>
      </c>
      <c r="X227" s="56">
        <v>465</v>
      </c>
      <c r="Y227" s="53">
        <f t="shared" si="46"/>
        <v>468</v>
      </c>
      <c r="Z227" s="39">
        <f>IFERROR(IF(Y227=0,"",ROUNDUP(Y227/H227,0)*0.02175),"")</f>
        <v>1.3049999999999999</v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498.62307692307695</v>
      </c>
      <c r="BN227" s="75">
        <f t="shared" si="48"/>
        <v>501.84000000000003</v>
      </c>
      <c r="BO227" s="75">
        <f t="shared" si="49"/>
        <v>1.0645604395604396</v>
      </c>
      <c r="BP227" s="75">
        <f t="shared" si="50"/>
        <v>1.0714285714285714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06">
        <v>4680115881617</v>
      </c>
      <c r="E228" s="806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7" t="s">
        <v>45</v>
      </c>
      <c r="V228" s="37" t="s">
        <v>45</v>
      </c>
      <c r="W228" s="38" t="s">
        <v>0</v>
      </c>
      <c r="X228" s="56">
        <v>45</v>
      </c>
      <c r="Y228" s="53">
        <f t="shared" si="46"/>
        <v>48.599999999999994</v>
      </c>
      <c r="Z228" s="39">
        <f>IFERROR(IF(Y228=0,"",ROUNDUP(Y228/H228,0)*0.02175),"")</f>
        <v>0.1305</v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48.033333333333339</v>
      </c>
      <c r="BN228" s="75">
        <f t="shared" si="48"/>
        <v>51.876000000000005</v>
      </c>
      <c r="BO228" s="75">
        <f t="shared" si="49"/>
        <v>9.9206349206349201E-2</v>
      </c>
      <c r="BP228" s="75">
        <f t="shared" si="50"/>
        <v>0.10714285714285714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06">
        <v>4680115880573</v>
      </c>
      <c r="E229" s="806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7" t="s">
        <v>45</v>
      </c>
      <c r="V229" s="37" t="s">
        <v>45</v>
      </c>
      <c r="W229" s="38" t="s">
        <v>0</v>
      </c>
      <c r="X229" s="56">
        <v>500</v>
      </c>
      <c r="Y229" s="53">
        <f t="shared" si="46"/>
        <v>504.59999999999997</v>
      </c>
      <c r="Z229" s="39">
        <f>IFERROR(IF(Y229=0,"",ROUNDUP(Y229/H229,0)*0.02175),"")</f>
        <v>1.2614999999999998</v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532.41379310344837</v>
      </c>
      <c r="BN229" s="75">
        <f t="shared" si="48"/>
        <v>537.31200000000001</v>
      </c>
      <c r="BO229" s="75">
        <f t="shared" si="49"/>
        <v>1.0262725779967159</v>
      </c>
      <c r="BP229" s="75">
        <f t="shared" si="50"/>
        <v>1.0357142857142856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06">
        <v>4680115882195</v>
      </c>
      <c r="E230" s="806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7" t="s">
        <v>45</v>
      </c>
      <c r="V230" s="37" t="s">
        <v>45</v>
      </c>
      <c r="W230" s="38" t="s">
        <v>0</v>
      </c>
      <c r="X230" s="56">
        <v>6</v>
      </c>
      <c r="Y230" s="53">
        <f t="shared" si="46"/>
        <v>7.1999999999999993</v>
      </c>
      <c r="Z230" s="39">
        <f t="shared" ref="Z230:Z236" si="51">IFERROR(IF(Y230=0,"",ROUNDUP(Y230/H230,0)*0.00651),"")</f>
        <v>1.9529999999999999E-2</v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6.6749999999999998</v>
      </c>
      <c r="BN230" s="75">
        <f t="shared" si="48"/>
        <v>8.01</v>
      </c>
      <c r="BO230" s="75">
        <f t="shared" si="49"/>
        <v>1.3736263736263738E-2</v>
      </c>
      <c r="BP230" s="75">
        <f t="shared" si="50"/>
        <v>1.6483516483516484E-2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06">
        <v>4680115882607</v>
      </c>
      <c r="E231" s="806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10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06">
        <v>4680115880092</v>
      </c>
      <c r="E232" s="806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7" t="s">
        <v>45</v>
      </c>
      <c r="V232" s="37" t="s">
        <v>45</v>
      </c>
      <c r="W232" s="38" t="s">
        <v>0</v>
      </c>
      <c r="X232" s="56">
        <v>93</v>
      </c>
      <c r="Y232" s="53">
        <f t="shared" si="46"/>
        <v>93.6</v>
      </c>
      <c r="Z232" s="39">
        <f t="shared" si="51"/>
        <v>0.25389</v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102.76500000000001</v>
      </c>
      <c r="BN232" s="75">
        <f t="shared" si="48"/>
        <v>103.42800000000001</v>
      </c>
      <c r="BO232" s="75">
        <f t="shared" si="49"/>
        <v>0.21291208791208793</v>
      </c>
      <c r="BP232" s="75">
        <f t="shared" si="50"/>
        <v>0.2142857142857143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06">
        <v>4680115880221</v>
      </c>
      <c r="E233" s="806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06">
        <v>4680115882942</v>
      </c>
      <c r="E234" s="806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06">
        <v>4680115880504</v>
      </c>
      <c r="E235" s="806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7" t="s">
        <v>45</v>
      </c>
      <c r="V235" s="37" t="s">
        <v>45</v>
      </c>
      <c r="W235" s="38" t="s">
        <v>0</v>
      </c>
      <c r="X235" s="56">
        <v>66</v>
      </c>
      <c r="Y235" s="53">
        <f t="shared" si="46"/>
        <v>67.2</v>
      </c>
      <c r="Z235" s="39">
        <f t="shared" si="51"/>
        <v>0.18228</v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72.930000000000007</v>
      </c>
      <c r="BN235" s="75">
        <f t="shared" si="48"/>
        <v>74.256000000000014</v>
      </c>
      <c r="BO235" s="75">
        <f t="shared" si="49"/>
        <v>0.15109890109890112</v>
      </c>
      <c r="BP235" s="75">
        <f t="shared" si="50"/>
        <v>0.15384615384615388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06">
        <v>4680115882164</v>
      </c>
      <c r="E236" s="806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7" t="s">
        <v>45</v>
      </c>
      <c r="V236" s="37" t="s">
        <v>45</v>
      </c>
      <c r="W236" s="38" t="s">
        <v>0</v>
      </c>
      <c r="X236" s="56">
        <v>63</v>
      </c>
      <c r="Y236" s="53">
        <f t="shared" si="46"/>
        <v>64.8</v>
      </c>
      <c r="Z236" s="39">
        <f t="shared" si="51"/>
        <v>0.17577000000000001</v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69.772500000000008</v>
      </c>
      <c r="BN236" s="75">
        <f t="shared" si="48"/>
        <v>71.765999999999991</v>
      </c>
      <c r="BO236" s="75">
        <f t="shared" si="49"/>
        <v>0.14423076923076925</v>
      </c>
      <c r="BP236" s="75">
        <f t="shared" si="50"/>
        <v>0.14835164835164835</v>
      </c>
    </row>
    <row r="237" spans="1:68" x14ac:dyDescent="0.2">
      <c r="A237" s="813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0" t="s">
        <v>40</v>
      </c>
      <c r="Q237" s="811"/>
      <c r="R237" s="811"/>
      <c r="S237" s="811"/>
      <c r="T237" s="811"/>
      <c r="U237" s="811"/>
      <c r="V237" s="812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223.19776009431183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227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3.4589699999999999</v>
      </c>
      <c r="AA237" s="64"/>
      <c r="AB237" s="64"/>
      <c r="AC237" s="64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0" t="s">
        <v>40</v>
      </c>
      <c r="Q238" s="811"/>
      <c r="R238" s="811"/>
      <c r="S238" s="811"/>
      <c r="T238" s="811"/>
      <c r="U238" s="811"/>
      <c r="V238" s="812"/>
      <c r="W238" s="40" t="s">
        <v>0</v>
      </c>
      <c r="X238" s="41">
        <f>IFERROR(SUM(X226:X236),"0")</f>
        <v>1283</v>
      </c>
      <c r="Y238" s="41">
        <f>IFERROR(SUM(Y226:Y236),"0")</f>
        <v>1302.5999999999999</v>
      </c>
      <c r="Z238" s="40"/>
      <c r="AA238" s="64"/>
      <c r="AB238" s="64"/>
      <c r="AC238" s="64"/>
    </row>
    <row r="239" spans="1:68" ht="14.25" customHeight="1" x14ac:dyDescent="0.25">
      <c r="A239" s="805" t="s">
        <v>218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06">
        <v>4680115882874</v>
      </c>
      <c r="E240" s="80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06">
        <v>4680115882874</v>
      </c>
      <c r="E241" s="80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8"/>
      <c r="R241" s="808"/>
      <c r="S241" s="808"/>
      <c r="T241" s="80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06">
        <v>4680115882874</v>
      </c>
      <c r="E242" s="80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60" t="s">
        <v>427</v>
      </c>
      <c r="Q242" s="808"/>
      <c r="R242" s="808"/>
      <c r="S242" s="808"/>
      <c r="T242" s="80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06">
        <v>4680115884434</v>
      </c>
      <c r="E243" s="80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06">
        <v>4680115880818</v>
      </c>
      <c r="E244" s="806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7" t="s">
        <v>45</v>
      </c>
      <c r="V244" s="37" t="s">
        <v>45</v>
      </c>
      <c r="W244" s="38" t="s">
        <v>0</v>
      </c>
      <c r="X244" s="56">
        <v>88</v>
      </c>
      <c r="Y244" s="53">
        <f t="shared" si="52"/>
        <v>88.8</v>
      </c>
      <c r="Z244" s="39">
        <f>IFERROR(IF(Y244=0,"",ROUNDUP(Y244/H244,0)*0.00651),"")</f>
        <v>0.24087</v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97.240000000000009</v>
      </c>
      <c r="BN244" s="75">
        <f t="shared" si="54"/>
        <v>98.124000000000009</v>
      </c>
      <c r="BO244" s="75">
        <f t="shared" si="55"/>
        <v>0.2014652014652015</v>
      </c>
      <c r="BP244" s="75">
        <f t="shared" si="56"/>
        <v>0.20329670329670332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06">
        <v>4680115880801</v>
      </c>
      <c r="E245" s="80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13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0" t="s">
        <v>40</v>
      </c>
      <c r="Q246" s="811"/>
      <c r="R246" s="811"/>
      <c r="S246" s="811"/>
      <c r="T246" s="811"/>
      <c r="U246" s="811"/>
      <c r="V246" s="812"/>
      <c r="W246" s="40" t="s">
        <v>39</v>
      </c>
      <c r="X246" s="41">
        <f>IFERROR(X240/H240,"0")+IFERROR(X241/H241,"0")+IFERROR(X242/H242,"0")+IFERROR(X243/H243,"0")+IFERROR(X244/H244,"0")+IFERROR(X245/H245,"0")</f>
        <v>36.666666666666671</v>
      </c>
      <c r="Y246" s="41">
        <f>IFERROR(Y240/H240,"0")+IFERROR(Y241/H241,"0")+IFERROR(Y242/H242,"0")+IFERROR(Y243/H243,"0")+IFERROR(Y244/H244,"0")+IFERROR(Y245/H245,"0")</f>
        <v>37</v>
      </c>
      <c r="Z246" s="41">
        <f>IFERROR(IF(Z240="",0,Z240),"0")+IFERROR(IF(Z241="",0,Z241),"0")+IFERROR(IF(Z242="",0,Z242),"0")+IFERROR(IF(Z243="",0,Z243),"0")+IFERROR(IF(Z244="",0,Z244),"0")+IFERROR(IF(Z245="",0,Z245),"0")</f>
        <v>0.24087</v>
      </c>
      <c r="AA246" s="64"/>
      <c r="AB246" s="64"/>
      <c r="AC246" s="64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0" t="s">
        <v>40</v>
      </c>
      <c r="Q247" s="811"/>
      <c r="R247" s="811"/>
      <c r="S247" s="811"/>
      <c r="T247" s="811"/>
      <c r="U247" s="811"/>
      <c r="V247" s="812"/>
      <c r="W247" s="40" t="s">
        <v>0</v>
      </c>
      <c r="X247" s="41">
        <f>IFERROR(SUM(X240:X245),"0")</f>
        <v>88</v>
      </c>
      <c r="Y247" s="41">
        <f>IFERROR(SUM(Y240:Y245),"0")</f>
        <v>88.8</v>
      </c>
      <c r="Z247" s="40"/>
      <c r="AA247" s="64"/>
      <c r="AB247" s="64"/>
      <c r="AC247" s="64"/>
    </row>
    <row r="248" spans="1:68" ht="16.5" customHeight="1" x14ac:dyDescent="0.25">
      <c r="A248" s="820" t="s">
        <v>438</v>
      </c>
      <c r="B248" s="820"/>
      <c r="C248" s="820"/>
      <c r="D248" s="820"/>
      <c r="E248" s="820"/>
      <c r="F248" s="820"/>
      <c r="G248" s="820"/>
      <c r="H248" s="820"/>
      <c r="I248" s="820"/>
      <c r="J248" s="820"/>
      <c r="K248" s="820"/>
      <c r="L248" s="820"/>
      <c r="M248" s="820"/>
      <c r="N248" s="820"/>
      <c r="O248" s="820"/>
      <c r="P248" s="820"/>
      <c r="Q248" s="820"/>
      <c r="R248" s="820"/>
      <c r="S248" s="820"/>
      <c r="T248" s="820"/>
      <c r="U248" s="820"/>
      <c r="V248" s="820"/>
      <c r="W248" s="820"/>
      <c r="X248" s="820"/>
      <c r="Y248" s="820"/>
      <c r="Z248" s="820"/>
      <c r="AA248" s="62"/>
      <c r="AB248" s="62"/>
      <c r="AC248" s="62"/>
    </row>
    <row r="249" spans="1:68" ht="14.25" customHeight="1" x14ac:dyDescent="0.25">
      <c r="A249" s="805" t="s">
        <v>124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06">
        <v>4680115884274</v>
      </c>
      <c r="E250" s="80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06">
        <v>4680115884274</v>
      </c>
      <c r="E251" s="80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06">
        <v>4680115884298</v>
      </c>
      <c r="E252" s="80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06">
        <v>4680115884250</v>
      </c>
      <c r="E253" s="80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06">
        <v>4680115884250</v>
      </c>
      <c r="E254" s="80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06">
        <v>4680115884281</v>
      </c>
      <c r="E255" s="80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06">
        <v>4680115884199</v>
      </c>
      <c r="E256" s="80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06">
        <v>4680115884267</v>
      </c>
      <c r="E257" s="80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13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0" t="s">
        <v>40</v>
      </c>
      <c r="Q258" s="811"/>
      <c r="R258" s="811"/>
      <c r="S258" s="811"/>
      <c r="T258" s="811"/>
      <c r="U258" s="811"/>
      <c r="V258" s="81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0" t="s">
        <v>40</v>
      </c>
      <c r="Q259" s="811"/>
      <c r="R259" s="811"/>
      <c r="S259" s="811"/>
      <c r="T259" s="811"/>
      <c r="U259" s="811"/>
      <c r="V259" s="81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20" t="s">
        <v>457</v>
      </c>
      <c r="B260" s="820"/>
      <c r="C260" s="820"/>
      <c r="D260" s="820"/>
      <c r="E260" s="820"/>
      <c r="F260" s="820"/>
      <c r="G260" s="820"/>
      <c r="H260" s="820"/>
      <c r="I260" s="820"/>
      <c r="J260" s="820"/>
      <c r="K260" s="820"/>
      <c r="L260" s="820"/>
      <c r="M260" s="820"/>
      <c r="N260" s="820"/>
      <c r="O260" s="820"/>
      <c r="P260" s="820"/>
      <c r="Q260" s="820"/>
      <c r="R260" s="820"/>
      <c r="S260" s="820"/>
      <c r="T260" s="820"/>
      <c r="U260" s="820"/>
      <c r="V260" s="820"/>
      <c r="W260" s="820"/>
      <c r="X260" s="820"/>
      <c r="Y260" s="820"/>
      <c r="Z260" s="820"/>
      <c r="AA260" s="62"/>
      <c r="AB260" s="62"/>
      <c r="AC260" s="62"/>
    </row>
    <row r="261" spans="1:68" ht="14.25" customHeight="1" x14ac:dyDescent="0.25">
      <c r="A261" s="805" t="s">
        <v>124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06">
        <v>4680115884137</v>
      </c>
      <c r="E262" s="80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06">
        <v>4680115884137</v>
      </c>
      <c r="E263" s="80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06">
        <v>4680115884236</v>
      </c>
      <c r="E264" s="80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06">
        <v>4680115884175</v>
      </c>
      <c r="E265" s="80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06">
        <v>4680115884175</v>
      </c>
      <c r="E266" s="80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06">
        <v>4680115884144</v>
      </c>
      <c r="E267" s="80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06">
        <v>4680115885288</v>
      </c>
      <c r="E268" s="80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06">
        <v>4680115884182</v>
      </c>
      <c r="E269" s="80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06">
        <v>4680115884205</v>
      </c>
      <c r="E270" s="80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13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0" t="s">
        <v>40</v>
      </c>
      <c r="Q271" s="811"/>
      <c r="R271" s="811"/>
      <c r="S271" s="811"/>
      <c r="T271" s="811"/>
      <c r="U271" s="811"/>
      <c r="V271" s="81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0" t="s">
        <v>40</v>
      </c>
      <c r="Q272" s="811"/>
      <c r="R272" s="811"/>
      <c r="S272" s="811"/>
      <c r="T272" s="811"/>
      <c r="U272" s="811"/>
      <c r="V272" s="81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05" t="s">
        <v>176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06">
        <v>4680115885721</v>
      </c>
      <c r="E274" s="80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13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0" t="s">
        <v>40</v>
      </c>
      <c r="Q275" s="811"/>
      <c r="R275" s="811"/>
      <c r="S275" s="811"/>
      <c r="T275" s="811"/>
      <c r="U275" s="811"/>
      <c r="V275" s="81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0" t="s">
        <v>40</v>
      </c>
      <c r="Q276" s="811"/>
      <c r="R276" s="811"/>
      <c r="S276" s="811"/>
      <c r="T276" s="811"/>
      <c r="U276" s="811"/>
      <c r="V276" s="81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20" t="s">
        <v>481</v>
      </c>
      <c r="B277" s="820"/>
      <c r="C277" s="820"/>
      <c r="D277" s="820"/>
      <c r="E277" s="820"/>
      <c r="F277" s="820"/>
      <c r="G277" s="820"/>
      <c r="H277" s="820"/>
      <c r="I277" s="820"/>
      <c r="J277" s="820"/>
      <c r="K277" s="820"/>
      <c r="L277" s="820"/>
      <c r="M277" s="820"/>
      <c r="N277" s="820"/>
      <c r="O277" s="820"/>
      <c r="P277" s="820"/>
      <c r="Q277" s="820"/>
      <c r="R277" s="820"/>
      <c r="S277" s="820"/>
      <c r="T277" s="820"/>
      <c r="U277" s="820"/>
      <c r="V277" s="820"/>
      <c r="W277" s="820"/>
      <c r="X277" s="820"/>
      <c r="Y277" s="820"/>
      <c r="Z277" s="820"/>
      <c r="AA277" s="62"/>
      <c r="AB277" s="62"/>
      <c r="AC277" s="62"/>
    </row>
    <row r="278" spans="1:68" ht="14.25" customHeight="1" x14ac:dyDescent="0.25">
      <c r="A278" s="805" t="s">
        <v>124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06">
        <v>4680115885837</v>
      </c>
      <c r="E279" s="80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06">
        <v>4607091387452</v>
      </c>
      <c r="E280" s="80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06">
        <v>4680115885806</v>
      </c>
      <c r="E281" s="80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06">
        <v>4680115885806</v>
      </c>
      <c r="E282" s="80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06">
        <v>4680115885851</v>
      </c>
      <c r="E283" s="80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06">
        <v>4607091385984</v>
      </c>
      <c r="E284" s="80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06">
        <v>4680115885844</v>
      </c>
      <c r="E285" s="80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06">
        <v>4607091387469</v>
      </c>
      <c r="E286" s="80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06">
        <v>4680115885820</v>
      </c>
      <c r="E287" s="80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06">
        <v>4607091387438</v>
      </c>
      <c r="E288" s="80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13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0" t="s">
        <v>40</v>
      </c>
      <c r="Q289" s="811"/>
      <c r="R289" s="811"/>
      <c r="S289" s="811"/>
      <c r="T289" s="811"/>
      <c r="U289" s="811"/>
      <c r="V289" s="81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0" t="s">
        <v>40</v>
      </c>
      <c r="Q290" s="811"/>
      <c r="R290" s="811"/>
      <c r="S290" s="811"/>
      <c r="T290" s="811"/>
      <c r="U290" s="811"/>
      <c r="V290" s="81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20" t="s">
        <v>510</v>
      </c>
      <c r="B291" s="820"/>
      <c r="C291" s="820"/>
      <c r="D291" s="820"/>
      <c r="E291" s="820"/>
      <c r="F291" s="820"/>
      <c r="G291" s="820"/>
      <c r="H291" s="820"/>
      <c r="I291" s="820"/>
      <c r="J291" s="820"/>
      <c r="K291" s="820"/>
      <c r="L291" s="820"/>
      <c r="M291" s="820"/>
      <c r="N291" s="820"/>
      <c r="O291" s="820"/>
      <c r="P291" s="820"/>
      <c r="Q291" s="820"/>
      <c r="R291" s="820"/>
      <c r="S291" s="820"/>
      <c r="T291" s="820"/>
      <c r="U291" s="820"/>
      <c r="V291" s="820"/>
      <c r="W291" s="820"/>
      <c r="X291" s="820"/>
      <c r="Y291" s="820"/>
      <c r="Z291" s="820"/>
      <c r="AA291" s="62"/>
      <c r="AB291" s="62"/>
      <c r="AC291" s="62"/>
    </row>
    <row r="292" spans="1:68" ht="14.25" customHeight="1" x14ac:dyDescent="0.25">
      <c r="A292" s="805" t="s">
        <v>124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06">
        <v>4680115885707</v>
      </c>
      <c r="E293" s="80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13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0" t="s">
        <v>40</v>
      </c>
      <c r="Q294" s="811"/>
      <c r="R294" s="811"/>
      <c r="S294" s="811"/>
      <c r="T294" s="811"/>
      <c r="U294" s="811"/>
      <c r="V294" s="81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0" t="s">
        <v>40</v>
      </c>
      <c r="Q295" s="811"/>
      <c r="R295" s="811"/>
      <c r="S295" s="811"/>
      <c r="T295" s="811"/>
      <c r="U295" s="811"/>
      <c r="V295" s="81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20" t="s">
        <v>513</v>
      </c>
      <c r="B296" s="820"/>
      <c r="C296" s="820"/>
      <c r="D296" s="820"/>
      <c r="E296" s="820"/>
      <c r="F296" s="820"/>
      <c r="G296" s="820"/>
      <c r="H296" s="820"/>
      <c r="I296" s="820"/>
      <c r="J296" s="820"/>
      <c r="K296" s="820"/>
      <c r="L296" s="820"/>
      <c r="M296" s="820"/>
      <c r="N296" s="820"/>
      <c r="O296" s="820"/>
      <c r="P296" s="820"/>
      <c r="Q296" s="820"/>
      <c r="R296" s="820"/>
      <c r="S296" s="820"/>
      <c r="T296" s="820"/>
      <c r="U296" s="820"/>
      <c r="V296" s="820"/>
      <c r="W296" s="820"/>
      <c r="X296" s="820"/>
      <c r="Y296" s="820"/>
      <c r="Z296" s="820"/>
      <c r="AA296" s="62"/>
      <c r="AB296" s="62"/>
      <c r="AC296" s="62"/>
    </row>
    <row r="297" spans="1:68" ht="14.25" customHeight="1" x14ac:dyDescent="0.25">
      <c r="A297" s="805" t="s">
        <v>124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06">
        <v>4607091383423</v>
      </c>
      <c r="E298" s="80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06">
        <v>4680115885691</v>
      </c>
      <c r="E299" s="80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06">
        <v>4680115885660</v>
      </c>
      <c r="E300" s="80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13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0" t="s">
        <v>40</v>
      </c>
      <c r="Q301" s="811"/>
      <c r="R301" s="811"/>
      <c r="S301" s="811"/>
      <c r="T301" s="811"/>
      <c r="U301" s="811"/>
      <c r="V301" s="81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0" t="s">
        <v>40</v>
      </c>
      <c r="Q302" s="811"/>
      <c r="R302" s="811"/>
      <c r="S302" s="811"/>
      <c r="T302" s="811"/>
      <c r="U302" s="811"/>
      <c r="V302" s="81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20" t="s">
        <v>522</v>
      </c>
      <c r="B303" s="820"/>
      <c r="C303" s="820"/>
      <c r="D303" s="820"/>
      <c r="E303" s="820"/>
      <c r="F303" s="820"/>
      <c r="G303" s="820"/>
      <c r="H303" s="820"/>
      <c r="I303" s="820"/>
      <c r="J303" s="820"/>
      <c r="K303" s="820"/>
      <c r="L303" s="820"/>
      <c r="M303" s="820"/>
      <c r="N303" s="820"/>
      <c r="O303" s="820"/>
      <c r="P303" s="820"/>
      <c r="Q303" s="820"/>
      <c r="R303" s="820"/>
      <c r="S303" s="820"/>
      <c r="T303" s="820"/>
      <c r="U303" s="820"/>
      <c r="V303" s="820"/>
      <c r="W303" s="820"/>
      <c r="X303" s="820"/>
      <c r="Y303" s="820"/>
      <c r="Z303" s="820"/>
      <c r="AA303" s="62"/>
      <c r="AB303" s="62"/>
      <c r="AC303" s="62"/>
    </row>
    <row r="304" spans="1:68" ht="14.25" customHeight="1" x14ac:dyDescent="0.25">
      <c r="A304" s="805" t="s">
        <v>84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06">
        <v>4680115881556</v>
      </c>
      <c r="E305" s="80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06">
        <v>4680115881037</v>
      </c>
      <c r="E306" s="80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06">
        <v>4680115886186</v>
      </c>
      <c r="E307" s="80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06">
        <v>4680115881228</v>
      </c>
      <c r="E308" s="806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06">
        <v>4680115881211</v>
      </c>
      <c r="E309" s="806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06">
        <v>4680115881020</v>
      </c>
      <c r="E310" s="80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0" t="s">
        <v>40</v>
      </c>
      <c r="Q311" s="811"/>
      <c r="R311" s="811"/>
      <c r="S311" s="811"/>
      <c r="T311" s="811"/>
      <c r="U311" s="811"/>
      <c r="V311" s="81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0" t="s">
        <v>40</v>
      </c>
      <c r="Q312" s="811"/>
      <c r="R312" s="811"/>
      <c r="S312" s="811"/>
      <c r="T312" s="811"/>
      <c r="U312" s="811"/>
      <c r="V312" s="81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20" t="s">
        <v>538</v>
      </c>
      <c r="B313" s="820"/>
      <c r="C313" s="820"/>
      <c r="D313" s="820"/>
      <c r="E313" s="820"/>
      <c r="F313" s="820"/>
      <c r="G313" s="820"/>
      <c r="H313" s="820"/>
      <c r="I313" s="820"/>
      <c r="J313" s="820"/>
      <c r="K313" s="820"/>
      <c r="L313" s="820"/>
      <c r="M313" s="820"/>
      <c r="N313" s="820"/>
      <c r="O313" s="820"/>
      <c r="P313" s="820"/>
      <c r="Q313" s="820"/>
      <c r="R313" s="820"/>
      <c r="S313" s="820"/>
      <c r="T313" s="820"/>
      <c r="U313" s="820"/>
      <c r="V313" s="820"/>
      <c r="W313" s="820"/>
      <c r="X313" s="820"/>
      <c r="Y313" s="820"/>
      <c r="Z313" s="820"/>
      <c r="AA313" s="62"/>
      <c r="AB313" s="62"/>
      <c r="AC313" s="62"/>
    </row>
    <row r="314" spans="1:68" ht="14.25" customHeight="1" x14ac:dyDescent="0.25">
      <c r="A314" s="805" t="s">
        <v>124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06">
        <v>4607091389296</v>
      </c>
      <c r="E315" s="80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0" t="s">
        <v>40</v>
      </c>
      <c r="Q316" s="811"/>
      <c r="R316" s="811"/>
      <c r="S316" s="811"/>
      <c r="T316" s="811"/>
      <c r="U316" s="811"/>
      <c r="V316" s="81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0" t="s">
        <v>40</v>
      </c>
      <c r="Q317" s="811"/>
      <c r="R317" s="811"/>
      <c r="S317" s="811"/>
      <c r="T317" s="811"/>
      <c r="U317" s="811"/>
      <c r="V317" s="81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05" t="s">
        <v>78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06">
        <v>4680115880344</v>
      </c>
      <c r="E319" s="80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1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0" t="s">
        <v>40</v>
      </c>
      <c r="Q320" s="811"/>
      <c r="R320" s="811"/>
      <c r="S320" s="811"/>
      <c r="T320" s="811"/>
      <c r="U320" s="811"/>
      <c r="V320" s="81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0" t="s">
        <v>40</v>
      </c>
      <c r="Q321" s="811"/>
      <c r="R321" s="811"/>
      <c r="S321" s="811"/>
      <c r="T321" s="811"/>
      <c r="U321" s="811"/>
      <c r="V321" s="81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05" t="s">
        <v>84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06">
        <v>4680115884618</v>
      </c>
      <c r="E323" s="80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13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0" t="s">
        <v>40</v>
      </c>
      <c r="Q324" s="811"/>
      <c r="R324" s="811"/>
      <c r="S324" s="811"/>
      <c r="T324" s="811"/>
      <c r="U324" s="811"/>
      <c r="V324" s="81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0" t="s">
        <v>40</v>
      </c>
      <c r="Q325" s="811"/>
      <c r="R325" s="811"/>
      <c r="S325" s="811"/>
      <c r="T325" s="811"/>
      <c r="U325" s="811"/>
      <c r="V325" s="81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20" t="s">
        <v>548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2"/>
      <c r="AB326" s="62"/>
      <c r="AC326" s="62"/>
    </row>
    <row r="327" spans="1:68" ht="14.25" customHeight="1" x14ac:dyDescent="0.25">
      <c r="A327" s="805" t="s">
        <v>124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06">
        <v>4607091389807</v>
      </c>
      <c r="E328" s="80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13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0" t="s">
        <v>40</v>
      </c>
      <c r="Q329" s="811"/>
      <c r="R329" s="811"/>
      <c r="S329" s="811"/>
      <c r="T329" s="811"/>
      <c r="U329" s="811"/>
      <c r="V329" s="81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0" t="s">
        <v>40</v>
      </c>
      <c r="Q330" s="811"/>
      <c r="R330" s="811"/>
      <c r="S330" s="811"/>
      <c r="T330" s="811"/>
      <c r="U330" s="811"/>
      <c r="V330" s="81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05" t="s">
        <v>78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06">
        <v>4680115880481</v>
      </c>
      <c r="E332" s="80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0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13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0" t="s">
        <v>40</v>
      </c>
      <c r="Q333" s="811"/>
      <c r="R333" s="811"/>
      <c r="S333" s="811"/>
      <c r="T333" s="811"/>
      <c r="U333" s="811"/>
      <c r="V333" s="81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0" t="s">
        <v>40</v>
      </c>
      <c r="Q334" s="811"/>
      <c r="R334" s="811"/>
      <c r="S334" s="811"/>
      <c r="T334" s="811"/>
      <c r="U334" s="811"/>
      <c r="V334" s="81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05" t="s">
        <v>84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06">
        <v>4680115880412</v>
      </c>
      <c r="E336" s="806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06">
        <v>4680115880511</v>
      </c>
      <c r="E337" s="80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1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13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0" t="s">
        <v>40</v>
      </c>
      <c r="Q338" s="811"/>
      <c r="R338" s="811"/>
      <c r="S338" s="811"/>
      <c r="T338" s="811"/>
      <c r="U338" s="811"/>
      <c r="V338" s="81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0" t="s">
        <v>40</v>
      </c>
      <c r="Q339" s="811"/>
      <c r="R339" s="811"/>
      <c r="S339" s="811"/>
      <c r="T339" s="811"/>
      <c r="U339" s="811"/>
      <c r="V339" s="81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20" t="s">
        <v>561</v>
      </c>
      <c r="B340" s="820"/>
      <c r="C340" s="820"/>
      <c r="D340" s="820"/>
      <c r="E340" s="820"/>
      <c r="F340" s="820"/>
      <c r="G340" s="820"/>
      <c r="H340" s="820"/>
      <c r="I340" s="820"/>
      <c r="J340" s="820"/>
      <c r="K340" s="820"/>
      <c r="L340" s="820"/>
      <c r="M340" s="820"/>
      <c r="N340" s="820"/>
      <c r="O340" s="820"/>
      <c r="P340" s="820"/>
      <c r="Q340" s="820"/>
      <c r="R340" s="820"/>
      <c r="S340" s="820"/>
      <c r="T340" s="820"/>
      <c r="U340" s="820"/>
      <c r="V340" s="820"/>
      <c r="W340" s="820"/>
      <c r="X340" s="820"/>
      <c r="Y340" s="820"/>
      <c r="Z340" s="820"/>
      <c r="AA340" s="62"/>
      <c r="AB340" s="62"/>
      <c r="AC340" s="62"/>
    </row>
    <row r="341" spans="1:68" ht="14.25" customHeight="1" x14ac:dyDescent="0.25">
      <c r="A341" s="805" t="s">
        <v>124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06">
        <v>4680115882973</v>
      </c>
      <c r="E342" s="80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0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13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0" t="s">
        <v>40</v>
      </c>
      <c r="Q343" s="811"/>
      <c r="R343" s="811"/>
      <c r="S343" s="811"/>
      <c r="T343" s="811"/>
      <c r="U343" s="811"/>
      <c r="V343" s="81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0" t="s">
        <v>40</v>
      </c>
      <c r="Q344" s="811"/>
      <c r="R344" s="811"/>
      <c r="S344" s="811"/>
      <c r="T344" s="811"/>
      <c r="U344" s="811"/>
      <c r="V344" s="81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05" t="s">
        <v>78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06">
        <v>4607091389845</v>
      </c>
      <c r="E346" s="80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0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06">
        <v>4680115882881</v>
      </c>
      <c r="E347" s="80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0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13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0" t="s">
        <v>40</v>
      </c>
      <c r="Q348" s="811"/>
      <c r="R348" s="811"/>
      <c r="S348" s="811"/>
      <c r="T348" s="811"/>
      <c r="U348" s="811"/>
      <c r="V348" s="81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0" t="s">
        <v>40</v>
      </c>
      <c r="Q349" s="811"/>
      <c r="R349" s="811"/>
      <c r="S349" s="811"/>
      <c r="T349" s="811"/>
      <c r="U349" s="811"/>
      <c r="V349" s="81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05" t="s">
        <v>84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06">
        <v>4680115883390</v>
      </c>
      <c r="E351" s="806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0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13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0" t="s">
        <v>40</v>
      </c>
      <c r="Q352" s="811"/>
      <c r="R352" s="811"/>
      <c r="S352" s="811"/>
      <c r="T352" s="811"/>
      <c r="U352" s="811"/>
      <c r="V352" s="81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0" t="s">
        <v>40</v>
      </c>
      <c r="Q353" s="811"/>
      <c r="R353" s="811"/>
      <c r="S353" s="811"/>
      <c r="T353" s="811"/>
      <c r="U353" s="811"/>
      <c r="V353" s="81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20" t="s">
        <v>572</v>
      </c>
      <c r="B354" s="820"/>
      <c r="C354" s="820"/>
      <c r="D354" s="820"/>
      <c r="E354" s="820"/>
      <c r="F354" s="820"/>
      <c r="G354" s="820"/>
      <c r="H354" s="820"/>
      <c r="I354" s="820"/>
      <c r="J354" s="820"/>
      <c r="K354" s="820"/>
      <c r="L354" s="820"/>
      <c r="M354" s="820"/>
      <c r="N354" s="820"/>
      <c r="O354" s="820"/>
      <c r="P354" s="820"/>
      <c r="Q354" s="820"/>
      <c r="R354" s="820"/>
      <c r="S354" s="820"/>
      <c r="T354" s="820"/>
      <c r="U354" s="820"/>
      <c r="V354" s="820"/>
      <c r="W354" s="820"/>
      <c r="X354" s="820"/>
      <c r="Y354" s="820"/>
      <c r="Z354" s="820"/>
      <c r="AA354" s="62"/>
      <c r="AB354" s="62"/>
      <c r="AC354" s="62"/>
    </row>
    <row r="355" spans="1:68" ht="14.25" customHeight="1" x14ac:dyDescent="0.25">
      <c r="A355" s="805" t="s">
        <v>124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06">
        <v>4680115885615</v>
      </c>
      <c r="E356" s="80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06">
        <v>4680115885554</v>
      </c>
      <c r="E357" s="80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06">
        <v>4680115885554</v>
      </c>
      <c r="E358" s="80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06">
        <v>4680115885646</v>
      </c>
      <c r="E359" s="80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06">
        <v>4680115885622</v>
      </c>
      <c r="E360" s="80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06">
        <v>4680115881938</v>
      </c>
      <c r="E361" s="80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06">
        <v>4680115885608</v>
      </c>
      <c r="E362" s="80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9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06">
        <v>4607091386011</v>
      </c>
      <c r="E363" s="806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13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0" t="s">
        <v>40</v>
      </c>
      <c r="Q364" s="811"/>
      <c r="R364" s="811"/>
      <c r="S364" s="811"/>
      <c r="T364" s="811"/>
      <c r="U364" s="811"/>
      <c r="V364" s="812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0" t="s">
        <v>40</v>
      </c>
      <c r="Q365" s="811"/>
      <c r="R365" s="811"/>
      <c r="S365" s="811"/>
      <c r="T365" s="811"/>
      <c r="U365" s="811"/>
      <c r="V365" s="812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805" t="s">
        <v>78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06">
        <v>4607091387193</v>
      </c>
      <c r="E367" s="806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7" t="s">
        <v>45</v>
      </c>
      <c r="V367" s="37" t="s">
        <v>45</v>
      </c>
      <c r="W367" s="38" t="s">
        <v>0</v>
      </c>
      <c r="X367" s="56">
        <v>100</v>
      </c>
      <c r="Y367" s="53">
        <f>IFERROR(IF(X367="",0,CEILING((X367/$H367),1)*$H367),"")</f>
        <v>100.80000000000001</v>
      </c>
      <c r="Z367" s="39">
        <f>IFERROR(IF(Y367=0,"",ROUNDUP(Y367/H367,0)*0.00902),"")</f>
        <v>0.21648000000000001</v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106.42857142857143</v>
      </c>
      <c r="BN367" s="75">
        <f>IFERROR(Y367*I367/H367,"0")</f>
        <v>107.28</v>
      </c>
      <c r="BO367" s="75">
        <f>IFERROR(1/J367*(X367/H367),"0")</f>
        <v>0.18037518037518038</v>
      </c>
      <c r="BP367" s="75">
        <f>IFERROR(1/J367*(Y367/H367),"0")</f>
        <v>0.18181818181818182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06">
        <v>4607091387230</v>
      </c>
      <c r="E368" s="806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9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7" t="s">
        <v>45</v>
      </c>
      <c r="V368" s="37" t="s">
        <v>45</v>
      </c>
      <c r="W368" s="38" t="s">
        <v>0</v>
      </c>
      <c r="X368" s="56">
        <v>110</v>
      </c>
      <c r="Y368" s="53">
        <f>IFERROR(IF(X368="",0,CEILING((X368/$H368),1)*$H368),"")</f>
        <v>113.4</v>
      </c>
      <c r="Z368" s="39">
        <f>IFERROR(IF(Y368=0,"",ROUNDUP(Y368/H368,0)*0.00902),"")</f>
        <v>0.24354000000000001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117.07142857142857</v>
      </c>
      <c r="BN368" s="75">
        <f>IFERROR(Y368*I368/H368,"0")</f>
        <v>120.69</v>
      </c>
      <c r="BO368" s="75">
        <f>IFERROR(1/J368*(X368/H368),"0")</f>
        <v>0.1984126984126984</v>
      </c>
      <c r="BP368" s="75">
        <f>IFERROR(1/J368*(Y368/H368),"0")</f>
        <v>0.20454545454545456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06">
        <v>4607091387292</v>
      </c>
      <c r="E369" s="806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9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06">
        <v>4607091387285</v>
      </c>
      <c r="E370" s="806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13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0" t="s">
        <v>40</v>
      </c>
      <c r="Q371" s="811"/>
      <c r="R371" s="811"/>
      <c r="S371" s="811"/>
      <c r="T371" s="811"/>
      <c r="U371" s="811"/>
      <c r="V371" s="812"/>
      <c r="W371" s="40" t="s">
        <v>39</v>
      </c>
      <c r="X371" s="41">
        <f>IFERROR(X367/H367,"0")+IFERROR(X368/H368,"0")+IFERROR(X369/H369,"0")+IFERROR(X370/H370,"0")</f>
        <v>50</v>
      </c>
      <c r="Y371" s="41">
        <f>IFERROR(Y367/H367,"0")+IFERROR(Y368/H368,"0")+IFERROR(Y369/H369,"0")+IFERROR(Y370/H370,"0")</f>
        <v>51</v>
      </c>
      <c r="Z371" s="41">
        <f>IFERROR(IF(Z367="",0,Z367),"0")+IFERROR(IF(Z368="",0,Z368),"0")+IFERROR(IF(Z369="",0,Z369),"0")+IFERROR(IF(Z370="",0,Z370),"0")</f>
        <v>0.46001999999999998</v>
      </c>
      <c r="AA371" s="64"/>
      <c r="AB371" s="64"/>
      <c r="AC371" s="64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0" t="s">
        <v>40</v>
      </c>
      <c r="Q372" s="811"/>
      <c r="R372" s="811"/>
      <c r="S372" s="811"/>
      <c r="T372" s="811"/>
      <c r="U372" s="811"/>
      <c r="V372" s="812"/>
      <c r="W372" s="40" t="s">
        <v>0</v>
      </c>
      <c r="X372" s="41">
        <f>IFERROR(SUM(X367:X370),"0")</f>
        <v>210</v>
      </c>
      <c r="Y372" s="41">
        <f>IFERROR(SUM(Y367:Y370),"0")</f>
        <v>214.20000000000002</v>
      </c>
      <c r="Z372" s="40"/>
      <c r="AA372" s="64"/>
      <c r="AB372" s="64"/>
      <c r="AC372" s="64"/>
    </row>
    <row r="373" spans="1:68" ht="14.25" customHeight="1" x14ac:dyDescent="0.25">
      <c r="A373" s="805" t="s">
        <v>84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06">
        <v>4607091387766</v>
      </c>
      <c r="E374" s="806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9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7" t="s">
        <v>45</v>
      </c>
      <c r="V374" s="37" t="s">
        <v>45</v>
      </c>
      <c r="W374" s="38" t="s">
        <v>0</v>
      </c>
      <c r="X374" s="56">
        <v>20</v>
      </c>
      <c r="Y374" s="53">
        <f t="shared" ref="Y374:Y379" si="82">IFERROR(IF(X374="",0,CEILING((X374/$H374),1)*$H374),"")</f>
        <v>23.4</v>
      </c>
      <c r="Z374" s="39">
        <f>IFERROR(IF(Y374=0,"",ROUNDUP(Y374/H374,0)*0.02175),"")</f>
        <v>6.5250000000000002E-2</v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21.430769230769233</v>
      </c>
      <c r="BN374" s="75">
        <f t="shared" ref="BN374:BN379" si="84">IFERROR(Y374*I374/H374,"0")</f>
        <v>25.074000000000002</v>
      </c>
      <c r="BO374" s="75">
        <f t="shared" ref="BO374:BO379" si="85">IFERROR(1/J374*(X374/H374),"0")</f>
        <v>4.5787545787545791E-2</v>
      </c>
      <c r="BP374" s="75">
        <f t="shared" ref="BP374:BP379" si="86">IFERROR(1/J374*(Y374/H374),"0")</f>
        <v>5.3571428571428568E-2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06">
        <v>4607091387957</v>
      </c>
      <c r="E375" s="806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06">
        <v>4607091387964</v>
      </c>
      <c r="E376" s="806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06">
        <v>4680115884588</v>
      </c>
      <c r="E377" s="806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06">
        <v>4607091387537</v>
      </c>
      <c r="E378" s="806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06">
        <v>4607091387513</v>
      </c>
      <c r="E379" s="806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13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0" t="s">
        <v>40</v>
      </c>
      <c r="Q380" s="811"/>
      <c r="R380" s="811"/>
      <c r="S380" s="811"/>
      <c r="T380" s="811"/>
      <c r="U380" s="811"/>
      <c r="V380" s="812"/>
      <c r="W380" s="40" t="s">
        <v>39</v>
      </c>
      <c r="X380" s="41">
        <f>IFERROR(X374/H374,"0")+IFERROR(X375/H375,"0")+IFERROR(X376/H376,"0")+IFERROR(X377/H377,"0")+IFERROR(X378/H378,"0")+IFERROR(X379/H379,"0")</f>
        <v>2.5641025641025643</v>
      </c>
      <c r="Y380" s="41">
        <f>IFERROR(Y374/H374,"0")+IFERROR(Y375/H375,"0")+IFERROR(Y376/H376,"0")+IFERROR(Y377/H377,"0")+IFERROR(Y378/H378,"0")+IFERROR(Y379/H379,"0")</f>
        <v>3</v>
      </c>
      <c r="Z380" s="41">
        <f>IFERROR(IF(Z374="",0,Z374),"0")+IFERROR(IF(Z375="",0,Z375),"0")+IFERROR(IF(Z376="",0,Z376),"0")+IFERROR(IF(Z377="",0,Z377),"0")+IFERROR(IF(Z378="",0,Z378),"0")+IFERROR(IF(Z379="",0,Z379),"0")</f>
        <v>6.5250000000000002E-2</v>
      </c>
      <c r="AA380" s="64"/>
      <c r="AB380" s="64"/>
      <c r="AC380" s="64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0" t="s">
        <v>40</v>
      </c>
      <c r="Q381" s="811"/>
      <c r="R381" s="811"/>
      <c r="S381" s="811"/>
      <c r="T381" s="811"/>
      <c r="U381" s="811"/>
      <c r="V381" s="812"/>
      <c r="W381" s="40" t="s">
        <v>0</v>
      </c>
      <c r="X381" s="41">
        <f>IFERROR(SUM(X374:X379),"0")</f>
        <v>20</v>
      </c>
      <c r="Y381" s="41">
        <f>IFERROR(SUM(Y374:Y379),"0")</f>
        <v>23.4</v>
      </c>
      <c r="Z381" s="40"/>
      <c r="AA381" s="64"/>
      <c r="AB381" s="64"/>
      <c r="AC381" s="64"/>
    </row>
    <row r="382" spans="1:68" ht="14.25" customHeight="1" x14ac:dyDescent="0.25">
      <c r="A382" s="805" t="s">
        <v>218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06">
        <v>4607091380880</v>
      </c>
      <c r="E383" s="80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9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7" t="s">
        <v>45</v>
      </c>
      <c r="V383" s="37" t="s">
        <v>45</v>
      </c>
      <c r="W383" s="38" t="s">
        <v>0</v>
      </c>
      <c r="X383" s="56">
        <v>190</v>
      </c>
      <c r="Y383" s="53">
        <f>IFERROR(IF(X383="",0,CEILING((X383/$H383),1)*$H383),"")</f>
        <v>193.20000000000002</v>
      </c>
      <c r="Z383" s="39">
        <f>IFERROR(IF(Y383=0,"",ROUNDUP(Y383/H383,0)*0.02175),"")</f>
        <v>0.50024999999999997</v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202.75714285714287</v>
      </c>
      <c r="BN383" s="75">
        <f>IFERROR(Y383*I383/H383,"0")</f>
        <v>206.17200000000003</v>
      </c>
      <c r="BO383" s="75">
        <f>IFERROR(1/J383*(X383/H383),"0")</f>
        <v>0.40391156462585026</v>
      </c>
      <c r="BP383" s="75">
        <f>IFERROR(1/J383*(Y383/H383),"0")</f>
        <v>0.4107142857142857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06">
        <v>4607091384482</v>
      </c>
      <c r="E384" s="806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9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7" t="s">
        <v>45</v>
      </c>
      <c r="V384" s="37" t="s">
        <v>45</v>
      </c>
      <c r="W384" s="38" t="s">
        <v>0</v>
      </c>
      <c r="X384" s="56">
        <v>470</v>
      </c>
      <c r="Y384" s="53">
        <f>IFERROR(IF(X384="",0,CEILING((X384/$H384),1)*$H384),"")</f>
        <v>475.8</v>
      </c>
      <c r="Z384" s="39">
        <f>IFERROR(IF(Y384=0,"",ROUNDUP(Y384/H384,0)*0.02175),"")</f>
        <v>1.3267499999999999</v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503.98461538461544</v>
      </c>
      <c r="BN384" s="75">
        <f>IFERROR(Y384*I384/H384,"0")</f>
        <v>510.20400000000006</v>
      </c>
      <c r="BO384" s="75">
        <f>IFERROR(1/J384*(X384/H384),"0")</f>
        <v>1.076007326007326</v>
      </c>
      <c r="BP384" s="75">
        <f>IFERROR(1/J384*(Y384/H384),"0")</f>
        <v>1.0892857142857142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06">
        <v>4607091380897</v>
      </c>
      <c r="E385" s="806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981" t="s">
        <v>632</v>
      </c>
      <c r="Q385" s="808"/>
      <c r="R385" s="808"/>
      <c r="S385" s="808"/>
      <c r="T385" s="80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06">
        <v>4607091380897</v>
      </c>
      <c r="E386" s="80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7" t="s">
        <v>45</v>
      </c>
      <c r="V386" s="37" t="s">
        <v>45</v>
      </c>
      <c r="W386" s="38" t="s">
        <v>0</v>
      </c>
      <c r="X386" s="56">
        <v>130</v>
      </c>
      <c r="Y386" s="53">
        <f>IFERROR(IF(X386="",0,CEILING((X386/$H386),1)*$H386),"")</f>
        <v>134.4</v>
      </c>
      <c r="Z386" s="39">
        <f>IFERROR(IF(Y386=0,"",ROUNDUP(Y386/H386,0)*0.02175),"")</f>
        <v>0.34799999999999998</v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138.72857142857146</v>
      </c>
      <c r="BN386" s="75">
        <f>IFERROR(Y386*I386/H386,"0")</f>
        <v>143.42400000000001</v>
      </c>
      <c r="BO386" s="75">
        <f>IFERROR(1/J386*(X386/H386),"0")</f>
        <v>0.27636054421768708</v>
      </c>
      <c r="BP386" s="75">
        <f>IFERROR(1/J386*(Y386/H386),"0")</f>
        <v>0.2857142857142857</v>
      </c>
    </row>
    <row r="387" spans="1:68" x14ac:dyDescent="0.2">
      <c r="A387" s="813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0" t="s">
        <v>40</v>
      </c>
      <c r="Q387" s="811"/>
      <c r="R387" s="811"/>
      <c r="S387" s="811"/>
      <c r="T387" s="811"/>
      <c r="U387" s="811"/>
      <c r="V387" s="812"/>
      <c r="W387" s="40" t="s">
        <v>39</v>
      </c>
      <c r="X387" s="41">
        <f>IFERROR(X383/H383,"0")+IFERROR(X384/H384,"0")+IFERROR(X385/H385,"0")+IFERROR(X386/H386,"0")</f>
        <v>98.35164835164835</v>
      </c>
      <c r="Y387" s="41">
        <f>IFERROR(Y383/H383,"0")+IFERROR(Y384/H384,"0")+IFERROR(Y385/H385,"0")+IFERROR(Y386/H386,"0")</f>
        <v>100</v>
      </c>
      <c r="Z387" s="41">
        <f>IFERROR(IF(Z383="",0,Z383),"0")+IFERROR(IF(Z384="",0,Z384),"0")+IFERROR(IF(Z385="",0,Z385),"0")+IFERROR(IF(Z386="",0,Z386),"0")</f>
        <v>2.1749999999999998</v>
      </c>
      <c r="AA387" s="64"/>
      <c r="AB387" s="64"/>
      <c r="AC387" s="64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0" t="s">
        <v>40</v>
      </c>
      <c r="Q388" s="811"/>
      <c r="R388" s="811"/>
      <c r="S388" s="811"/>
      <c r="T388" s="811"/>
      <c r="U388" s="811"/>
      <c r="V388" s="812"/>
      <c r="W388" s="40" t="s">
        <v>0</v>
      </c>
      <c r="X388" s="41">
        <f>IFERROR(SUM(X383:X386),"0")</f>
        <v>790</v>
      </c>
      <c r="Y388" s="41">
        <f>IFERROR(SUM(Y383:Y386),"0")</f>
        <v>803.4</v>
      </c>
      <c r="Z388" s="40"/>
      <c r="AA388" s="64"/>
      <c r="AB388" s="64"/>
      <c r="AC388" s="64"/>
    </row>
    <row r="389" spans="1:68" ht="14.25" customHeight="1" x14ac:dyDescent="0.25">
      <c r="A389" s="805" t="s">
        <v>113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06">
        <v>4607091388374</v>
      </c>
      <c r="E390" s="806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983" t="s">
        <v>638</v>
      </c>
      <c r="Q390" s="808"/>
      <c r="R390" s="808"/>
      <c r="S390" s="808"/>
      <c r="T390" s="80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06">
        <v>4607091388381</v>
      </c>
      <c r="E391" s="806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984" t="s">
        <v>642</v>
      </c>
      <c r="Q391" s="808"/>
      <c r="R391" s="808"/>
      <c r="S391" s="808"/>
      <c r="T391" s="80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06">
        <v>4607091383102</v>
      </c>
      <c r="E392" s="806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9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06">
        <v>4607091388404</v>
      </c>
      <c r="E393" s="806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9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13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0" t="s">
        <v>40</v>
      </c>
      <c r="Q394" s="811"/>
      <c r="R394" s="811"/>
      <c r="S394" s="811"/>
      <c r="T394" s="811"/>
      <c r="U394" s="811"/>
      <c r="V394" s="812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0" t="s">
        <v>40</v>
      </c>
      <c r="Q395" s="811"/>
      <c r="R395" s="811"/>
      <c r="S395" s="811"/>
      <c r="T395" s="811"/>
      <c r="U395" s="811"/>
      <c r="V395" s="812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05" t="s">
        <v>648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06">
        <v>4680115881808</v>
      </c>
      <c r="E397" s="806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9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06">
        <v>4680115881822</v>
      </c>
      <c r="E398" s="80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9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06">
        <v>4680115880016</v>
      </c>
      <c r="E399" s="80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9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13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0" t="s">
        <v>40</v>
      </c>
      <c r="Q400" s="811"/>
      <c r="R400" s="811"/>
      <c r="S400" s="811"/>
      <c r="T400" s="811"/>
      <c r="U400" s="811"/>
      <c r="V400" s="812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0" t="s">
        <v>40</v>
      </c>
      <c r="Q401" s="811"/>
      <c r="R401" s="811"/>
      <c r="S401" s="811"/>
      <c r="T401" s="811"/>
      <c r="U401" s="811"/>
      <c r="V401" s="812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20" t="s">
        <v>657</v>
      </c>
      <c r="B402" s="820"/>
      <c r="C402" s="820"/>
      <c r="D402" s="820"/>
      <c r="E402" s="820"/>
      <c r="F402" s="820"/>
      <c r="G402" s="820"/>
      <c r="H402" s="820"/>
      <c r="I402" s="820"/>
      <c r="J402" s="820"/>
      <c r="K402" s="820"/>
      <c r="L402" s="820"/>
      <c r="M402" s="820"/>
      <c r="N402" s="820"/>
      <c r="O402" s="820"/>
      <c r="P402" s="820"/>
      <c r="Q402" s="820"/>
      <c r="R402" s="820"/>
      <c r="S402" s="820"/>
      <c r="T402" s="820"/>
      <c r="U402" s="820"/>
      <c r="V402" s="820"/>
      <c r="W402" s="820"/>
      <c r="X402" s="820"/>
      <c r="Y402" s="820"/>
      <c r="Z402" s="820"/>
      <c r="AA402" s="62"/>
      <c r="AB402" s="62"/>
      <c r="AC402" s="62"/>
    </row>
    <row r="403" spans="1:68" ht="14.25" customHeight="1" x14ac:dyDescent="0.25">
      <c r="A403" s="805" t="s">
        <v>78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06">
        <v>4607091383836</v>
      </c>
      <c r="E404" s="806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9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13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0" t="s">
        <v>40</v>
      </c>
      <c r="Q405" s="811"/>
      <c r="R405" s="811"/>
      <c r="S405" s="811"/>
      <c r="T405" s="811"/>
      <c r="U405" s="811"/>
      <c r="V405" s="812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0" t="s">
        <v>40</v>
      </c>
      <c r="Q406" s="811"/>
      <c r="R406" s="811"/>
      <c r="S406" s="811"/>
      <c r="T406" s="811"/>
      <c r="U406" s="811"/>
      <c r="V406" s="812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05" t="s">
        <v>84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06">
        <v>4607091387919</v>
      </c>
      <c r="E408" s="806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9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7" t="s">
        <v>45</v>
      </c>
      <c r="V408" s="37" t="s">
        <v>45</v>
      </c>
      <c r="W408" s="38" t="s">
        <v>0</v>
      </c>
      <c r="X408" s="56">
        <v>30</v>
      </c>
      <c r="Y408" s="53">
        <f>IFERROR(IF(X408="",0,CEILING((X408/$H408),1)*$H408),"")</f>
        <v>32.4</v>
      </c>
      <c r="Z408" s="39">
        <f>IFERROR(IF(Y408=0,"",ROUNDUP(Y408/H408,0)*0.02175),"")</f>
        <v>8.6999999999999994E-2</v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32.088888888888896</v>
      </c>
      <c r="BN408" s="75">
        <f>IFERROR(Y408*I408/H408,"0")</f>
        <v>34.655999999999999</v>
      </c>
      <c r="BO408" s="75">
        <f>IFERROR(1/J408*(X408/H408),"0")</f>
        <v>6.6137566137566134E-2</v>
      </c>
      <c r="BP408" s="75">
        <f>IFERROR(1/J408*(Y408/H408),"0")</f>
        <v>7.1428571428571425E-2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06">
        <v>4680115883604</v>
      </c>
      <c r="E409" s="806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9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7" t="s">
        <v>45</v>
      </c>
      <c r="V409" s="37" t="s">
        <v>45</v>
      </c>
      <c r="W409" s="38" t="s">
        <v>0</v>
      </c>
      <c r="X409" s="56">
        <v>22</v>
      </c>
      <c r="Y409" s="53">
        <f>IFERROR(IF(X409="",0,CEILING((X409/$H409),1)*$H409),"")</f>
        <v>23.1</v>
      </c>
      <c r="Z409" s="39">
        <f>IFERROR(IF(Y409=0,"",ROUNDUP(Y409/H409,0)*0.00651),"")</f>
        <v>7.1610000000000007E-2</v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24.64</v>
      </c>
      <c r="BN409" s="75">
        <f>IFERROR(Y409*I409/H409,"0")</f>
        <v>25.872</v>
      </c>
      <c r="BO409" s="75">
        <f>IFERROR(1/J409*(X409/H409),"0")</f>
        <v>5.7561486132914709E-2</v>
      </c>
      <c r="BP409" s="75">
        <f>IFERROR(1/J409*(Y409/H409),"0")</f>
        <v>6.0439560439560447E-2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06">
        <v>4680115883567</v>
      </c>
      <c r="E410" s="806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9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7" t="s">
        <v>45</v>
      </c>
      <c r="V410" s="37" t="s">
        <v>45</v>
      </c>
      <c r="W410" s="38" t="s">
        <v>0</v>
      </c>
      <c r="X410" s="56">
        <v>22</v>
      </c>
      <c r="Y410" s="53">
        <f>IFERROR(IF(X410="",0,CEILING((X410/$H410),1)*$H410),"")</f>
        <v>23.1</v>
      </c>
      <c r="Z410" s="39">
        <f>IFERROR(IF(Y410=0,"",ROUNDUP(Y410/H410,0)*0.00651),"")</f>
        <v>7.1610000000000007E-2</v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24.514285714285712</v>
      </c>
      <c r="BN410" s="75">
        <f>IFERROR(Y410*I410/H410,"0")</f>
        <v>25.74</v>
      </c>
      <c r="BO410" s="75">
        <f>IFERROR(1/J410*(X410/H410),"0")</f>
        <v>5.7561486132914709E-2</v>
      </c>
      <c r="BP410" s="75">
        <f>IFERROR(1/J410*(Y410/H410),"0")</f>
        <v>6.0439560439560447E-2</v>
      </c>
    </row>
    <row r="411" spans="1:68" x14ac:dyDescent="0.2">
      <c r="A411" s="813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0" t="s">
        <v>40</v>
      </c>
      <c r="Q411" s="811"/>
      <c r="R411" s="811"/>
      <c r="S411" s="811"/>
      <c r="T411" s="811"/>
      <c r="U411" s="811"/>
      <c r="V411" s="812"/>
      <c r="W411" s="40" t="s">
        <v>39</v>
      </c>
      <c r="X411" s="41">
        <f>IFERROR(X408/H408,"0")+IFERROR(X409/H409,"0")+IFERROR(X410/H410,"0")</f>
        <v>24.656084656084658</v>
      </c>
      <c r="Y411" s="41">
        <f>IFERROR(Y408/H408,"0")+IFERROR(Y409/H409,"0")+IFERROR(Y410/H410,"0")</f>
        <v>26</v>
      </c>
      <c r="Z411" s="41">
        <f>IFERROR(IF(Z408="",0,Z408),"0")+IFERROR(IF(Z409="",0,Z409),"0")+IFERROR(IF(Z410="",0,Z410),"0")</f>
        <v>0.23022000000000001</v>
      </c>
      <c r="AA411" s="64"/>
      <c r="AB411" s="64"/>
      <c r="AC411" s="64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0" t="s">
        <v>40</v>
      </c>
      <c r="Q412" s="811"/>
      <c r="R412" s="811"/>
      <c r="S412" s="811"/>
      <c r="T412" s="811"/>
      <c r="U412" s="811"/>
      <c r="V412" s="812"/>
      <c r="W412" s="40" t="s">
        <v>0</v>
      </c>
      <c r="X412" s="41">
        <f>IFERROR(SUM(X408:X410),"0")</f>
        <v>74</v>
      </c>
      <c r="Y412" s="41">
        <f>IFERROR(SUM(Y408:Y410),"0")</f>
        <v>78.599999999999994</v>
      </c>
      <c r="Z412" s="40"/>
      <c r="AA412" s="64"/>
      <c r="AB412" s="64"/>
      <c r="AC412" s="64"/>
    </row>
    <row r="413" spans="1:68" ht="27.75" customHeight="1" x14ac:dyDescent="0.2">
      <c r="A413" s="854" t="s">
        <v>670</v>
      </c>
      <c r="B413" s="854"/>
      <c r="C413" s="854"/>
      <c r="D413" s="854"/>
      <c r="E413" s="854"/>
      <c r="F413" s="854"/>
      <c r="G413" s="854"/>
      <c r="H413" s="854"/>
      <c r="I413" s="854"/>
      <c r="J413" s="854"/>
      <c r="K413" s="854"/>
      <c r="L413" s="854"/>
      <c r="M413" s="854"/>
      <c r="N413" s="854"/>
      <c r="O413" s="854"/>
      <c r="P413" s="854"/>
      <c r="Q413" s="854"/>
      <c r="R413" s="854"/>
      <c r="S413" s="854"/>
      <c r="T413" s="854"/>
      <c r="U413" s="854"/>
      <c r="V413" s="854"/>
      <c r="W413" s="854"/>
      <c r="X413" s="854"/>
      <c r="Y413" s="854"/>
      <c r="Z413" s="854"/>
      <c r="AA413" s="52"/>
      <c r="AB413" s="52"/>
      <c r="AC413" s="52"/>
    </row>
    <row r="414" spans="1:68" ht="16.5" customHeight="1" x14ac:dyDescent="0.25">
      <c r="A414" s="820" t="s">
        <v>671</v>
      </c>
      <c r="B414" s="820"/>
      <c r="C414" s="820"/>
      <c r="D414" s="820"/>
      <c r="E414" s="820"/>
      <c r="F414" s="820"/>
      <c r="G414" s="820"/>
      <c r="H414" s="820"/>
      <c r="I414" s="820"/>
      <c r="J414" s="820"/>
      <c r="K414" s="820"/>
      <c r="L414" s="820"/>
      <c r="M414" s="820"/>
      <c r="N414" s="820"/>
      <c r="O414" s="820"/>
      <c r="P414" s="820"/>
      <c r="Q414" s="820"/>
      <c r="R414" s="820"/>
      <c r="S414" s="820"/>
      <c r="T414" s="820"/>
      <c r="U414" s="820"/>
      <c r="V414" s="820"/>
      <c r="W414" s="820"/>
      <c r="X414" s="820"/>
      <c r="Y414" s="820"/>
      <c r="Z414" s="820"/>
      <c r="AA414" s="62"/>
      <c r="AB414" s="62"/>
      <c r="AC414" s="62"/>
    </row>
    <row r="415" spans="1:68" ht="14.25" customHeight="1" x14ac:dyDescent="0.25">
      <c r="A415" s="805" t="s">
        <v>124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06">
        <v>4680115884847</v>
      </c>
      <c r="E416" s="80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9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7" t="s">
        <v>45</v>
      </c>
      <c r="V416" s="37" t="s">
        <v>45</v>
      </c>
      <c r="W416" s="38" t="s">
        <v>0</v>
      </c>
      <c r="X416" s="56">
        <v>3000</v>
      </c>
      <c r="Y416" s="53">
        <f t="shared" ref="Y416:Y426" si="87">IFERROR(IF(X416="",0,CEILING((X416/$H416),1)*$H416),"")</f>
        <v>3000</v>
      </c>
      <c r="Z416" s="39">
        <f>IFERROR(IF(Y416=0,"",ROUNDUP(Y416/H416,0)*0.02039),"")</f>
        <v>4.0779999999999994</v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3096</v>
      </c>
      <c r="BN416" s="75">
        <f t="shared" ref="BN416:BN426" si="89">IFERROR(Y416*I416/H416,"0")</f>
        <v>3096</v>
      </c>
      <c r="BO416" s="75">
        <f t="shared" ref="BO416:BO426" si="90">IFERROR(1/J416*(X416/H416),"0")</f>
        <v>4.1666666666666661</v>
      </c>
      <c r="BP416" s="75">
        <f t="shared" ref="BP416:BP426" si="91">IFERROR(1/J416*(Y416/H416),"0")</f>
        <v>4.1666666666666661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06">
        <v>4680115884847</v>
      </c>
      <c r="E417" s="80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9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06">
        <v>4680115884854</v>
      </c>
      <c r="E418" s="80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9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7" t="s">
        <v>45</v>
      </c>
      <c r="V418" s="37" t="s">
        <v>45</v>
      </c>
      <c r="W418" s="38" t="s">
        <v>0</v>
      </c>
      <c r="X418" s="56">
        <v>1000</v>
      </c>
      <c r="Y418" s="53">
        <f t="shared" si="87"/>
        <v>1005</v>
      </c>
      <c r="Z418" s="39">
        <f>IFERROR(IF(Y418=0,"",ROUNDUP(Y418/H418,0)*0.02039),"")</f>
        <v>1.3661299999999998</v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1032</v>
      </c>
      <c r="BN418" s="75">
        <f t="shared" si="89"/>
        <v>1037.1600000000001</v>
      </c>
      <c r="BO418" s="75">
        <f t="shared" si="90"/>
        <v>1.3888888888888888</v>
      </c>
      <c r="BP418" s="75">
        <f t="shared" si="91"/>
        <v>1.3958333333333333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06">
        <v>4680115884854</v>
      </c>
      <c r="E419" s="80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06">
        <v>4680115884830</v>
      </c>
      <c r="E420" s="80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9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06">
        <v>4607091383997</v>
      </c>
      <c r="E421" s="80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9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8"/>
      <c r="R421" s="808"/>
      <c r="S421" s="808"/>
      <c r="T421" s="80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06">
        <v>4680115884830</v>
      </c>
      <c r="E422" s="80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8"/>
      <c r="R422" s="808"/>
      <c r="S422" s="808"/>
      <c r="T422" s="80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06">
        <v>4680115882638</v>
      </c>
      <c r="E423" s="806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9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06">
        <v>4680115884922</v>
      </c>
      <c r="E424" s="806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06">
        <v>4680115884878</v>
      </c>
      <c r="E425" s="80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95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8"/>
      <c r="R425" s="808"/>
      <c r="S425" s="808"/>
      <c r="T425" s="80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06">
        <v>4680115884861</v>
      </c>
      <c r="E426" s="80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8"/>
      <c r="R426" s="808"/>
      <c r="S426" s="808"/>
      <c r="T426" s="80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13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0" t="s">
        <v>40</v>
      </c>
      <c r="Q427" s="811"/>
      <c r="R427" s="811"/>
      <c r="S427" s="811"/>
      <c r="T427" s="811"/>
      <c r="U427" s="811"/>
      <c r="V427" s="812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267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5.4441299999999995</v>
      </c>
      <c r="AA427" s="64"/>
      <c r="AB427" s="64"/>
      <c r="AC427" s="64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0" t="s">
        <v>40</v>
      </c>
      <c r="Q428" s="811"/>
      <c r="R428" s="811"/>
      <c r="S428" s="811"/>
      <c r="T428" s="811"/>
      <c r="U428" s="811"/>
      <c r="V428" s="812"/>
      <c r="W428" s="40" t="s">
        <v>0</v>
      </c>
      <c r="X428" s="41">
        <f>IFERROR(SUM(X416:X426),"0")</f>
        <v>4000</v>
      </c>
      <c r="Y428" s="41">
        <f>IFERROR(SUM(Y416:Y426),"0")</f>
        <v>4005</v>
      </c>
      <c r="Z428" s="40"/>
      <c r="AA428" s="64"/>
      <c r="AB428" s="64"/>
      <c r="AC428" s="64"/>
    </row>
    <row r="429" spans="1:68" ht="14.25" customHeight="1" x14ac:dyDescent="0.25">
      <c r="A429" s="805" t="s">
        <v>176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06">
        <v>4607091383980</v>
      </c>
      <c r="E430" s="806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9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7" t="s">
        <v>45</v>
      </c>
      <c r="V430" s="37" t="s">
        <v>45</v>
      </c>
      <c r="W430" s="38" t="s">
        <v>0</v>
      </c>
      <c r="X430" s="56">
        <v>2880</v>
      </c>
      <c r="Y430" s="53">
        <f>IFERROR(IF(X430="",0,CEILING((X430/$H430),1)*$H430),"")</f>
        <v>2880</v>
      </c>
      <c r="Z430" s="39">
        <f>IFERROR(IF(Y430=0,"",ROUNDUP(Y430/H430,0)*0.02175),"")</f>
        <v>4.1760000000000002</v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2972.1600000000003</v>
      </c>
      <c r="BN430" s="75">
        <f>IFERROR(Y430*I430/H430,"0")</f>
        <v>2972.1600000000003</v>
      </c>
      <c r="BO430" s="75">
        <f>IFERROR(1/J430*(X430/H430),"0")</f>
        <v>4</v>
      </c>
      <c r="BP430" s="75">
        <f>IFERROR(1/J430*(Y430/H430),"0")</f>
        <v>4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06">
        <v>4607091384178</v>
      </c>
      <c r="E431" s="806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13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0" t="s">
        <v>40</v>
      </c>
      <c r="Q432" s="811"/>
      <c r="R432" s="811"/>
      <c r="S432" s="811"/>
      <c r="T432" s="811"/>
      <c r="U432" s="811"/>
      <c r="V432" s="812"/>
      <c r="W432" s="40" t="s">
        <v>39</v>
      </c>
      <c r="X432" s="41">
        <f>IFERROR(X430/H430,"0")+IFERROR(X431/H431,"0")</f>
        <v>192</v>
      </c>
      <c r="Y432" s="41">
        <f>IFERROR(Y430/H430,"0")+IFERROR(Y431/H431,"0")</f>
        <v>192</v>
      </c>
      <c r="Z432" s="41">
        <f>IFERROR(IF(Z430="",0,Z430),"0")+IFERROR(IF(Z431="",0,Z431),"0")</f>
        <v>4.1760000000000002</v>
      </c>
      <c r="AA432" s="64"/>
      <c r="AB432" s="64"/>
      <c r="AC432" s="64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0" t="s">
        <v>40</v>
      </c>
      <c r="Q433" s="811"/>
      <c r="R433" s="811"/>
      <c r="S433" s="811"/>
      <c r="T433" s="811"/>
      <c r="U433" s="811"/>
      <c r="V433" s="812"/>
      <c r="W433" s="40" t="s">
        <v>0</v>
      </c>
      <c r="X433" s="41">
        <f>IFERROR(SUM(X430:X431),"0")</f>
        <v>2880</v>
      </c>
      <c r="Y433" s="41">
        <f>IFERROR(SUM(Y430:Y431),"0")</f>
        <v>2880</v>
      </c>
      <c r="Z433" s="40"/>
      <c r="AA433" s="64"/>
      <c r="AB433" s="64"/>
      <c r="AC433" s="64"/>
    </row>
    <row r="434" spans="1:68" ht="14.25" customHeight="1" x14ac:dyDescent="0.25">
      <c r="A434" s="805" t="s">
        <v>84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06">
        <v>4607091383928</v>
      </c>
      <c r="E435" s="806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954" t="s">
        <v>705</v>
      </c>
      <c r="Q435" s="808"/>
      <c r="R435" s="808"/>
      <c r="S435" s="808"/>
      <c r="T435" s="809"/>
      <c r="U435" s="37" t="s">
        <v>45</v>
      </c>
      <c r="V435" s="37" t="s">
        <v>45</v>
      </c>
      <c r="W435" s="38" t="s">
        <v>0</v>
      </c>
      <c r="X435" s="56">
        <v>2000</v>
      </c>
      <c r="Y435" s="53">
        <f>IFERROR(IF(X435="",0,CEILING((X435/$H435),1)*$H435),"")</f>
        <v>2007</v>
      </c>
      <c r="Z435" s="39">
        <f>IFERROR(IF(Y435=0,"",ROUNDUP(Y435/H435,0)*0.02175),"")</f>
        <v>4.85025</v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2126.6666666666665</v>
      </c>
      <c r="BN435" s="75">
        <f>IFERROR(Y435*I435/H435,"0")</f>
        <v>2134.11</v>
      </c>
      <c r="BO435" s="75">
        <f>IFERROR(1/J435*(X435/H435),"0")</f>
        <v>3.9682539682539684</v>
      </c>
      <c r="BP435" s="75">
        <f>IFERROR(1/J435*(Y435/H435),"0")</f>
        <v>3.9821428571428568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06">
        <v>4607091384260</v>
      </c>
      <c r="E436" s="806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955" t="s">
        <v>709</v>
      </c>
      <c r="Q436" s="808"/>
      <c r="R436" s="808"/>
      <c r="S436" s="808"/>
      <c r="T436" s="809"/>
      <c r="U436" s="37" t="s">
        <v>45</v>
      </c>
      <c r="V436" s="37" t="s">
        <v>45</v>
      </c>
      <c r="W436" s="38" t="s">
        <v>0</v>
      </c>
      <c r="X436" s="56">
        <v>700</v>
      </c>
      <c r="Y436" s="53">
        <f>IFERROR(IF(X436="",0,CEILING((X436/$H436),1)*$H436),"")</f>
        <v>702</v>
      </c>
      <c r="Z436" s="39">
        <f>IFERROR(IF(Y436=0,"",ROUNDUP(Y436/H436,0)*0.02175),"")</f>
        <v>1.6964999999999999</v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743.86666666666667</v>
      </c>
      <c r="BN436" s="75">
        <f>IFERROR(Y436*I436/H436,"0")</f>
        <v>745.99199999999996</v>
      </c>
      <c r="BO436" s="75">
        <f>IFERROR(1/J436*(X436/H436),"0")</f>
        <v>1.3888888888888886</v>
      </c>
      <c r="BP436" s="75">
        <f>IFERROR(1/J436*(Y436/H436),"0")</f>
        <v>1.3928571428571428</v>
      </c>
    </row>
    <row r="437" spans="1:68" x14ac:dyDescent="0.2">
      <c r="A437" s="813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0" t="s">
        <v>40</v>
      </c>
      <c r="Q437" s="811"/>
      <c r="R437" s="811"/>
      <c r="S437" s="811"/>
      <c r="T437" s="811"/>
      <c r="U437" s="811"/>
      <c r="V437" s="812"/>
      <c r="W437" s="40" t="s">
        <v>39</v>
      </c>
      <c r="X437" s="41">
        <f>IFERROR(X435/H435,"0")+IFERROR(X436/H436,"0")</f>
        <v>300</v>
      </c>
      <c r="Y437" s="41">
        <f>IFERROR(Y435/H435,"0")+IFERROR(Y436/H436,"0")</f>
        <v>301</v>
      </c>
      <c r="Z437" s="41">
        <f>IFERROR(IF(Z435="",0,Z435),"0")+IFERROR(IF(Z436="",0,Z436),"0")</f>
        <v>6.5467499999999994</v>
      </c>
      <c r="AA437" s="64"/>
      <c r="AB437" s="64"/>
      <c r="AC437" s="64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0" t="s">
        <v>40</v>
      </c>
      <c r="Q438" s="811"/>
      <c r="R438" s="811"/>
      <c r="S438" s="811"/>
      <c r="T438" s="811"/>
      <c r="U438" s="811"/>
      <c r="V438" s="812"/>
      <c r="W438" s="40" t="s">
        <v>0</v>
      </c>
      <c r="X438" s="41">
        <f>IFERROR(SUM(X435:X436),"0")</f>
        <v>2700</v>
      </c>
      <c r="Y438" s="41">
        <f>IFERROR(SUM(Y435:Y436),"0")</f>
        <v>2709</v>
      </c>
      <c r="Z438" s="40"/>
      <c r="AA438" s="64"/>
      <c r="AB438" s="64"/>
      <c r="AC438" s="64"/>
    </row>
    <row r="439" spans="1:68" ht="14.25" customHeight="1" x14ac:dyDescent="0.25">
      <c r="A439" s="805" t="s">
        <v>218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06">
        <v>4607091384673</v>
      </c>
      <c r="E440" s="806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956" t="s">
        <v>713</v>
      </c>
      <c r="Q440" s="808"/>
      <c r="R440" s="808"/>
      <c r="S440" s="808"/>
      <c r="T440" s="809"/>
      <c r="U440" s="37" t="s">
        <v>45</v>
      </c>
      <c r="V440" s="37" t="s">
        <v>45</v>
      </c>
      <c r="W440" s="38" t="s">
        <v>0</v>
      </c>
      <c r="X440" s="56">
        <v>450</v>
      </c>
      <c r="Y440" s="53">
        <f>IFERROR(IF(X440="",0,CEILING((X440/$H440),1)*$H440),"")</f>
        <v>450</v>
      </c>
      <c r="Z440" s="39">
        <f>IFERROR(IF(Y440=0,"",ROUNDUP(Y440/H440,0)*0.02175),"")</f>
        <v>1.0874999999999999</v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478.20000000000005</v>
      </c>
      <c r="BN440" s="75">
        <f>IFERROR(Y440*I440/H440,"0")</f>
        <v>478.20000000000005</v>
      </c>
      <c r="BO440" s="75">
        <f>IFERROR(1/J440*(X440/H440),"0")</f>
        <v>0.89285714285714279</v>
      </c>
      <c r="BP440" s="75">
        <f>IFERROR(1/J440*(Y440/H440),"0")</f>
        <v>0.89285714285714279</v>
      </c>
    </row>
    <row r="441" spans="1:68" x14ac:dyDescent="0.2">
      <c r="A441" s="813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0" t="s">
        <v>40</v>
      </c>
      <c r="Q441" s="811"/>
      <c r="R441" s="811"/>
      <c r="S441" s="811"/>
      <c r="T441" s="811"/>
      <c r="U441" s="811"/>
      <c r="V441" s="812"/>
      <c r="W441" s="40" t="s">
        <v>39</v>
      </c>
      <c r="X441" s="41">
        <f>IFERROR(X440/H440,"0")</f>
        <v>50</v>
      </c>
      <c r="Y441" s="41">
        <f>IFERROR(Y440/H440,"0")</f>
        <v>50</v>
      </c>
      <c r="Z441" s="41">
        <f>IFERROR(IF(Z440="",0,Z440),"0")</f>
        <v>1.0874999999999999</v>
      </c>
      <c r="AA441" s="64"/>
      <c r="AB441" s="64"/>
      <c r="AC441" s="64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0" t="s">
        <v>40</v>
      </c>
      <c r="Q442" s="811"/>
      <c r="R442" s="811"/>
      <c r="S442" s="811"/>
      <c r="T442" s="811"/>
      <c r="U442" s="811"/>
      <c r="V442" s="812"/>
      <c r="W442" s="40" t="s">
        <v>0</v>
      </c>
      <c r="X442" s="41">
        <f>IFERROR(SUM(X440:X440),"0")</f>
        <v>450</v>
      </c>
      <c r="Y442" s="41">
        <f>IFERROR(SUM(Y440:Y440),"0")</f>
        <v>450</v>
      </c>
      <c r="Z442" s="40"/>
      <c r="AA442" s="64"/>
      <c r="AB442" s="64"/>
      <c r="AC442" s="64"/>
    </row>
    <row r="443" spans="1:68" ht="16.5" customHeight="1" x14ac:dyDescent="0.25">
      <c r="A443" s="820" t="s">
        <v>715</v>
      </c>
      <c r="B443" s="820"/>
      <c r="C443" s="820"/>
      <c r="D443" s="820"/>
      <c r="E443" s="820"/>
      <c r="F443" s="820"/>
      <c r="G443" s="820"/>
      <c r="H443" s="820"/>
      <c r="I443" s="820"/>
      <c r="J443" s="820"/>
      <c r="K443" s="820"/>
      <c r="L443" s="820"/>
      <c r="M443" s="820"/>
      <c r="N443" s="820"/>
      <c r="O443" s="820"/>
      <c r="P443" s="820"/>
      <c r="Q443" s="820"/>
      <c r="R443" s="820"/>
      <c r="S443" s="820"/>
      <c r="T443" s="820"/>
      <c r="U443" s="820"/>
      <c r="V443" s="820"/>
      <c r="W443" s="820"/>
      <c r="X443" s="820"/>
      <c r="Y443" s="820"/>
      <c r="Z443" s="820"/>
      <c r="AA443" s="62"/>
      <c r="AB443" s="62"/>
      <c r="AC443" s="62"/>
    </row>
    <row r="444" spans="1:68" ht="14.25" customHeight="1" x14ac:dyDescent="0.25">
      <c r="A444" s="805" t="s">
        <v>124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06">
        <v>4680115881907</v>
      </c>
      <c r="E445" s="806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9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06">
        <v>4680115881907</v>
      </c>
      <c r="E446" s="80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94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06">
        <v>4680115883925</v>
      </c>
      <c r="E447" s="806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9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06">
        <v>4680115883925</v>
      </c>
      <c r="E448" s="80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94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06">
        <v>4607091384192</v>
      </c>
      <c r="E449" s="806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9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8"/>
      <c r="R449" s="808"/>
      <c r="S449" s="808"/>
      <c r="T449" s="809"/>
      <c r="U449" s="37" t="s">
        <v>45</v>
      </c>
      <c r="V449" s="37" t="s">
        <v>45</v>
      </c>
      <c r="W449" s="38" t="s">
        <v>0</v>
      </c>
      <c r="X449" s="56">
        <v>60</v>
      </c>
      <c r="Y449" s="53">
        <f t="shared" si="92"/>
        <v>64.800000000000011</v>
      </c>
      <c r="Z449" s="39">
        <f t="shared" si="93"/>
        <v>0.1305</v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62.666666666666657</v>
      </c>
      <c r="BN449" s="75">
        <f t="shared" si="95"/>
        <v>67.680000000000007</v>
      </c>
      <c r="BO449" s="75">
        <f t="shared" si="96"/>
        <v>9.9206349206349201E-2</v>
      </c>
      <c r="BP449" s="75">
        <f t="shared" si="97"/>
        <v>0.10714285714285715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06">
        <v>4680115884892</v>
      </c>
      <c r="E450" s="80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8"/>
      <c r="R450" s="808"/>
      <c r="S450" s="808"/>
      <c r="T450" s="80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06">
        <v>4680115884885</v>
      </c>
      <c r="E451" s="806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06">
        <v>4680115884908</v>
      </c>
      <c r="E452" s="806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13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0" t="s">
        <v>40</v>
      </c>
      <c r="Q453" s="811"/>
      <c r="R453" s="811"/>
      <c r="S453" s="811"/>
      <c r="T453" s="811"/>
      <c r="U453" s="811"/>
      <c r="V453" s="812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5.5555555555555554</v>
      </c>
      <c r="Y453" s="41">
        <f>IFERROR(Y445/H445,"0")+IFERROR(Y446/H446,"0")+IFERROR(Y447/H447,"0")+IFERROR(Y448/H448,"0")+IFERROR(Y449/H449,"0")+IFERROR(Y450/H450,"0")+IFERROR(Y451/H451,"0")+IFERROR(Y452/H452,"0")</f>
        <v>6.0000000000000009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64"/>
      <c r="AB453" s="64"/>
      <c r="AC453" s="64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0" t="s">
        <v>40</v>
      </c>
      <c r="Q454" s="811"/>
      <c r="R454" s="811"/>
      <c r="S454" s="811"/>
      <c r="T454" s="811"/>
      <c r="U454" s="811"/>
      <c r="V454" s="812"/>
      <c r="W454" s="40" t="s">
        <v>0</v>
      </c>
      <c r="X454" s="41">
        <f>IFERROR(SUM(X445:X452),"0")</f>
        <v>60</v>
      </c>
      <c r="Y454" s="41">
        <f>IFERROR(SUM(Y445:Y452),"0")</f>
        <v>64.800000000000011</v>
      </c>
      <c r="Z454" s="40"/>
      <c r="AA454" s="64"/>
      <c r="AB454" s="64"/>
      <c r="AC454" s="64"/>
    </row>
    <row r="455" spans="1:68" ht="14.25" customHeight="1" x14ac:dyDescent="0.25">
      <c r="A455" s="805" t="s">
        <v>78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06">
        <v>4607091384802</v>
      </c>
      <c r="E456" s="806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9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7" t="s">
        <v>45</v>
      </c>
      <c r="V456" s="37" t="s">
        <v>45</v>
      </c>
      <c r="W456" s="38" t="s">
        <v>0</v>
      </c>
      <c r="X456" s="56">
        <v>50</v>
      </c>
      <c r="Y456" s="53">
        <f>IFERROR(IF(X456="",0,CEILING((X456/$H456),1)*$H456),"")</f>
        <v>52.56</v>
      </c>
      <c r="Z456" s="39">
        <f>IFERROR(IF(Y456=0,"",ROUNDUP(Y456/H456,0)*0.00902),"")</f>
        <v>0.10824</v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53.082191780821923</v>
      </c>
      <c r="BN456" s="75">
        <f>IFERROR(Y456*I456/H456,"0")</f>
        <v>55.800000000000004</v>
      </c>
      <c r="BO456" s="75">
        <f>IFERROR(1/J456*(X456/H456),"0")</f>
        <v>8.6481250864812509E-2</v>
      </c>
      <c r="BP456" s="75">
        <f>IFERROR(1/J456*(Y456/H456),"0")</f>
        <v>9.0909090909090912E-2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06">
        <v>4607091384826</v>
      </c>
      <c r="E457" s="806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13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0" t="s">
        <v>40</v>
      </c>
      <c r="Q458" s="811"/>
      <c r="R458" s="811"/>
      <c r="S458" s="811"/>
      <c r="T458" s="811"/>
      <c r="U458" s="811"/>
      <c r="V458" s="812"/>
      <c r="W458" s="40" t="s">
        <v>39</v>
      </c>
      <c r="X458" s="41">
        <f>IFERROR(X456/H456,"0")+IFERROR(X457/H457,"0")</f>
        <v>11.415525114155251</v>
      </c>
      <c r="Y458" s="41">
        <f>IFERROR(Y456/H456,"0")+IFERROR(Y457/H457,"0")</f>
        <v>12</v>
      </c>
      <c r="Z458" s="41">
        <f>IFERROR(IF(Z456="",0,Z456),"0")+IFERROR(IF(Z457="",0,Z457),"0")</f>
        <v>0.10824</v>
      </c>
      <c r="AA458" s="64"/>
      <c r="AB458" s="64"/>
      <c r="AC458" s="64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0" t="s">
        <v>40</v>
      </c>
      <c r="Q459" s="811"/>
      <c r="R459" s="811"/>
      <c r="S459" s="811"/>
      <c r="T459" s="811"/>
      <c r="U459" s="811"/>
      <c r="V459" s="812"/>
      <c r="W459" s="40" t="s">
        <v>0</v>
      </c>
      <c r="X459" s="41">
        <f>IFERROR(SUM(X456:X457),"0")</f>
        <v>50</v>
      </c>
      <c r="Y459" s="41">
        <f>IFERROR(SUM(Y456:Y457),"0")</f>
        <v>52.56</v>
      </c>
      <c r="Z459" s="40"/>
      <c r="AA459" s="64"/>
      <c r="AB459" s="64"/>
      <c r="AC459" s="64"/>
    </row>
    <row r="460" spans="1:68" ht="14.25" customHeight="1" x14ac:dyDescent="0.25">
      <c r="A460" s="805" t="s">
        <v>84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06">
        <v>4607091384246</v>
      </c>
      <c r="E461" s="806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943" t="s">
        <v>741</v>
      </c>
      <c r="Q461" s="808"/>
      <c r="R461" s="808"/>
      <c r="S461" s="808"/>
      <c r="T461" s="809"/>
      <c r="U461" s="37" t="s">
        <v>45</v>
      </c>
      <c r="V461" s="37" t="s">
        <v>45</v>
      </c>
      <c r="W461" s="38" t="s">
        <v>0</v>
      </c>
      <c r="X461" s="56">
        <v>50</v>
      </c>
      <c r="Y461" s="53">
        <f>IFERROR(IF(X461="",0,CEILING((X461/$H461),1)*$H461),"")</f>
        <v>54</v>
      </c>
      <c r="Z461" s="39">
        <f>IFERROR(IF(Y461=0,"",ROUNDUP(Y461/H461,0)*0.02175),"")</f>
        <v>0.1305</v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53.133333333333333</v>
      </c>
      <c r="BN461" s="75">
        <f>IFERROR(Y461*I461/H461,"0")</f>
        <v>57.384</v>
      </c>
      <c r="BO461" s="75">
        <f>IFERROR(1/J461*(X461/H461),"0")</f>
        <v>9.9206349206349201E-2</v>
      </c>
      <c r="BP461" s="75">
        <f>IFERROR(1/J461*(Y461/H461),"0")</f>
        <v>0.10714285714285714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06">
        <v>4680115881976</v>
      </c>
      <c r="E462" s="806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944" t="s">
        <v>745</v>
      </c>
      <c r="Q462" s="808"/>
      <c r="R462" s="808"/>
      <c r="S462" s="808"/>
      <c r="T462" s="80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06">
        <v>4607091384253</v>
      </c>
      <c r="E463" s="806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06">
        <v>4607091384253</v>
      </c>
      <c r="E464" s="806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06">
        <v>4680115881969</v>
      </c>
      <c r="E465" s="806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13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0" t="s">
        <v>40</v>
      </c>
      <c r="Q466" s="811"/>
      <c r="R466" s="811"/>
      <c r="S466" s="811"/>
      <c r="T466" s="811"/>
      <c r="U466" s="811"/>
      <c r="V466" s="812"/>
      <c r="W466" s="40" t="s">
        <v>39</v>
      </c>
      <c r="X466" s="41">
        <f>IFERROR(X461/H461,"0")+IFERROR(X462/H462,"0")+IFERROR(X463/H463,"0")+IFERROR(X464/H464,"0")+IFERROR(X465/H465,"0")</f>
        <v>5.5555555555555554</v>
      </c>
      <c r="Y466" s="41">
        <f>IFERROR(Y461/H461,"0")+IFERROR(Y462/H462,"0")+IFERROR(Y463/H463,"0")+IFERROR(Y464/H464,"0")+IFERROR(Y465/H465,"0")</f>
        <v>6</v>
      </c>
      <c r="Z466" s="41">
        <f>IFERROR(IF(Z461="",0,Z461),"0")+IFERROR(IF(Z462="",0,Z462),"0")+IFERROR(IF(Z463="",0,Z463),"0")+IFERROR(IF(Z464="",0,Z464),"0")+IFERROR(IF(Z465="",0,Z465),"0")</f>
        <v>0.1305</v>
      </c>
      <c r="AA466" s="64"/>
      <c r="AB466" s="64"/>
      <c r="AC466" s="64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0" t="s">
        <v>40</v>
      </c>
      <c r="Q467" s="811"/>
      <c r="R467" s="811"/>
      <c r="S467" s="811"/>
      <c r="T467" s="811"/>
      <c r="U467" s="811"/>
      <c r="V467" s="812"/>
      <c r="W467" s="40" t="s">
        <v>0</v>
      </c>
      <c r="X467" s="41">
        <f>IFERROR(SUM(X461:X465),"0")</f>
        <v>50</v>
      </c>
      <c r="Y467" s="41">
        <f>IFERROR(SUM(Y461:Y465),"0")</f>
        <v>54</v>
      </c>
      <c r="Z467" s="40"/>
      <c r="AA467" s="64"/>
      <c r="AB467" s="64"/>
      <c r="AC467" s="64"/>
    </row>
    <row r="468" spans="1:68" ht="14.25" customHeight="1" x14ac:dyDescent="0.25">
      <c r="A468" s="805" t="s">
        <v>218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06">
        <v>4607091389357</v>
      </c>
      <c r="E469" s="806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939" t="s">
        <v>757</v>
      </c>
      <c r="Q469" s="808"/>
      <c r="R469" s="808"/>
      <c r="S469" s="808"/>
      <c r="T469" s="809"/>
      <c r="U469" s="37" t="s">
        <v>45</v>
      </c>
      <c r="V469" s="37" t="s">
        <v>45</v>
      </c>
      <c r="W469" s="38" t="s">
        <v>0</v>
      </c>
      <c r="X469" s="56">
        <v>40</v>
      </c>
      <c r="Y469" s="53">
        <f>IFERROR(IF(X469="",0,CEILING((X469/$H469),1)*$H469),"")</f>
        <v>45</v>
      </c>
      <c r="Z469" s="39">
        <f>IFERROR(IF(Y469=0,"",ROUNDUP(Y469/H469,0)*0.02175),"")</f>
        <v>0.10874999999999999</v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42.13333333333334</v>
      </c>
      <c r="BN469" s="75">
        <f>IFERROR(Y469*I469/H469,"0")</f>
        <v>47.400000000000006</v>
      </c>
      <c r="BO469" s="75">
        <f>IFERROR(1/J469*(X469/H469),"0")</f>
        <v>7.9365079365079361E-2</v>
      </c>
      <c r="BP469" s="75">
        <f>IFERROR(1/J469*(Y469/H469),"0")</f>
        <v>8.9285714285714274E-2</v>
      </c>
    </row>
    <row r="470" spans="1:68" x14ac:dyDescent="0.2">
      <c r="A470" s="813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0" t="s">
        <v>40</v>
      </c>
      <c r="Q470" s="811"/>
      <c r="R470" s="811"/>
      <c r="S470" s="811"/>
      <c r="T470" s="811"/>
      <c r="U470" s="811"/>
      <c r="V470" s="812"/>
      <c r="W470" s="40" t="s">
        <v>39</v>
      </c>
      <c r="X470" s="41">
        <f>IFERROR(X469/H469,"0")</f>
        <v>4.4444444444444446</v>
      </c>
      <c r="Y470" s="41">
        <f>IFERROR(Y469/H469,"0")</f>
        <v>5</v>
      </c>
      <c r="Z470" s="41">
        <f>IFERROR(IF(Z469="",0,Z469),"0")</f>
        <v>0.10874999999999999</v>
      </c>
      <c r="AA470" s="64"/>
      <c r="AB470" s="64"/>
      <c r="AC470" s="64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0" t="s">
        <v>40</v>
      </c>
      <c r="Q471" s="811"/>
      <c r="R471" s="811"/>
      <c r="S471" s="811"/>
      <c r="T471" s="811"/>
      <c r="U471" s="811"/>
      <c r="V471" s="812"/>
      <c r="W471" s="40" t="s">
        <v>0</v>
      </c>
      <c r="X471" s="41">
        <f>IFERROR(SUM(X469:X469),"0")</f>
        <v>40</v>
      </c>
      <c r="Y471" s="41">
        <f>IFERROR(SUM(Y469:Y469),"0")</f>
        <v>45</v>
      </c>
      <c r="Z471" s="40"/>
      <c r="AA471" s="64"/>
      <c r="AB471" s="64"/>
      <c r="AC471" s="64"/>
    </row>
    <row r="472" spans="1:68" ht="27.75" customHeight="1" x14ac:dyDescent="0.2">
      <c r="A472" s="854" t="s">
        <v>759</v>
      </c>
      <c r="B472" s="854"/>
      <c r="C472" s="854"/>
      <c r="D472" s="854"/>
      <c r="E472" s="854"/>
      <c r="F472" s="854"/>
      <c r="G472" s="854"/>
      <c r="H472" s="854"/>
      <c r="I472" s="854"/>
      <c r="J472" s="854"/>
      <c r="K472" s="854"/>
      <c r="L472" s="854"/>
      <c r="M472" s="854"/>
      <c r="N472" s="854"/>
      <c r="O472" s="854"/>
      <c r="P472" s="854"/>
      <c r="Q472" s="854"/>
      <c r="R472" s="854"/>
      <c r="S472" s="854"/>
      <c r="T472" s="854"/>
      <c r="U472" s="854"/>
      <c r="V472" s="854"/>
      <c r="W472" s="854"/>
      <c r="X472" s="854"/>
      <c r="Y472" s="854"/>
      <c r="Z472" s="854"/>
      <c r="AA472" s="52"/>
      <c r="AB472" s="52"/>
      <c r="AC472" s="52"/>
    </row>
    <row r="473" spans="1:68" ht="16.5" customHeight="1" x14ac:dyDescent="0.25">
      <c r="A473" s="820" t="s">
        <v>760</v>
      </c>
      <c r="B473" s="820"/>
      <c r="C473" s="820"/>
      <c r="D473" s="820"/>
      <c r="E473" s="820"/>
      <c r="F473" s="820"/>
      <c r="G473" s="820"/>
      <c r="H473" s="820"/>
      <c r="I473" s="820"/>
      <c r="J473" s="820"/>
      <c r="K473" s="820"/>
      <c r="L473" s="820"/>
      <c r="M473" s="820"/>
      <c r="N473" s="820"/>
      <c r="O473" s="820"/>
      <c r="P473" s="820"/>
      <c r="Q473" s="820"/>
      <c r="R473" s="820"/>
      <c r="S473" s="820"/>
      <c r="T473" s="820"/>
      <c r="U473" s="820"/>
      <c r="V473" s="820"/>
      <c r="W473" s="820"/>
      <c r="X473" s="820"/>
      <c r="Y473" s="820"/>
      <c r="Z473" s="820"/>
      <c r="AA473" s="62"/>
      <c r="AB473" s="62"/>
      <c r="AC473" s="62"/>
    </row>
    <row r="474" spans="1:68" ht="14.25" customHeight="1" x14ac:dyDescent="0.25">
      <c r="A474" s="805" t="s">
        <v>124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06">
        <v>4607091389708</v>
      </c>
      <c r="E475" s="806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13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0" t="s">
        <v>40</v>
      </c>
      <c r="Q476" s="811"/>
      <c r="R476" s="811"/>
      <c r="S476" s="811"/>
      <c r="T476" s="811"/>
      <c r="U476" s="811"/>
      <c r="V476" s="812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0" t="s">
        <v>40</v>
      </c>
      <c r="Q477" s="811"/>
      <c r="R477" s="811"/>
      <c r="S477" s="811"/>
      <c r="T477" s="811"/>
      <c r="U477" s="811"/>
      <c r="V477" s="812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05" t="s">
        <v>78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06">
        <v>4680115886100</v>
      </c>
      <c r="E479" s="806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930" t="s">
        <v>766</v>
      </c>
      <c r="Q479" s="808"/>
      <c r="R479" s="808"/>
      <c r="S479" s="808"/>
      <c r="T479" s="809"/>
      <c r="U479" s="37" t="s">
        <v>45</v>
      </c>
      <c r="V479" s="37" t="s">
        <v>45</v>
      </c>
      <c r="W479" s="38" t="s">
        <v>0</v>
      </c>
      <c r="X479" s="56">
        <v>80</v>
      </c>
      <c r="Y479" s="53">
        <f t="shared" ref="Y479:Y499" si="98">IFERROR(IF(X479="",0,CEILING((X479/$H479),1)*$H479),"")</f>
        <v>81</v>
      </c>
      <c r="Z479" s="39">
        <f>IFERROR(IF(Y479=0,"",ROUNDUP(Y479/H479,0)*0.00902),"")</f>
        <v>0.1353</v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83.111111111111114</v>
      </c>
      <c r="BN479" s="75">
        <f t="shared" ref="BN479:BN499" si="100">IFERROR(Y479*I479/H479,"0")</f>
        <v>84.15</v>
      </c>
      <c r="BO479" s="75">
        <f t="shared" ref="BO479:BO499" si="101">IFERROR(1/J479*(X479/H479),"0")</f>
        <v>0.11223344556677889</v>
      </c>
      <c r="BP479" s="75">
        <f t="shared" ref="BP479:BP499" si="102">IFERROR(1/J479*(Y479/H479),"0")</f>
        <v>0.11363636363636363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06">
        <v>4680115886117</v>
      </c>
      <c r="E480" s="806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931" t="s">
        <v>770</v>
      </c>
      <c r="Q480" s="808"/>
      <c r="R480" s="808"/>
      <c r="S480" s="808"/>
      <c r="T480" s="80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06">
        <v>4680115886117</v>
      </c>
      <c r="E481" s="806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932" t="s">
        <v>770</v>
      </c>
      <c r="Q481" s="808"/>
      <c r="R481" s="808"/>
      <c r="S481" s="808"/>
      <c r="T481" s="80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06">
        <v>4607091389746</v>
      </c>
      <c r="E482" s="806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9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7" t="s">
        <v>45</v>
      </c>
      <c r="V482" s="37" t="s">
        <v>45</v>
      </c>
      <c r="W482" s="38" t="s">
        <v>0</v>
      </c>
      <c r="X482" s="56">
        <v>120</v>
      </c>
      <c r="Y482" s="53">
        <f t="shared" si="98"/>
        <v>121.80000000000001</v>
      </c>
      <c r="Z482" s="39">
        <f>IFERROR(IF(Y482=0,"",ROUNDUP(Y482/H482,0)*0.00902),"")</f>
        <v>0.26158000000000003</v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126.85714285714286</v>
      </c>
      <c r="BN482" s="75">
        <f t="shared" si="100"/>
        <v>128.76000000000002</v>
      </c>
      <c r="BO482" s="75">
        <f t="shared" si="101"/>
        <v>0.21645021645021645</v>
      </c>
      <c r="BP482" s="75">
        <f t="shared" si="102"/>
        <v>0.2196969696969697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06">
        <v>4607091389746</v>
      </c>
      <c r="E483" s="806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9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06">
        <v>4680115883147</v>
      </c>
      <c r="E484" s="806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06">
        <v>4680115883147</v>
      </c>
      <c r="E485" s="806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936" t="s">
        <v>780</v>
      </c>
      <c r="Q485" s="808"/>
      <c r="R485" s="808"/>
      <c r="S485" s="808"/>
      <c r="T485" s="80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06">
        <v>4607091384338</v>
      </c>
      <c r="E486" s="806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06">
        <v>4607091384338</v>
      </c>
      <c r="E487" s="806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06">
        <v>4680115883154</v>
      </c>
      <c r="E488" s="806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22" t="s">
        <v>786</v>
      </c>
      <c r="Q488" s="808"/>
      <c r="R488" s="808"/>
      <c r="S488" s="808"/>
      <c r="T488" s="80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06">
        <v>4680115883154</v>
      </c>
      <c r="E489" s="806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8"/>
      <c r="R489" s="808"/>
      <c r="S489" s="808"/>
      <c r="T489" s="80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06">
        <v>4607091389524</v>
      </c>
      <c r="E490" s="806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06">
        <v>4607091389524</v>
      </c>
      <c r="E491" s="80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06">
        <v>4680115883161</v>
      </c>
      <c r="E492" s="80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06">
        <v>4680115883161</v>
      </c>
      <c r="E493" s="806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927" t="s">
        <v>796</v>
      </c>
      <c r="Q493" s="808"/>
      <c r="R493" s="808"/>
      <c r="S493" s="808"/>
      <c r="T493" s="80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06">
        <v>4607091389531</v>
      </c>
      <c r="E494" s="806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9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06">
        <v>4607091389531</v>
      </c>
      <c r="E495" s="806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06">
        <v>4607091384345</v>
      </c>
      <c r="E496" s="806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06">
        <v>4680115883185</v>
      </c>
      <c r="E497" s="80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06">
        <v>4680115883185</v>
      </c>
      <c r="E498" s="806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8"/>
      <c r="R498" s="808"/>
      <c r="S498" s="808"/>
      <c r="T498" s="80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06">
        <v>4680115883185</v>
      </c>
      <c r="E499" s="80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18" t="s">
        <v>808</v>
      </c>
      <c r="Q499" s="808"/>
      <c r="R499" s="808"/>
      <c r="S499" s="808"/>
      <c r="T499" s="80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13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0" t="s">
        <v>40</v>
      </c>
      <c r="Q500" s="811"/>
      <c r="R500" s="811"/>
      <c r="S500" s="811"/>
      <c r="T500" s="811"/>
      <c r="U500" s="811"/>
      <c r="V500" s="812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43.386243386243379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44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0.39688000000000001</v>
      </c>
      <c r="AA500" s="64"/>
      <c r="AB500" s="64"/>
      <c r="AC500" s="64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0" t="s">
        <v>40</v>
      </c>
      <c r="Q501" s="811"/>
      <c r="R501" s="811"/>
      <c r="S501" s="811"/>
      <c r="T501" s="811"/>
      <c r="U501" s="811"/>
      <c r="V501" s="812"/>
      <c r="W501" s="40" t="s">
        <v>0</v>
      </c>
      <c r="X501" s="41">
        <f>IFERROR(SUM(X479:X499),"0")</f>
        <v>200</v>
      </c>
      <c r="Y501" s="41">
        <f>IFERROR(SUM(Y479:Y499),"0")</f>
        <v>202.8</v>
      </c>
      <c r="Z501" s="40"/>
      <c r="AA501" s="64"/>
      <c r="AB501" s="64"/>
      <c r="AC501" s="64"/>
    </row>
    <row r="502" spans="1:68" ht="14.25" customHeight="1" x14ac:dyDescent="0.25">
      <c r="A502" s="805" t="s">
        <v>84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06">
        <v>4607091384352</v>
      </c>
      <c r="E503" s="806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9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06">
        <v>4607091389654</v>
      </c>
      <c r="E504" s="806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9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13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0" t="s">
        <v>40</v>
      </c>
      <c r="Q505" s="811"/>
      <c r="R505" s="811"/>
      <c r="S505" s="811"/>
      <c r="T505" s="811"/>
      <c r="U505" s="811"/>
      <c r="V505" s="812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0" t="s">
        <v>40</v>
      </c>
      <c r="Q506" s="811"/>
      <c r="R506" s="811"/>
      <c r="S506" s="811"/>
      <c r="T506" s="811"/>
      <c r="U506" s="811"/>
      <c r="V506" s="812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05" t="s">
        <v>113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06">
        <v>4680115884335</v>
      </c>
      <c r="E508" s="806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9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06">
        <v>4680115884113</v>
      </c>
      <c r="E509" s="806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9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13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0" t="s">
        <v>40</v>
      </c>
      <c r="Q510" s="811"/>
      <c r="R510" s="811"/>
      <c r="S510" s="811"/>
      <c r="T510" s="811"/>
      <c r="U510" s="811"/>
      <c r="V510" s="812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0" t="s">
        <v>40</v>
      </c>
      <c r="Q511" s="811"/>
      <c r="R511" s="811"/>
      <c r="S511" s="811"/>
      <c r="T511" s="811"/>
      <c r="U511" s="811"/>
      <c r="V511" s="812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20" t="s">
        <v>823</v>
      </c>
      <c r="B512" s="820"/>
      <c r="C512" s="820"/>
      <c r="D512" s="820"/>
      <c r="E512" s="820"/>
      <c r="F512" s="820"/>
      <c r="G512" s="820"/>
      <c r="H512" s="820"/>
      <c r="I512" s="820"/>
      <c r="J512" s="820"/>
      <c r="K512" s="820"/>
      <c r="L512" s="820"/>
      <c r="M512" s="820"/>
      <c r="N512" s="820"/>
      <c r="O512" s="820"/>
      <c r="P512" s="820"/>
      <c r="Q512" s="820"/>
      <c r="R512" s="820"/>
      <c r="S512" s="820"/>
      <c r="T512" s="820"/>
      <c r="U512" s="820"/>
      <c r="V512" s="820"/>
      <c r="W512" s="820"/>
      <c r="X512" s="820"/>
      <c r="Y512" s="820"/>
      <c r="Z512" s="820"/>
      <c r="AA512" s="62"/>
      <c r="AB512" s="62"/>
      <c r="AC512" s="62"/>
    </row>
    <row r="513" spans="1:68" ht="14.25" customHeight="1" x14ac:dyDescent="0.25">
      <c r="A513" s="805" t="s">
        <v>176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06">
        <v>4607091389364</v>
      </c>
      <c r="E514" s="806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9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13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0" t="s">
        <v>40</v>
      </c>
      <c r="Q515" s="811"/>
      <c r="R515" s="811"/>
      <c r="S515" s="811"/>
      <c r="T515" s="811"/>
      <c r="U515" s="811"/>
      <c r="V515" s="812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0" t="s">
        <v>40</v>
      </c>
      <c r="Q516" s="811"/>
      <c r="R516" s="811"/>
      <c r="S516" s="811"/>
      <c r="T516" s="811"/>
      <c r="U516" s="811"/>
      <c r="V516" s="812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05" t="s">
        <v>78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06">
        <v>4680115886094</v>
      </c>
      <c r="E518" s="806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914" t="s">
        <v>829</v>
      </c>
      <c r="Q518" s="808"/>
      <c r="R518" s="808"/>
      <c r="S518" s="808"/>
      <c r="T518" s="809"/>
      <c r="U518" s="37" t="s">
        <v>45</v>
      </c>
      <c r="V518" s="37" t="s">
        <v>45</v>
      </c>
      <c r="W518" s="38" t="s">
        <v>0</v>
      </c>
      <c r="X518" s="56">
        <v>170</v>
      </c>
      <c r="Y518" s="53">
        <f>IFERROR(IF(X518="",0,CEILING((X518/$H518),1)*$H518),"")</f>
        <v>172.8</v>
      </c>
      <c r="Z518" s="39">
        <f>IFERROR(IF(Y518=0,"",ROUNDUP(Y518/H518,0)*0.00902),"")</f>
        <v>0.28864000000000001</v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176.61111111111111</v>
      </c>
      <c r="BN518" s="75">
        <f>IFERROR(Y518*I518/H518,"0")</f>
        <v>179.52</v>
      </c>
      <c r="BO518" s="75">
        <f>IFERROR(1/J518*(X518/H518),"0")</f>
        <v>0.23849607182940516</v>
      </c>
      <c r="BP518" s="75">
        <f>IFERROR(1/J518*(Y518/H518),"0")</f>
        <v>0.24242424242424243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06">
        <v>4607091389425</v>
      </c>
      <c r="E519" s="806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06">
        <v>4680115880771</v>
      </c>
      <c r="E520" s="806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907" t="s">
        <v>836</v>
      </c>
      <c r="Q520" s="808"/>
      <c r="R520" s="808"/>
      <c r="S520" s="808"/>
      <c r="T520" s="809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06">
        <v>4607091389500</v>
      </c>
      <c r="E521" s="806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9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06">
        <v>4607091389500</v>
      </c>
      <c r="E522" s="806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9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13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0" t="s">
        <v>40</v>
      </c>
      <c r="Q523" s="811"/>
      <c r="R523" s="811"/>
      <c r="S523" s="811"/>
      <c r="T523" s="811"/>
      <c r="U523" s="811"/>
      <c r="V523" s="812"/>
      <c r="W523" s="40" t="s">
        <v>39</v>
      </c>
      <c r="X523" s="41">
        <f>IFERROR(X518/H518,"0")+IFERROR(X519/H519,"0")+IFERROR(X520/H520,"0")+IFERROR(X521/H521,"0")+IFERROR(X522/H522,"0")</f>
        <v>31.481481481481481</v>
      </c>
      <c r="Y523" s="41">
        <f>IFERROR(Y518/H518,"0")+IFERROR(Y519/H519,"0")+IFERROR(Y520/H520,"0")+IFERROR(Y521/H521,"0")+IFERROR(Y522/H522,"0")</f>
        <v>32</v>
      </c>
      <c r="Z523" s="41">
        <f>IFERROR(IF(Z518="",0,Z518),"0")+IFERROR(IF(Z519="",0,Z519),"0")+IFERROR(IF(Z520="",0,Z520),"0")+IFERROR(IF(Z521="",0,Z521),"0")+IFERROR(IF(Z522="",0,Z522),"0")</f>
        <v>0.28864000000000001</v>
      </c>
      <c r="AA523" s="64"/>
      <c r="AB523" s="64"/>
      <c r="AC523" s="64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0" t="s">
        <v>40</v>
      </c>
      <c r="Q524" s="811"/>
      <c r="R524" s="811"/>
      <c r="S524" s="811"/>
      <c r="T524" s="811"/>
      <c r="U524" s="811"/>
      <c r="V524" s="812"/>
      <c r="W524" s="40" t="s">
        <v>0</v>
      </c>
      <c r="X524" s="41">
        <f>IFERROR(SUM(X518:X522),"0")</f>
        <v>170</v>
      </c>
      <c r="Y524" s="41">
        <f>IFERROR(SUM(Y518:Y522),"0")</f>
        <v>172.8</v>
      </c>
      <c r="Z524" s="40"/>
      <c r="AA524" s="64"/>
      <c r="AB524" s="64"/>
      <c r="AC524" s="64"/>
    </row>
    <row r="525" spans="1:68" ht="14.25" customHeight="1" x14ac:dyDescent="0.25">
      <c r="A525" s="805" t="s">
        <v>113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06">
        <v>4680115884359</v>
      </c>
      <c r="E526" s="806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9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13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0" t="s">
        <v>40</v>
      </c>
      <c r="Q527" s="811"/>
      <c r="R527" s="811"/>
      <c r="S527" s="811"/>
      <c r="T527" s="811"/>
      <c r="U527" s="811"/>
      <c r="V527" s="81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0" t="s">
        <v>40</v>
      </c>
      <c r="Q528" s="811"/>
      <c r="R528" s="811"/>
      <c r="S528" s="811"/>
      <c r="T528" s="811"/>
      <c r="U528" s="811"/>
      <c r="V528" s="81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05" t="s">
        <v>843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06">
        <v>4680115884564</v>
      </c>
      <c r="E530" s="806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13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0" t="s">
        <v>40</v>
      </c>
      <c r="Q531" s="811"/>
      <c r="R531" s="811"/>
      <c r="S531" s="811"/>
      <c r="T531" s="811"/>
      <c r="U531" s="811"/>
      <c r="V531" s="812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0" t="s">
        <v>40</v>
      </c>
      <c r="Q532" s="811"/>
      <c r="R532" s="811"/>
      <c r="S532" s="811"/>
      <c r="T532" s="811"/>
      <c r="U532" s="811"/>
      <c r="V532" s="812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20" t="s">
        <v>847</v>
      </c>
      <c r="B533" s="820"/>
      <c r="C533" s="820"/>
      <c r="D533" s="820"/>
      <c r="E533" s="820"/>
      <c r="F533" s="820"/>
      <c r="G533" s="820"/>
      <c r="H533" s="820"/>
      <c r="I533" s="820"/>
      <c r="J533" s="820"/>
      <c r="K533" s="820"/>
      <c r="L533" s="820"/>
      <c r="M533" s="820"/>
      <c r="N533" s="820"/>
      <c r="O533" s="820"/>
      <c r="P533" s="820"/>
      <c r="Q533" s="820"/>
      <c r="R533" s="820"/>
      <c r="S533" s="820"/>
      <c r="T533" s="820"/>
      <c r="U533" s="820"/>
      <c r="V533" s="820"/>
      <c r="W533" s="820"/>
      <c r="X533" s="820"/>
      <c r="Y533" s="820"/>
      <c r="Z533" s="820"/>
      <c r="AA533" s="62"/>
      <c r="AB533" s="62"/>
      <c r="AC533" s="62"/>
    </row>
    <row r="534" spans="1:68" ht="14.25" customHeight="1" x14ac:dyDescent="0.25">
      <c r="A534" s="805" t="s">
        <v>78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06">
        <v>4680115885189</v>
      </c>
      <c r="E535" s="806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9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06">
        <v>4680115885172</v>
      </c>
      <c r="E536" s="806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9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06">
        <v>4680115885110</v>
      </c>
      <c r="E537" s="806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8"/>
      <c r="R537" s="808"/>
      <c r="S537" s="808"/>
      <c r="T537" s="80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06">
        <v>4680115885110</v>
      </c>
      <c r="E538" s="806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904" t="s">
        <v>857</v>
      </c>
      <c r="Q538" s="808"/>
      <c r="R538" s="808"/>
      <c r="S538" s="808"/>
      <c r="T538" s="80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06">
        <v>4680115885219</v>
      </c>
      <c r="E539" s="806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905" t="s">
        <v>860</v>
      </c>
      <c r="Q539" s="808"/>
      <c r="R539" s="808"/>
      <c r="S539" s="808"/>
      <c r="T539" s="80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06">
        <v>4680115885219</v>
      </c>
      <c r="E540" s="806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89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8"/>
      <c r="R540" s="808"/>
      <c r="S540" s="808"/>
      <c r="T540" s="809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13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0" t="s">
        <v>40</v>
      </c>
      <c r="Q541" s="811"/>
      <c r="R541" s="811"/>
      <c r="S541" s="811"/>
      <c r="T541" s="811"/>
      <c r="U541" s="811"/>
      <c r="V541" s="812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0" t="s">
        <v>40</v>
      </c>
      <c r="Q542" s="811"/>
      <c r="R542" s="811"/>
      <c r="S542" s="811"/>
      <c r="T542" s="811"/>
      <c r="U542" s="811"/>
      <c r="V542" s="812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20" t="s">
        <v>863</v>
      </c>
      <c r="B543" s="820"/>
      <c r="C543" s="820"/>
      <c r="D543" s="820"/>
      <c r="E543" s="820"/>
      <c r="F543" s="820"/>
      <c r="G543" s="820"/>
      <c r="H543" s="820"/>
      <c r="I543" s="820"/>
      <c r="J543" s="820"/>
      <c r="K543" s="820"/>
      <c r="L543" s="820"/>
      <c r="M543" s="820"/>
      <c r="N543" s="820"/>
      <c r="O543" s="820"/>
      <c r="P543" s="820"/>
      <c r="Q543" s="820"/>
      <c r="R543" s="820"/>
      <c r="S543" s="820"/>
      <c r="T543" s="820"/>
      <c r="U543" s="820"/>
      <c r="V543" s="820"/>
      <c r="W543" s="820"/>
      <c r="X543" s="820"/>
      <c r="Y543" s="820"/>
      <c r="Z543" s="820"/>
      <c r="AA543" s="62"/>
      <c r="AB543" s="62"/>
      <c r="AC543" s="62"/>
    </row>
    <row r="544" spans="1:68" ht="14.25" customHeight="1" x14ac:dyDescent="0.25">
      <c r="A544" s="805" t="s">
        <v>78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06">
        <v>4680115885103</v>
      </c>
      <c r="E545" s="806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8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13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0" t="s">
        <v>40</v>
      </c>
      <c r="Q546" s="811"/>
      <c r="R546" s="811"/>
      <c r="S546" s="811"/>
      <c r="T546" s="811"/>
      <c r="U546" s="811"/>
      <c r="V546" s="812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0" t="s">
        <v>40</v>
      </c>
      <c r="Q547" s="811"/>
      <c r="R547" s="811"/>
      <c r="S547" s="811"/>
      <c r="T547" s="811"/>
      <c r="U547" s="811"/>
      <c r="V547" s="812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54" t="s">
        <v>867</v>
      </c>
      <c r="B548" s="854"/>
      <c r="C548" s="854"/>
      <c r="D548" s="854"/>
      <c r="E548" s="854"/>
      <c r="F548" s="854"/>
      <c r="G548" s="854"/>
      <c r="H548" s="854"/>
      <c r="I548" s="854"/>
      <c r="J548" s="854"/>
      <c r="K548" s="854"/>
      <c r="L548" s="854"/>
      <c r="M548" s="854"/>
      <c r="N548" s="854"/>
      <c r="O548" s="854"/>
      <c r="P548" s="854"/>
      <c r="Q548" s="854"/>
      <c r="R548" s="854"/>
      <c r="S548" s="854"/>
      <c r="T548" s="854"/>
      <c r="U548" s="854"/>
      <c r="V548" s="854"/>
      <c r="W548" s="854"/>
      <c r="X548" s="854"/>
      <c r="Y548" s="854"/>
      <c r="Z548" s="854"/>
      <c r="AA548" s="52"/>
      <c r="AB548" s="52"/>
      <c r="AC548" s="52"/>
    </row>
    <row r="549" spans="1:68" ht="16.5" customHeight="1" x14ac:dyDescent="0.25">
      <c r="A549" s="820" t="s">
        <v>867</v>
      </c>
      <c r="B549" s="820"/>
      <c r="C549" s="820"/>
      <c r="D549" s="820"/>
      <c r="E549" s="820"/>
      <c r="F549" s="820"/>
      <c r="G549" s="820"/>
      <c r="H549" s="820"/>
      <c r="I549" s="820"/>
      <c r="J549" s="820"/>
      <c r="K549" s="820"/>
      <c r="L549" s="820"/>
      <c r="M549" s="820"/>
      <c r="N549" s="820"/>
      <c r="O549" s="820"/>
      <c r="P549" s="820"/>
      <c r="Q549" s="820"/>
      <c r="R549" s="820"/>
      <c r="S549" s="820"/>
      <c r="T549" s="820"/>
      <c r="U549" s="820"/>
      <c r="V549" s="820"/>
      <c r="W549" s="820"/>
      <c r="X549" s="820"/>
      <c r="Y549" s="820"/>
      <c r="Z549" s="820"/>
      <c r="AA549" s="62"/>
      <c r="AB549" s="62"/>
      <c r="AC549" s="62"/>
    </row>
    <row r="550" spans="1:68" ht="14.25" customHeight="1" x14ac:dyDescent="0.25">
      <c r="A550" s="805" t="s">
        <v>124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06">
        <v>4607091389067</v>
      </c>
      <c r="E551" s="80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8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06">
        <v>4680115885271</v>
      </c>
      <c r="E552" s="80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06">
        <v>4680115884502</v>
      </c>
      <c r="E553" s="80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06">
        <v>4607091389104</v>
      </c>
      <c r="E554" s="806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8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7" t="s">
        <v>45</v>
      </c>
      <c r="V554" s="37" t="s">
        <v>45</v>
      </c>
      <c r="W554" s="38" t="s">
        <v>0</v>
      </c>
      <c r="X554" s="56">
        <v>240</v>
      </c>
      <c r="Y554" s="53">
        <f t="shared" si="109"/>
        <v>242.88000000000002</v>
      </c>
      <c r="Z554" s="39">
        <f t="shared" si="110"/>
        <v>0.55015999999999998</v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256.36363636363632</v>
      </c>
      <c r="BN554" s="75">
        <f t="shared" si="112"/>
        <v>259.44</v>
      </c>
      <c r="BO554" s="75">
        <f t="shared" si="113"/>
        <v>0.43706293706293708</v>
      </c>
      <c r="BP554" s="75">
        <f t="shared" si="114"/>
        <v>0.44230769230769235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06">
        <v>4680115884519</v>
      </c>
      <c r="E555" s="806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06">
        <v>4680115885226</v>
      </c>
      <c r="E556" s="80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8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7" t="s">
        <v>45</v>
      </c>
      <c r="V556" s="37" t="s">
        <v>45</v>
      </c>
      <c r="W556" s="38" t="s">
        <v>0</v>
      </c>
      <c r="X556" s="56">
        <v>500</v>
      </c>
      <c r="Y556" s="53">
        <f t="shared" si="109"/>
        <v>501.6</v>
      </c>
      <c r="Z556" s="39">
        <f t="shared" si="110"/>
        <v>1.1362000000000001</v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534.09090909090912</v>
      </c>
      <c r="BN556" s="75">
        <f t="shared" si="112"/>
        <v>535.79999999999995</v>
      </c>
      <c r="BO556" s="75">
        <f t="shared" si="113"/>
        <v>0.91054778554778548</v>
      </c>
      <c r="BP556" s="75">
        <f t="shared" si="114"/>
        <v>0.91346153846153855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06">
        <v>4680115880603</v>
      </c>
      <c r="E557" s="80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8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06">
        <v>4680115880603</v>
      </c>
      <c r="E558" s="806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06">
        <v>4680115882782</v>
      </c>
      <c r="E559" s="806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89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06">
        <v>4680115885479</v>
      </c>
      <c r="E560" s="806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896" t="s">
        <v>892</v>
      </c>
      <c r="Q560" s="808"/>
      <c r="R560" s="808"/>
      <c r="S560" s="808"/>
      <c r="T560" s="80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06">
        <v>4607091389982</v>
      </c>
      <c r="E561" s="806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06">
        <v>4607091389982</v>
      </c>
      <c r="E562" s="806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06">
        <v>4680115886483</v>
      </c>
      <c r="E563" s="806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883" t="s">
        <v>898</v>
      </c>
      <c r="Q563" s="808"/>
      <c r="R563" s="808"/>
      <c r="S563" s="808"/>
      <c r="T563" s="80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06">
        <v>4680115886490</v>
      </c>
      <c r="E564" s="806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884" t="s">
        <v>901</v>
      </c>
      <c r="Q564" s="808"/>
      <c r="R564" s="808"/>
      <c r="S564" s="808"/>
      <c r="T564" s="80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06">
        <v>4680115886469</v>
      </c>
      <c r="E565" s="806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885" t="s">
        <v>904</v>
      </c>
      <c r="Q565" s="808"/>
      <c r="R565" s="808"/>
      <c r="S565" s="808"/>
      <c r="T565" s="80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13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0" t="s">
        <v>40</v>
      </c>
      <c r="Q566" s="811"/>
      <c r="R566" s="811"/>
      <c r="S566" s="811"/>
      <c r="T566" s="811"/>
      <c r="U566" s="811"/>
      <c r="V566" s="812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140.15151515151513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141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1.6863600000000001</v>
      </c>
      <c r="AA566" s="64"/>
      <c r="AB566" s="64"/>
      <c r="AC566" s="64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0" t="s">
        <v>40</v>
      </c>
      <c r="Q567" s="811"/>
      <c r="R567" s="811"/>
      <c r="S567" s="811"/>
      <c r="T567" s="811"/>
      <c r="U567" s="811"/>
      <c r="V567" s="812"/>
      <c r="W567" s="40" t="s">
        <v>0</v>
      </c>
      <c r="X567" s="41">
        <f>IFERROR(SUM(X551:X565),"0")</f>
        <v>740</v>
      </c>
      <c r="Y567" s="41">
        <f>IFERROR(SUM(Y551:Y565),"0")</f>
        <v>744.48</v>
      </c>
      <c r="Z567" s="40"/>
      <c r="AA567" s="64"/>
      <c r="AB567" s="64"/>
      <c r="AC567" s="64"/>
    </row>
    <row r="568" spans="1:68" ht="14.25" customHeight="1" x14ac:dyDescent="0.25">
      <c r="A568" s="805" t="s">
        <v>176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06">
        <v>4607091388930</v>
      </c>
      <c r="E569" s="806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8"/>
      <c r="R569" s="808"/>
      <c r="S569" s="808"/>
      <c r="T569" s="809"/>
      <c r="U569" s="37" t="s">
        <v>45</v>
      </c>
      <c r="V569" s="37" t="s">
        <v>45</v>
      </c>
      <c r="W569" s="38" t="s">
        <v>0</v>
      </c>
      <c r="X569" s="56">
        <v>350</v>
      </c>
      <c r="Y569" s="53">
        <f>IFERROR(IF(X569="",0,CEILING((X569/$H569),1)*$H569),"")</f>
        <v>353.76</v>
      </c>
      <c r="Z569" s="39">
        <f>IFERROR(IF(Y569=0,"",ROUNDUP(Y569/H569,0)*0.01196),"")</f>
        <v>0.80132000000000003</v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373.86363636363637</v>
      </c>
      <c r="BN569" s="75">
        <f>IFERROR(Y569*I569/H569,"0")</f>
        <v>377.87999999999994</v>
      </c>
      <c r="BO569" s="75">
        <f>IFERROR(1/J569*(X569/H569),"0")</f>
        <v>0.63738344988344986</v>
      </c>
      <c r="BP569" s="75">
        <f>IFERROR(1/J569*(Y569/H569),"0")</f>
        <v>0.64423076923076927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06">
        <v>4607091388930</v>
      </c>
      <c r="E570" s="806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887" t="s">
        <v>909</v>
      </c>
      <c r="Q570" s="808"/>
      <c r="R570" s="808"/>
      <c r="S570" s="808"/>
      <c r="T570" s="80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06">
        <v>4680115880054</v>
      </c>
      <c r="E571" s="806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8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06">
        <v>4680115880054</v>
      </c>
      <c r="E572" s="806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875" t="s">
        <v>914</v>
      </c>
      <c r="Q572" s="808"/>
      <c r="R572" s="808"/>
      <c r="S572" s="808"/>
      <c r="T572" s="80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06">
        <v>4680115880054</v>
      </c>
      <c r="E573" s="80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8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13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0" t="s">
        <v>40</v>
      </c>
      <c r="Q574" s="811"/>
      <c r="R574" s="811"/>
      <c r="S574" s="811"/>
      <c r="T574" s="811"/>
      <c r="U574" s="811"/>
      <c r="V574" s="812"/>
      <c r="W574" s="40" t="s">
        <v>39</v>
      </c>
      <c r="X574" s="41">
        <f>IFERROR(X569/H569,"0")+IFERROR(X570/H570,"0")+IFERROR(X571/H571,"0")+IFERROR(X572/H572,"0")+IFERROR(X573/H573,"0")</f>
        <v>66.287878787878782</v>
      </c>
      <c r="Y574" s="41">
        <f>IFERROR(Y569/H569,"0")+IFERROR(Y570/H570,"0")+IFERROR(Y571/H571,"0")+IFERROR(Y572/H572,"0")+IFERROR(Y573/H573,"0")</f>
        <v>67</v>
      </c>
      <c r="Z574" s="41">
        <f>IFERROR(IF(Z569="",0,Z569),"0")+IFERROR(IF(Z570="",0,Z570),"0")+IFERROR(IF(Z571="",0,Z571),"0")+IFERROR(IF(Z572="",0,Z572),"0")+IFERROR(IF(Z573="",0,Z573),"0")</f>
        <v>0.80132000000000003</v>
      </c>
      <c r="AA574" s="64"/>
      <c r="AB574" s="64"/>
      <c r="AC574" s="64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0" t="s">
        <v>40</v>
      </c>
      <c r="Q575" s="811"/>
      <c r="R575" s="811"/>
      <c r="S575" s="811"/>
      <c r="T575" s="811"/>
      <c r="U575" s="811"/>
      <c r="V575" s="812"/>
      <c r="W575" s="40" t="s">
        <v>0</v>
      </c>
      <c r="X575" s="41">
        <f>IFERROR(SUM(X569:X573),"0")</f>
        <v>350</v>
      </c>
      <c r="Y575" s="41">
        <f>IFERROR(SUM(Y569:Y573),"0")</f>
        <v>353.76</v>
      </c>
      <c r="Z575" s="40"/>
      <c r="AA575" s="64"/>
      <c r="AB575" s="64"/>
      <c r="AC575" s="64"/>
    </row>
    <row r="576" spans="1:68" ht="14.25" customHeight="1" x14ac:dyDescent="0.25">
      <c r="A576" s="805" t="s">
        <v>78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06">
        <v>4680115883116</v>
      </c>
      <c r="E577" s="806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8"/>
      <c r="R577" s="808"/>
      <c r="S577" s="808"/>
      <c r="T577" s="809"/>
      <c r="U577" s="37" t="s">
        <v>45</v>
      </c>
      <c r="V577" s="37" t="s">
        <v>45</v>
      </c>
      <c r="W577" s="38" t="s">
        <v>0</v>
      </c>
      <c r="X577" s="56">
        <v>60</v>
      </c>
      <c r="Y577" s="53">
        <f t="shared" ref="Y577:Y591" si="115">IFERROR(IF(X577="",0,CEILING((X577/$H577),1)*$H577),"")</f>
        <v>63.36</v>
      </c>
      <c r="Z577" s="39">
        <f t="shared" ref="Z577:Z582" si="116">IFERROR(IF(Y577=0,"",ROUNDUP(Y577/H577,0)*0.01196),"")</f>
        <v>0.14352000000000001</v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64.090909090909079</v>
      </c>
      <c r="BN577" s="75">
        <f t="shared" ref="BN577:BN591" si="118">IFERROR(Y577*I577/H577,"0")</f>
        <v>67.679999999999993</v>
      </c>
      <c r="BO577" s="75">
        <f t="shared" ref="BO577:BO591" si="119">IFERROR(1/J577*(X577/H577),"0")</f>
        <v>0.10926573426573427</v>
      </c>
      <c r="BP577" s="75">
        <f t="shared" ref="BP577:BP591" si="120">IFERROR(1/J577*(Y577/H577),"0")</f>
        <v>0.11538461538461539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06">
        <v>4680115883116</v>
      </c>
      <c r="E578" s="806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878" t="s">
        <v>920</v>
      </c>
      <c r="Q578" s="808"/>
      <c r="R578" s="808"/>
      <c r="S578" s="808"/>
      <c r="T578" s="80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06">
        <v>4680115883093</v>
      </c>
      <c r="E579" s="80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8"/>
      <c r="R579" s="808"/>
      <c r="S579" s="808"/>
      <c r="T579" s="809"/>
      <c r="U579" s="37" t="s">
        <v>45</v>
      </c>
      <c r="V579" s="37" t="s">
        <v>45</v>
      </c>
      <c r="W579" s="38" t="s">
        <v>0</v>
      </c>
      <c r="X579" s="56">
        <v>60</v>
      </c>
      <c r="Y579" s="53">
        <f t="shared" si="115"/>
        <v>63.36</v>
      </c>
      <c r="Z579" s="39">
        <f t="shared" si="116"/>
        <v>0.14352000000000001</v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64.090909090909079</v>
      </c>
      <c r="BN579" s="75">
        <f t="shared" si="118"/>
        <v>67.679999999999993</v>
      </c>
      <c r="BO579" s="75">
        <f t="shared" si="119"/>
        <v>0.10926573426573427</v>
      </c>
      <c r="BP579" s="75">
        <f t="shared" si="120"/>
        <v>0.11538461538461539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06">
        <v>4680115883093</v>
      </c>
      <c r="E580" s="80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880" t="s">
        <v>926</v>
      </c>
      <c r="Q580" s="808"/>
      <c r="R580" s="808"/>
      <c r="S580" s="808"/>
      <c r="T580" s="80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06">
        <v>4680115883109</v>
      </c>
      <c r="E581" s="80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8"/>
      <c r="R581" s="808"/>
      <c r="S581" s="808"/>
      <c r="T581" s="809"/>
      <c r="U581" s="37" t="s">
        <v>45</v>
      </c>
      <c r="V581" s="37" t="s">
        <v>45</v>
      </c>
      <c r="W581" s="38" t="s">
        <v>0</v>
      </c>
      <c r="X581" s="56">
        <v>150</v>
      </c>
      <c r="Y581" s="53">
        <f t="shared" si="115"/>
        <v>153.12</v>
      </c>
      <c r="Z581" s="39">
        <f t="shared" si="116"/>
        <v>0.34683999999999998</v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160.22727272727272</v>
      </c>
      <c r="BN581" s="75">
        <f t="shared" si="118"/>
        <v>163.56</v>
      </c>
      <c r="BO581" s="75">
        <f t="shared" si="119"/>
        <v>0.27316433566433568</v>
      </c>
      <c r="BP581" s="75">
        <f t="shared" si="120"/>
        <v>0.27884615384615385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06">
        <v>4680115883109</v>
      </c>
      <c r="E582" s="806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866" t="s">
        <v>933</v>
      </c>
      <c r="Q582" s="808"/>
      <c r="R582" s="808"/>
      <c r="S582" s="808"/>
      <c r="T582" s="809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06">
        <v>4680115882072</v>
      </c>
      <c r="E583" s="806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8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8"/>
      <c r="R583" s="808"/>
      <c r="S583" s="808"/>
      <c r="T583" s="80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06">
        <v>4680115882072</v>
      </c>
      <c r="E584" s="806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868" t="s">
        <v>939</v>
      </c>
      <c r="Q584" s="808"/>
      <c r="R584" s="808"/>
      <c r="S584" s="808"/>
      <c r="T584" s="80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06">
        <v>4680115882072</v>
      </c>
      <c r="E585" s="806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06">
        <v>4680115882102</v>
      </c>
      <c r="E586" s="80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8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8"/>
      <c r="R586" s="808"/>
      <c r="S586" s="808"/>
      <c r="T586" s="80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06">
        <v>4680115882102</v>
      </c>
      <c r="E587" s="806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871" t="s">
        <v>944</v>
      </c>
      <c r="Q587" s="808"/>
      <c r="R587" s="808"/>
      <c r="S587" s="808"/>
      <c r="T587" s="80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06">
        <v>4680115882102</v>
      </c>
      <c r="E588" s="806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8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8"/>
      <c r="R588" s="808"/>
      <c r="S588" s="808"/>
      <c r="T588" s="80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06">
        <v>4680115882096</v>
      </c>
      <c r="E589" s="806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8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8"/>
      <c r="R589" s="808"/>
      <c r="S589" s="808"/>
      <c r="T589" s="80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06">
        <v>4680115882096</v>
      </c>
      <c r="E590" s="806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860" t="s">
        <v>949</v>
      </c>
      <c r="Q590" s="808"/>
      <c r="R590" s="808"/>
      <c r="S590" s="808"/>
      <c r="T590" s="809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06">
        <v>4680115882096</v>
      </c>
      <c r="E591" s="806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8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8"/>
      <c r="R591" s="808"/>
      <c r="S591" s="808"/>
      <c r="T591" s="80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13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0" t="s">
        <v>40</v>
      </c>
      <c r="Q592" s="811"/>
      <c r="R592" s="811"/>
      <c r="S592" s="811"/>
      <c r="T592" s="811"/>
      <c r="U592" s="811"/>
      <c r="V592" s="812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51.136363636363633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53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0.63388</v>
      </c>
      <c r="AA592" s="64"/>
      <c r="AB592" s="64"/>
      <c r="AC592" s="64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0" t="s">
        <v>40</v>
      </c>
      <c r="Q593" s="811"/>
      <c r="R593" s="811"/>
      <c r="S593" s="811"/>
      <c r="T593" s="811"/>
      <c r="U593" s="811"/>
      <c r="V593" s="812"/>
      <c r="W593" s="40" t="s">
        <v>0</v>
      </c>
      <c r="X593" s="41">
        <f>IFERROR(SUM(X577:X591),"0")</f>
        <v>270</v>
      </c>
      <c r="Y593" s="41">
        <f>IFERROR(SUM(Y577:Y591),"0")</f>
        <v>279.84000000000003</v>
      </c>
      <c r="Z593" s="40"/>
      <c r="AA593" s="64"/>
      <c r="AB593" s="64"/>
      <c r="AC593" s="64"/>
    </row>
    <row r="594" spans="1:68" ht="14.25" customHeight="1" x14ac:dyDescent="0.25">
      <c r="A594" s="805" t="s">
        <v>84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06">
        <v>4607091383409</v>
      </c>
      <c r="E595" s="806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06">
        <v>4607091383416</v>
      </c>
      <c r="E596" s="806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8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06">
        <v>4680115883536</v>
      </c>
      <c r="E597" s="806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13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0" t="s">
        <v>40</v>
      </c>
      <c r="Q598" s="811"/>
      <c r="R598" s="811"/>
      <c r="S598" s="811"/>
      <c r="T598" s="811"/>
      <c r="U598" s="811"/>
      <c r="V598" s="812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0" t="s">
        <v>40</v>
      </c>
      <c r="Q599" s="811"/>
      <c r="R599" s="811"/>
      <c r="S599" s="811"/>
      <c r="T599" s="811"/>
      <c r="U599" s="811"/>
      <c r="V599" s="812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05" t="s">
        <v>218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06">
        <v>4680115885035</v>
      </c>
      <c r="E601" s="806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06">
        <v>4680115885936</v>
      </c>
      <c r="E602" s="806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858" t="s">
        <v>965</v>
      </c>
      <c r="Q602" s="808"/>
      <c r="R602" s="808"/>
      <c r="S602" s="808"/>
      <c r="T602" s="80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13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0" t="s">
        <v>40</v>
      </c>
      <c r="Q603" s="811"/>
      <c r="R603" s="811"/>
      <c r="S603" s="811"/>
      <c r="T603" s="811"/>
      <c r="U603" s="811"/>
      <c r="V603" s="812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0" t="s">
        <v>40</v>
      </c>
      <c r="Q604" s="811"/>
      <c r="R604" s="811"/>
      <c r="S604" s="811"/>
      <c r="T604" s="811"/>
      <c r="U604" s="811"/>
      <c r="V604" s="812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54" t="s">
        <v>966</v>
      </c>
      <c r="B605" s="854"/>
      <c r="C605" s="854"/>
      <c r="D605" s="854"/>
      <c r="E605" s="854"/>
      <c r="F605" s="854"/>
      <c r="G605" s="854"/>
      <c r="H605" s="854"/>
      <c r="I605" s="854"/>
      <c r="J605" s="854"/>
      <c r="K605" s="854"/>
      <c r="L605" s="854"/>
      <c r="M605" s="854"/>
      <c r="N605" s="854"/>
      <c r="O605" s="854"/>
      <c r="P605" s="854"/>
      <c r="Q605" s="854"/>
      <c r="R605" s="854"/>
      <c r="S605" s="854"/>
      <c r="T605" s="854"/>
      <c r="U605" s="854"/>
      <c r="V605" s="854"/>
      <c r="W605" s="854"/>
      <c r="X605" s="854"/>
      <c r="Y605" s="854"/>
      <c r="Z605" s="854"/>
      <c r="AA605" s="52"/>
      <c r="AB605" s="52"/>
      <c r="AC605" s="52"/>
    </row>
    <row r="606" spans="1:68" ht="16.5" customHeight="1" x14ac:dyDescent="0.25">
      <c r="A606" s="820" t="s">
        <v>966</v>
      </c>
      <c r="B606" s="820"/>
      <c r="C606" s="820"/>
      <c r="D606" s="820"/>
      <c r="E606" s="820"/>
      <c r="F606" s="820"/>
      <c r="G606" s="820"/>
      <c r="H606" s="820"/>
      <c r="I606" s="820"/>
      <c r="J606" s="820"/>
      <c r="K606" s="820"/>
      <c r="L606" s="820"/>
      <c r="M606" s="820"/>
      <c r="N606" s="820"/>
      <c r="O606" s="820"/>
      <c r="P606" s="820"/>
      <c r="Q606" s="820"/>
      <c r="R606" s="820"/>
      <c r="S606" s="820"/>
      <c r="T606" s="820"/>
      <c r="U606" s="820"/>
      <c r="V606" s="820"/>
      <c r="W606" s="820"/>
      <c r="X606" s="820"/>
      <c r="Y606" s="820"/>
      <c r="Z606" s="820"/>
      <c r="AA606" s="62"/>
      <c r="AB606" s="62"/>
      <c r="AC606" s="62"/>
    </row>
    <row r="607" spans="1:68" ht="14.25" customHeight="1" x14ac:dyDescent="0.25">
      <c r="A607" s="805" t="s">
        <v>124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06">
        <v>4680115885523</v>
      </c>
      <c r="E608" s="806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859" t="s">
        <v>969</v>
      </c>
      <c r="Q608" s="808"/>
      <c r="R608" s="808"/>
      <c r="S608" s="808"/>
      <c r="T608" s="809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13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0" t="s">
        <v>40</v>
      </c>
      <c r="Q609" s="811"/>
      <c r="R609" s="811"/>
      <c r="S609" s="811"/>
      <c r="T609" s="811"/>
      <c r="U609" s="811"/>
      <c r="V609" s="812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0" t="s">
        <v>40</v>
      </c>
      <c r="Q610" s="811"/>
      <c r="R610" s="811"/>
      <c r="S610" s="811"/>
      <c r="T610" s="811"/>
      <c r="U610" s="811"/>
      <c r="V610" s="812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05" t="s">
        <v>78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06">
        <v>4680115885530</v>
      </c>
      <c r="E612" s="806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852" t="s">
        <v>973</v>
      </c>
      <c r="Q612" s="808"/>
      <c r="R612" s="808"/>
      <c r="S612" s="808"/>
      <c r="T612" s="80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13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0" t="s">
        <v>40</v>
      </c>
      <c r="Q613" s="811"/>
      <c r="R613" s="811"/>
      <c r="S613" s="811"/>
      <c r="T613" s="811"/>
      <c r="U613" s="811"/>
      <c r="V613" s="812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0" t="s">
        <v>40</v>
      </c>
      <c r="Q614" s="811"/>
      <c r="R614" s="811"/>
      <c r="S614" s="811"/>
      <c r="T614" s="811"/>
      <c r="U614" s="811"/>
      <c r="V614" s="812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05" t="s">
        <v>84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06">
        <v>4680115885547</v>
      </c>
      <c r="E616" s="806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853" t="s">
        <v>977</v>
      </c>
      <c r="Q616" s="808"/>
      <c r="R616" s="808"/>
      <c r="S616" s="808"/>
      <c r="T616" s="809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13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0" t="s">
        <v>40</v>
      </c>
      <c r="Q617" s="811"/>
      <c r="R617" s="811"/>
      <c r="S617" s="811"/>
      <c r="T617" s="811"/>
      <c r="U617" s="811"/>
      <c r="V617" s="812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0" t="s">
        <v>40</v>
      </c>
      <c r="Q618" s="811"/>
      <c r="R618" s="811"/>
      <c r="S618" s="811"/>
      <c r="T618" s="811"/>
      <c r="U618" s="811"/>
      <c r="V618" s="812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54" t="s">
        <v>978</v>
      </c>
      <c r="B619" s="854"/>
      <c r="C619" s="854"/>
      <c r="D619" s="854"/>
      <c r="E619" s="854"/>
      <c r="F619" s="854"/>
      <c r="G619" s="854"/>
      <c r="H619" s="854"/>
      <c r="I619" s="854"/>
      <c r="J619" s="854"/>
      <c r="K619" s="854"/>
      <c r="L619" s="854"/>
      <c r="M619" s="854"/>
      <c r="N619" s="854"/>
      <c r="O619" s="854"/>
      <c r="P619" s="854"/>
      <c r="Q619" s="854"/>
      <c r="R619" s="854"/>
      <c r="S619" s="854"/>
      <c r="T619" s="854"/>
      <c r="U619" s="854"/>
      <c r="V619" s="854"/>
      <c r="W619" s="854"/>
      <c r="X619" s="854"/>
      <c r="Y619" s="854"/>
      <c r="Z619" s="854"/>
      <c r="AA619" s="52"/>
      <c r="AB619" s="52"/>
      <c r="AC619" s="52"/>
    </row>
    <row r="620" spans="1:68" ht="16.5" customHeight="1" x14ac:dyDescent="0.25">
      <c r="A620" s="820" t="s">
        <v>978</v>
      </c>
      <c r="B620" s="820"/>
      <c r="C620" s="820"/>
      <c r="D620" s="820"/>
      <c r="E620" s="820"/>
      <c r="F620" s="820"/>
      <c r="G620" s="820"/>
      <c r="H620" s="820"/>
      <c r="I620" s="820"/>
      <c r="J620" s="820"/>
      <c r="K620" s="820"/>
      <c r="L620" s="820"/>
      <c r="M620" s="820"/>
      <c r="N620" s="820"/>
      <c r="O620" s="820"/>
      <c r="P620" s="820"/>
      <c r="Q620" s="820"/>
      <c r="R620" s="820"/>
      <c r="S620" s="820"/>
      <c r="T620" s="820"/>
      <c r="U620" s="820"/>
      <c r="V620" s="820"/>
      <c r="W620" s="820"/>
      <c r="X620" s="820"/>
      <c r="Y620" s="820"/>
      <c r="Z620" s="820"/>
      <c r="AA620" s="62"/>
      <c r="AB620" s="62"/>
      <c r="AC620" s="62"/>
    </row>
    <row r="621" spans="1:68" ht="14.25" customHeight="1" x14ac:dyDescent="0.25">
      <c r="A621" s="805" t="s">
        <v>124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06">
        <v>4640242181011</v>
      </c>
      <c r="E622" s="806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855" t="s">
        <v>981</v>
      </c>
      <c r="Q622" s="808"/>
      <c r="R622" s="808"/>
      <c r="S622" s="808"/>
      <c r="T622" s="80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06">
        <v>4640242180441</v>
      </c>
      <c r="E623" s="806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856" t="s">
        <v>985</v>
      </c>
      <c r="Q623" s="808"/>
      <c r="R623" s="808"/>
      <c r="S623" s="808"/>
      <c r="T623" s="80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06">
        <v>4640242180564</v>
      </c>
      <c r="E624" s="806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845" t="s">
        <v>989</v>
      </c>
      <c r="Q624" s="808"/>
      <c r="R624" s="808"/>
      <c r="S624" s="808"/>
      <c r="T624" s="809"/>
      <c r="U624" s="37" t="s">
        <v>45</v>
      </c>
      <c r="V624" s="37" t="s">
        <v>45</v>
      </c>
      <c r="W624" s="38" t="s">
        <v>0</v>
      </c>
      <c r="X624" s="56">
        <v>120</v>
      </c>
      <c r="Y624" s="53">
        <f t="shared" si="121"/>
        <v>120</v>
      </c>
      <c r="Z624" s="39">
        <f>IFERROR(IF(Y624=0,"",ROUNDUP(Y624/H624,0)*0.02175),"")</f>
        <v>0.21749999999999997</v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124.80000000000001</v>
      </c>
      <c r="BN624" s="75">
        <f t="shared" si="123"/>
        <v>124.80000000000001</v>
      </c>
      <c r="BO624" s="75">
        <f t="shared" si="124"/>
        <v>0.17857142857142855</v>
      </c>
      <c r="BP624" s="75">
        <f t="shared" si="125"/>
        <v>0.17857142857142855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06">
        <v>4640242180922</v>
      </c>
      <c r="E625" s="806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846" t="s">
        <v>993</v>
      </c>
      <c r="Q625" s="808"/>
      <c r="R625" s="808"/>
      <c r="S625" s="808"/>
      <c r="T625" s="80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06">
        <v>4640242181189</v>
      </c>
      <c r="E626" s="806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847" t="s">
        <v>997</v>
      </c>
      <c r="Q626" s="808"/>
      <c r="R626" s="808"/>
      <c r="S626" s="808"/>
      <c r="T626" s="80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06">
        <v>4640242180038</v>
      </c>
      <c r="E627" s="806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848" t="s">
        <v>1000</v>
      </c>
      <c r="Q627" s="808"/>
      <c r="R627" s="808"/>
      <c r="S627" s="808"/>
      <c r="T627" s="80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06">
        <v>4640242181172</v>
      </c>
      <c r="E628" s="806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849" t="s">
        <v>1003</v>
      </c>
      <c r="Q628" s="808"/>
      <c r="R628" s="808"/>
      <c r="S628" s="808"/>
      <c r="T628" s="80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13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0" t="s">
        <v>40</v>
      </c>
      <c r="Q629" s="811"/>
      <c r="R629" s="811"/>
      <c r="S629" s="811"/>
      <c r="T629" s="811"/>
      <c r="U629" s="811"/>
      <c r="V629" s="812"/>
      <c r="W629" s="40" t="s">
        <v>39</v>
      </c>
      <c r="X629" s="41">
        <f>IFERROR(X622/H622,"0")+IFERROR(X623/H623,"0")+IFERROR(X624/H624,"0")+IFERROR(X625/H625,"0")+IFERROR(X626/H626,"0")+IFERROR(X627/H627,"0")+IFERROR(X628/H628,"0")</f>
        <v>10</v>
      </c>
      <c r="Y629" s="41">
        <f>IFERROR(Y622/H622,"0")+IFERROR(Y623/H623,"0")+IFERROR(Y624/H624,"0")+IFERROR(Y625/H625,"0")+IFERROR(Y626/H626,"0")+IFERROR(Y627/H627,"0")+IFERROR(Y628/H628,"0")</f>
        <v>10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0.21749999999999997</v>
      </c>
      <c r="AA629" s="64"/>
      <c r="AB629" s="64"/>
      <c r="AC629" s="64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0" t="s">
        <v>40</v>
      </c>
      <c r="Q630" s="811"/>
      <c r="R630" s="811"/>
      <c r="S630" s="811"/>
      <c r="T630" s="811"/>
      <c r="U630" s="811"/>
      <c r="V630" s="812"/>
      <c r="W630" s="40" t="s">
        <v>0</v>
      </c>
      <c r="X630" s="41">
        <f>IFERROR(SUM(X622:X628),"0")</f>
        <v>120</v>
      </c>
      <c r="Y630" s="41">
        <f>IFERROR(SUM(Y622:Y628),"0")</f>
        <v>120</v>
      </c>
      <c r="Z630" s="40"/>
      <c r="AA630" s="64"/>
      <c r="AB630" s="64"/>
      <c r="AC630" s="64"/>
    </row>
    <row r="631" spans="1:68" ht="14.25" customHeight="1" x14ac:dyDescent="0.25">
      <c r="A631" s="805" t="s">
        <v>176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06">
        <v>4640242180519</v>
      </c>
      <c r="E632" s="806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850" t="s">
        <v>1006</v>
      </c>
      <c r="Q632" s="808"/>
      <c r="R632" s="808"/>
      <c r="S632" s="808"/>
      <c r="T632" s="809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06">
        <v>4640242180526</v>
      </c>
      <c r="E633" s="806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851" t="s">
        <v>1010</v>
      </c>
      <c r="Q633" s="808"/>
      <c r="R633" s="808"/>
      <c r="S633" s="808"/>
      <c r="T633" s="809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06">
        <v>4640242180090</v>
      </c>
      <c r="E634" s="806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838" t="s">
        <v>1013</v>
      </c>
      <c r="Q634" s="808"/>
      <c r="R634" s="808"/>
      <c r="S634" s="808"/>
      <c r="T634" s="80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06">
        <v>4640242181363</v>
      </c>
      <c r="E635" s="806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839" t="s">
        <v>1017</v>
      </c>
      <c r="Q635" s="808"/>
      <c r="R635" s="808"/>
      <c r="S635" s="808"/>
      <c r="T635" s="80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13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0" t="s">
        <v>40</v>
      </c>
      <c r="Q636" s="811"/>
      <c r="R636" s="811"/>
      <c r="S636" s="811"/>
      <c r="T636" s="811"/>
      <c r="U636" s="811"/>
      <c r="V636" s="812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0" t="s">
        <v>40</v>
      </c>
      <c r="Q637" s="811"/>
      <c r="R637" s="811"/>
      <c r="S637" s="811"/>
      <c r="T637" s="811"/>
      <c r="U637" s="811"/>
      <c r="V637" s="812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05" t="s">
        <v>78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06">
        <v>4640242180816</v>
      </c>
      <c r="E639" s="806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840" t="s">
        <v>1020</v>
      </c>
      <c r="Q639" s="808"/>
      <c r="R639" s="808"/>
      <c r="S639" s="808"/>
      <c r="T639" s="809"/>
      <c r="U639" s="37" t="s">
        <v>45</v>
      </c>
      <c r="V639" s="37" t="s">
        <v>45</v>
      </c>
      <c r="W639" s="38" t="s">
        <v>0</v>
      </c>
      <c r="X639" s="56">
        <v>150</v>
      </c>
      <c r="Y639" s="53">
        <f t="shared" ref="Y639:Y645" si="126">IFERROR(IF(X639="",0,CEILING((X639/$H639),1)*$H639),"")</f>
        <v>151.20000000000002</v>
      </c>
      <c r="Z639" s="39">
        <f>IFERROR(IF(Y639=0,"",ROUNDUP(Y639/H639,0)*0.00902),"")</f>
        <v>0.32472000000000001</v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159.64285714285714</v>
      </c>
      <c r="BN639" s="75">
        <f t="shared" ref="BN639:BN645" si="128">IFERROR(Y639*I639/H639,"0")</f>
        <v>160.91999999999999</v>
      </c>
      <c r="BO639" s="75">
        <f t="shared" ref="BO639:BO645" si="129">IFERROR(1/J639*(X639/H639),"0")</f>
        <v>0.27056277056277056</v>
      </c>
      <c r="BP639" s="75">
        <f t="shared" ref="BP639:BP645" si="130">IFERROR(1/J639*(Y639/H639),"0")</f>
        <v>0.27272727272727271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06">
        <v>4640242180595</v>
      </c>
      <c r="E640" s="806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841" t="s">
        <v>1024</v>
      </c>
      <c r="Q640" s="808"/>
      <c r="R640" s="808"/>
      <c r="S640" s="808"/>
      <c r="T640" s="809"/>
      <c r="U640" s="37" t="s">
        <v>45</v>
      </c>
      <c r="V640" s="37" t="s">
        <v>45</v>
      </c>
      <c r="W640" s="38" t="s">
        <v>0</v>
      </c>
      <c r="X640" s="56">
        <v>184</v>
      </c>
      <c r="Y640" s="53">
        <f t="shared" si="126"/>
        <v>184.8</v>
      </c>
      <c r="Z640" s="39">
        <f>IFERROR(IF(Y640=0,"",ROUNDUP(Y640/H640,0)*0.00902),"")</f>
        <v>0.39688000000000001</v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195.82857142857139</v>
      </c>
      <c r="BN640" s="75">
        <f t="shared" si="128"/>
        <v>196.68</v>
      </c>
      <c r="BO640" s="75">
        <f t="shared" si="129"/>
        <v>0.3318903318903319</v>
      </c>
      <c r="BP640" s="75">
        <f t="shared" si="130"/>
        <v>0.33333333333333337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06">
        <v>4640242181615</v>
      </c>
      <c r="E641" s="806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842" t="s">
        <v>1028</v>
      </c>
      <c r="Q641" s="808"/>
      <c r="R641" s="808"/>
      <c r="S641" s="808"/>
      <c r="T641" s="809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06">
        <v>4640242181639</v>
      </c>
      <c r="E642" s="806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843" t="s">
        <v>1032</v>
      </c>
      <c r="Q642" s="808"/>
      <c r="R642" s="808"/>
      <c r="S642" s="808"/>
      <c r="T642" s="809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06">
        <v>4640242181622</v>
      </c>
      <c r="E643" s="806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844" t="s">
        <v>1036</v>
      </c>
      <c r="Q643" s="808"/>
      <c r="R643" s="808"/>
      <c r="S643" s="808"/>
      <c r="T643" s="809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06">
        <v>4640242180908</v>
      </c>
      <c r="E644" s="806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831" t="s">
        <v>1040</v>
      </c>
      <c r="Q644" s="808"/>
      <c r="R644" s="808"/>
      <c r="S644" s="808"/>
      <c r="T644" s="809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06">
        <v>4640242180489</v>
      </c>
      <c r="E645" s="806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832" t="s">
        <v>1043</v>
      </c>
      <c r="Q645" s="808"/>
      <c r="R645" s="808"/>
      <c r="S645" s="808"/>
      <c r="T645" s="809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13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0" t="s">
        <v>40</v>
      </c>
      <c r="Q646" s="811"/>
      <c r="R646" s="811"/>
      <c r="S646" s="811"/>
      <c r="T646" s="811"/>
      <c r="U646" s="811"/>
      <c r="V646" s="812"/>
      <c r="W646" s="40" t="s">
        <v>39</v>
      </c>
      <c r="X646" s="41">
        <f>IFERROR(X639/H639,"0")+IFERROR(X640/H640,"0")+IFERROR(X641/H641,"0")+IFERROR(X642/H642,"0")+IFERROR(X643/H643,"0")+IFERROR(X644/H644,"0")+IFERROR(X645/H645,"0")</f>
        <v>79.523809523809518</v>
      </c>
      <c r="Y646" s="41">
        <f>IFERROR(Y639/H639,"0")+IFERROR(Y640/H640,"0")+IFERROR(Y641/H641,"0")+IFERROR(Y642/H642,"0")+IFERROR(Y643/H643,"0")+IFERROR(Y644/H644,"0")+IFERROR(Y645/H645,"0")</f>
        <v>80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0.72160000000000002</v>
      </c>
      <c r="AA646" s="64"/>
      <c r="AB646" s="64"/>
      <c r="AC646" s="64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0" t="s">
        <v>40</v>
      </c>
      <c r="Q647" s="811"/>
      <c r="R647" s="811"/>
      <c r="S647" s="811"/>
      <c r="T647" s="811"/>
      <c r="U647" s="811"/>
      <c r="V647" s="812"/>
      <c r="W647" s="40" t="s">
        <v>0</v>
      </c>
      <c r="X647" s="41">
        <f>IFERROR(SUM(X639:X645),"0")</f>
        <v>334</v>
      </c>
      <c r="Y647" s="41">
        <f>IFERROR(SUM(Y639:Y645),"0")</f>
        <v>336</v>
      </c>
      <c r="Z647" s="40"/>
      <c r="AA647" s="64"/>
      <c r="AB647" s="64"/>
      <c r="AC647" s="64"/>
    </row>
    <row r="648" spans="1:68" ht="14.25" customHeight="1" x14ac:dyDescent="0.25">
      <c r="A648" s="805" t="s">
        <v>84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06">
        <v>4640242180533</v>
      </c>
      <c r="E649" s="806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833" t="s">
        <v>1046</v>
      </c>
      <c r="Q649" s="808"/>
      <c r="R649" s="808"/>
      <c r="S649" s="808"/>
      <c r="T649" s="809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06">
        <v>4640242180533</v>
      </c>
      <c r="E650" s="806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834" t="s">
        <v>1049</v>
      </c>
      <c r="Q650" s="808"/>
      <c r="R650" s="808"/>
      <c r="S650" s="808"/>
      <c r="T650" s="809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06">
        <v>4640242180540</v>
      </c>
      <c r="E651" s="806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835" t="s">
        <v>1052</v>
      </c>
      <c r="Q651" s="808"/>
      <c r="R651" s="808"/>
      <c r="S651" s="808"/>
      <c r="T651" s="809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06">
        <v>4640242180540</v>
      </c>
      <c r="E652" s="806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836" t="s">
        <v>1055</v>
      </c>
      <c r="Q652" s="808"/>
      <c r="R652" s="808"/>
      <c r="S652" s="808"/>
      <c r="T652" s="809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06">
        <v>4640242181233</v>
      </c>
      <c r="E653" s="806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837" t="s">
        <v>1058</v>
      </c>
      <c r="Q653" s="808"/>
      <c r="R653" s="808"/>
      <c r="S653" s="808"/>
      <c r="T653" s="809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06">
        <v>4640242181233</v>
      </c>
      <c r="E654" s="806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824" t="s">
        <v>1060</v>
      </c>
      <c r="Q654" s="808"/>
      <c r="R654" s="808"/>
      <c r="S654" s="808"/>
      <c r="T654" s="809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06">
        <v>4640242181226</v>
      </c>
      <c r="E655" s="806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825" t="s">
        <v>1063</v>
      </c>
      <c r="Q655" s="808"/>
      <c r="R655" s="808"/>
      <c r="S655" s="808"/>
      <c r="T655" s="809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06">
        <v>4640242181226</v>
      </c>
      <c r="E656" s="806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826" t="s">
        <v>1065</v>
      </c>
      <c r="Q656" s="808"/>
      <c r="R656" s="808"/>
      <c r="S656" s="808"/>
      <c r="T656" s="809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13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0" t="s">
        <v>40</v>
      </c>
      <c r="Q657" s="811"/>
      <c r="R657" s="811"/>
      <c r="S657" s="811"/>
      <c r="T657" s="811"/>
      <c r="U657" s="811"/>
      <c r="V657" s="812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0" t="s">
        <v>40</v>
      </c>
      <c r="Q658" s="811"/>
      <c r="R658" s="811"/>
      <c r="S658" s="811"/>
      <c r="T658" s="811"/>
      <c r="U658" s="811"/>
      <c r="V658" s="812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05" t="s">
        <v>218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06">
        <v>4640242180120</v>
      </c>
      <c r="E660" s="806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827" t="s">
        <v>1068</v>
      </c>
      <c r="Q660" s="808"/>
      <c r="R660" s="808"/>
      <c r="S660" s="808"/>
      <c r="T660" s="809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06">
        <v>4640242180120</v>
      </c>
      <c r="E661" s="806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828" t="s">
        <v>1071</v>
      </c>
      <c r="Q661" s="808"/>
      <c r="R661" s="808"/>
      <c r="S661" s="808"/>
      <c r="T661" s="809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06">
        <v>4640242180137</v>
      </c>
      <c r="E662" s="806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829" t="s">
        <v>1074</v>
      </c>
      <c r="Q662" s="808"/>
      <c r="R662" s="808"/>
      <c r="S662" s="808"/>
      <c r="T662" s="809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06">
        <v>4640242180137</v>
      </c>
      <c r="E663" s="80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830" t="s">
        <v>1077</v>
      </c>
      <c r="Q663" s="808"/>
      <c r="R663" s="808"/>
      <c r="S663" s="808"/>
      <c r="T663" s="80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13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0" t="s">
        <v>40</v>
      </c>
      <c r="Q664" s="811"/>
      <c r="R664" s="811"/>
      <c r="S664" s="811"/>
      <c r="T664" s="811"/>
      <c r="U664" s="811"/>
      <c r="V664" s="812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0" t="s">
        <v>40</v>
      </c>
      <c r="Q665" s="811"/>
      <c r="R665" s="811"/>
      <c r="S665" s="811"/>
      <c r="T665" s="811"/>
      <c r="U665" s="811"/>
      <c r="V665" s="812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20" t="s">
        <v>1078</v>
      </c>
      <c r="B666" s="820"/>
      <c r="C666" s="820"/>
      <c r="D666" s="820"/>
      <c r="E666" s="820"/>
      <c r="F666" s="820"/>
      <c r="G666" s="820"/>
      <c r="H666" s="820"/>
      <c r="I666" s="820"/>
      <c r="J666" s="820"/>
      <c r="K666" s="820"/>
      <c r="L666" s="820"/>
      <c r="M666" s="820"/>
      <c r="N666" s="820"/>
      <c r="O666" s="820"/>
      <c r="P666" s="820"/>
      <c r="Q666" s="820"/>
      <c r="R666" s="820"/>
      <c r="S666" s="820"/>
      <c r="T666" s="820"/>
      <c r="U666" s="820"/>
      <c r="V666" s="820"/>
      <c r="W666" s="820"/>
      <c r="X666" s="820"/>
      <c r="Y666" s="820"/>
      <c r="Z666" s="820"/>
      <c r="AA666" s="62"/>
      <c r="AB666" s="62"/>
      <c r="AC666" s="62"/>
    </row>
    <row r="667" spans="1:68" ht="14.25" customHeight="1" x14ac:dyDescent="0.25">
      <c r="A667" s="805" t="s">
        <v>124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06">
        <v>4640242180045</v>
      </c>
      <c r="E668" s="806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821" t="s">
        <v>1081</v>
      </c>
      <c r="Q668" s="808"/>
      <c r="R668" s="808"/>
      <c r="S668" s="808"/>
      <c r="T668" s="809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06">
        <v>4640242180601</v>
      </c>
      <c r="E669" s="806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822" t="s">
        <v>1085</v>
      </c>
      <c r="Q669" s="808"/>
      <c r="R669" s="808"/>
      <c r="S669" s="808"/>
      <c r="T669" s="809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13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0" t="s">
        <v>40</v>
      </c>
      <c r="Q670" s="811"/>
      <c r="R670" s="811"/>
      <c r="S670" s="811"/>
      <c r="T670" s="811"/>
      <c r="U670" s="811"/>
      <c r="V670" s="812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0" t="s">
        <v>40</v>
      </c>
      <c r="Q671" s="811"/>
      <c r="R671" s="811"/>
      <c r="S671" s="811"/>
      <c r="T671" s="811"/>
      <c r="U671" s="811"/>
      <c r="V671" s="812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05" t="s">
        <v>176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06">
        <v>4640242180090</v>
      </c>
      <c r="E673" s="806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823" t="s">
        <v>1089</v>
      </c>
      <c r="Q673" s="808"/>
      <c r="R673" s="808"/>
      <c r="S673" s="808"/>
      <c r="T673" s="809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13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0" t="s">
        <v>40</v>
      </c>
      <c r="Q674" s="811"/>
      <c r="R674" s="811"/>
      <c r="S674" s="811"/>
      <c r="T674" s="811"/>
      <c r="U674" s="811"/>
      <c r="V674" s="812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0" t="s">
        <v>40</v>
      </c>
      <c r="Q675" s="811"/>
      <c r="R675" s="811"/>
      <c r="S675" s="811"/>
      <c r="T675" s="811"/>
      <c r="U675" s="811"/>
      <c r="V675" s="812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05" t="s">
        <v>78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06">
        <v>4640242180076</v>
      </c>
      <c r="E677" s="806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807" t="s">
        <v>1093</v>
      </c>
      <c r="Q677" s="808"/>
      <c r="R677" s="808"/>
      <c r="S677" s="808"/>
      <c r="T677" s="809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13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0" t="s">
        <v>40</v>
      </c>
      <c r="Q678" s="811"/>
      <c r="R678" s="811"/>
      <c r="S678" s="811"/>
      <c r="T678" s="811"/>
      <c r="U678" s="811"/>
      <c r="V678" s="812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0" t="s">
        <v>40</v>
      </c>
      <c r="Q679" s="811"/>
      <c r="R679" s="811"/>
      <c r="S679" s="811"/>
      <c r="T679" s="811"/>
      <c r="U679" s="811"/>
      <c r="V679" s="812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05" t="s">
        <v>84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06">
        <v>4640242180106</v>
      </c>
      <c r="E681" s="806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815" t="s">
        <v>1097</v>
      </c>
      <c r="Q681" s="808"/>
      <c r="R681" s="808"/>
      <c r="S681" s="808"/>
      <c r="T681" s="809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13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0" t="s">
        <v>40</v>
      </c>
      <c r="Q682" s="811"/>
      <c r="R682" s="811"/>
      <c r="S682" s="811"/>
      <c r="T682" s="811"/>
      <c r="U682" s="811"/>
      <c r="V682" s="812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0" t="s">
        <v>40</v>
      </c>
      <c r="Q683" s="811"/>
      <c r="R683" s="811"/>
      <c r="S683" s="811"/>
      <c r="T683" s="811"/>
      <c r="U683" s="811"/>
      <c r="V683" s="812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13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819"/>
      <c r="P684" s="816" t="s">
        <v>33</v>
      </c>
      <c r="Q684" s="817"/>
      <c r="R684" s="817"/>
      <c r="S684" s="817"/>
      <c r="T684" s="817"/>
      <c r="U684" s="817"/>
      <c r="V684" s="818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18000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18156.099999999995</v>
      </c>
      <c r="Z684" s="40"/>
      <c r="AA684" s="64"/>
      <c r="AB684" s="64"/>
      <c r="AC684" s="64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819"/>
      <c r="P685" s="816" t="s">
        <v>34</v>
      </c>
      <c r="Q685" s="817"/>
      <c r="R685" s="817"/>
      <c r="S685" s="817"/>
      <c r="T685" s="817"/>
      <c r="U685" s="817"/>
      <c r="V685" s="818"/>
      <c r="W685" s="40" t="s">
        <v>0</v>
      </c>
      <c r="X685" s="41">
        <f>IFERROR(SUM(BM22:BM681),"0")</f>
        <v>18887.94283830862</v>
      </c>
      <c r="Y685" s="41">
        <f>IFERROR(SUM(BN22:BN681),"0")</f>
        <v>19053.887999999995</v>
      </c>
      <c r="Z685" s="40"/>
      <c r="AA685" s="64"/>
      <c r="AB685" s="64"/>
      <c r="AC685" s="64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819"/>
      <c r="P686" s="816" t="s">
        <v>35</v>
      </c>
      <c r="Q686" s="817"/>
      <c r="R686" s="817"/>
      <c r="S686" s="817"/>
      <c r="T686" s="817"/>
      <c r="U686" s="817"/>
      <c r="V686" s="818"/>
      <c r="W686" s="40" t="s">
        <v>20</v>
      </c>
      <c r="X686" s="42">
        <f>ROUNDUP(SUM(BO22:BO681),0)</f>
        <v>31</v>
      </c>
      <c r="Y686" s="42">
        <f>ROUNDUP(SUM(BP22:BP681),0)</f>
        <v>31</v>
      </c>
      <c r="Z686" s="40"/>
      <c r="AA686" s="64"/>
      <c r="AB686" s="64"/>
      <c r="AC686" s="64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819"/>
      <c r="P687" s="816" t="s">
        <v>36</v>
      </c>
      <c r="Q687" s="817"/>
      <c r="R687" s="817"/>
      <c r="S687" s="817"/>
      <c r="T687" s="817"/>
      <c r="U687" s="817"/>
      <c r="V687" s="818"/>
      <c r="W687" s="40" t="s">
        <v>0</v>
      </c>
      <c r="X687" s="41">
        <f>GrossWeightTotal+PalletQtyTotal*25</f>
        <v>19662.94283830862</v>
      </c>
      <c r="Y687" s="41">
        <f>GrossWeightTotalR+PalletQtyTotalR*25</f>
        <v>19828.887999999995</v>
      </c>
      <c r="Z687" s="40"/>
      <c r="AA687" s="64"/>
      <c r="AB687" s="64"/>
      <c r="AC687" s="64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819"/>
      <c r="P688" s="816" t="s">
        <v>37</v>
      </c>
      <c r="Q688" s="817"/>
      <c r="R688" s="817"/>
      <c r="S688" s="817"/>
      <c r="T688" s="817"/>
      <c r="U688" s="817"/>
      <c r="V688" s="818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2289.4272336057493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2315</v>
      </c>
      <c r="Z688" s="40"/>
      <c r="AA688" s="64"/>
      <c r="AB688" s="64"/>
      <c r="AC688" s="64"/>
    </row>
    <row r="689" spans="1:32" ht="14.25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819"/>
      <c r="P689" s="816" t="s">
        <v>38</v>
      </c>
      <c r="Q689" s="817"/>
      <c r="R689" s="817"/>
      <c r="S689" s="817"/>
      <c r="T689" s="817"/>
      <c r="U689" s="817"/>
      <c r="V689" s="818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35.043809999999993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801" t="s">
        <v>122</v>
      </c>
      <c r="D691" s="801" t="s">
        <v>122</v>
      </c>
      <c r="E691" s="801" t="s">
        <v>122</v>
      </c>
      <c r="F691" s="801" t="s">
        <v>122</v>
      </c>
      <c r="G691" s="801" t="s">
        <v>122</v>
      </c>
      <c r="H691" s="801" t="s">
        <v>122</v>
      </c>
      <c r="I691" s="801" t="s">
        <v>335</v>
      </c>
      <c r="J691" s="801" t="s">
        <v>335</v>
      </c>
      <c r="K691" s="801" t="s">
        <v>335</v>
      </c>
      <c r="L691" s="801" t="s">
        <v>335</v>
      </c>
      <c r="M691" s="801" t="s">
        <v>335</v>
      </c>
      <c r="N691" s="802"/>
      <c r="O691" s="801" t="s">
        <v>335</v>
      </c>
      <c r="P691" s="801" t="s">
        <v>335</v>
      </c>
      <c r="Q691" s="801" t="s">
        <v>335</v>
      </c>
      <c r="R691" s="801" t="s">
        <v>335</v>
      </c>
      <c r="S691" s="801" t="s">
        <v>335</v>
      </c>
      <c r="T691" s="801" t="s">
        <v>335</v>
      </c>
      <c r="U691" s="801" t="s">
        <v>335</v>
      </c>
      <c r="V691" s="801" t="s">
        <v>335</v>
      </c>
      <c r="W691" s="801" t="s">
        <v>670</v>
      </c>
      <c r="X691" s="801" t="s">
        <v>670</v>
      </c>
      <c r="Y691" s="801" t="s">
        <v>759</v>
      </c>
      <c r="Z691" s="801" t="s">
        <v>759</v>
      </c>
      <c r="AA691" s="801" t="s">
        <v>759</v>
      </c>
      <c r="AB691" s="801" t="s">
        <v>759</v>
      </c>
      <c r="AC691" s="80" t="s">
        <v>867</v>
      </c>
      <c r="AD691" s="80" t="s">
        <v>966</v>
      </c>
      <c r="AE691" s="801" t="s">
        <v>978</v>
      </c>
      <c r="AF691" s="801" t="s">
        <v>978</v>
      </c>
    </row>
    <row r="692" spans="1:32" ht="14.25" customHeight="1" thickTop="1" x14ac:dyDescent="0.2">
      <c r="A692" s="803" t="s">
        <v>10</v>
      </c>
      <c r="B692" s="801" t="s">
        <v>77</v>
      </c>
      <c r="C692" s="801" t="s">
        <v>123</v>
      </c>
      <c r="D692" s="801" t="s">
        <v>150</v>
      </c>
      <c r="E692" s="801" t="s">
        <v>226</v>
      </c>
      <c r="F692" s="801" t="s">
        <v>248</v>
      </c>
      <c r="G692" s="801" t="s">
        <v>292</v>
      </c>
      <c r="H692" s="801" t="s">
        <v>122</v>
      </c>
      <c r="I692" s="801" t="s">
        <v>336</v>
      </c>
      <c r="J692" s="801" t="s">
        <v>360</v>
      </c>
      <c r="K692" s="801" t="s">
        <v>438</v>
      </c>
      <c r="L692" s="801" t="s">
        <v>457</v>
      </c>
      <c r="M692" s="801" t="s">
        <v>481</v>
      </c>
      <c r="N692" s="1"/>
      <c r="O692" s="801" t="s">
        <v>510</v>
      </c>
      <c r="P692" s="801" t="s">
        <v>513</v>
      </c>
      <c r="Q692" s="801" t="s">
        <v>522</v>
      </c>
      <c r="R692" s="801" t="s">
        <v>538</v>
      </c>
      <c r="S692" s="801" t="s">
        <v>548</v>
      </c>
      <c r="T692" s="801" t="s">
        <v>561</v>
      </c>
      <c r="U692" s="801" t="s">
        <v>572</v>
      </c>
      <c r="V692" s="801" t="s">
        <v>657</v>
      </c>
      <c r="W692" s="801" t="s">
        <v>671</v>
      </c>
      <c r="X692" s="801" t="s">
        <v>715</v>
      </c>
      <c r="Y692" s="801" t="s">
        <v>760</v>
      </c>
      <c r="Z692" s="801" t="s">
        <v>823</v>
      </c>
      <c r="AA692" s="801" t="s">
        <v>847</v>
      </c>
      <c r="AB692" s="801" t="s">
        <v>863</v>
      </c>
      <c r="AC692" s="801" t="s">
        <v>867</v>
      </c>
      <c r="AD692" s="801" t="s">
        <v>966</v>
      </c>
      <c r="AE692" s="801" t="s">
        <v>978</v>
      </c>
      <c r="AF692" s="801" t="s">
        <v>1078</v>
      </c>
    </row>
    <row r="693" spans="1:32" ht="13.5" thickBot="1" x14ac:dyDescent="0.25">
      <c r="A693" s="804"/>
      <c r="B693" s="801"/>
      <c r="C693" s="801"/>
      <c r="D693" s="801"/>
      <c r="E693" s="801"/>
      <c r="F693" s="801"/>
      <c r="G693" s="801"/>
      <c r="H693" s="801"/>
      <c r="I693" s="801"/>
      <c r="J693" s="801"/>
      <c r="K693" s="801"/>
      <c r="L693" s="801"/>
      <c r="M693" s="801"/>
      <c r="N693" s="1"/>
      <c r="O693" s="801"/>
      <c r="P693" s="801"/>
      <c r="Q693" s="801"/>
      <c r="R693" s="801"/>
      <c r="S693" s="801"/>
      <c r="T693" s="801"/>
      <c r="U693" s="801"/>
      <c r="V693" s="801"/>
      <c r="W693" s="801"/>
      <c r="X693" s="801"/>
      <c r="Y693" s="801"/>
      <c r="Z693" s="801"/>
      <c r="AA693" s="801"/>
      <c r="AB693" s="801"/>
      <c r="AC693" s="801"/>
      <c r="AD693" s="801"/>
      <c r="AE693" s="801"/>
      <c r="AF693" s="801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0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238.8</v>
      </c>
      <c r="E694" s="50">
        <f>IFERROR(Y105*1,"0")+IFERROR(Y106*1,"0")+IFERROR(Y107*1,"0")+IFERROR(Y111*1,"0")+IFERROR(Y112*1,"0")+IFERROR(Y113*1,"0")+IFERROR(Y114*1,"0")+IFERROR(Y115*1,"0")+IFERROR(Y116*1,"0")</f>
        <v>117.1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138.30000000000001</v>
      </c>
      <c r="G694" s="50">
        <f>IFERROR(Y152*1,"0")+IFERROR(Y153*1,"0")+IFERROR(Y154*1,"0")+IFERROR(Y158*1,"0")+IFERROR(Y159*1,"0")+IFERROR(Y163*1,"0")+IFERROR(Y164*1,"0")+IFERROR(Y165*1,"0")</f>
        <v>60.960000000000008</v>
      </c>
      <c r="H694" s="50">
        <f>IFERROR(Y170*1,"0")+IFERROR(Y174*1,"0")+IFERROR(Y175*1,"0")+IFERROR(Y176*1,"0")+IFERROR(Y177*1,"0")+IFERROR(Y178*1,"0")+IFERROR(Y182*1,"0")+IFERROR(Y183*1,"0")</f>
        <v>0</v>
      </c>
      <c r="I694" s="50">
        <f>IFERROR(Y189*1,"0")+IFERROR(Y193*1,"0")+IFERROR(Y194*1,"0")+IFERROR(Y195*1,"0")+IFERROR(Y196*1,"0")+IFERROR(Y197*1,"0")+IFERROR(Y198*1,"0")+IFERROR(Y199*1,"0")+IFERROR(Y200*1,"0")</f>
        <v>252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3759.2999999999997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0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1041.0000000000002</v>
      </c>
      <c r="V694" s="50">
        <f>IFERROR(Y404*1,"0")+IFERROR(Y408*1,"0")+IFERROR(Y409*1,"0")+IFERROR(Y410*1,"0")</f>
        <v>78.599999999999994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10044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216.36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202.8</v>
      </c>
      <c r="Z694" s="50">
        <f>IFERROR(Y514*1,"0")+IFERROR(Y518*1,"0")+IFERROR(Y519*1,"0")+IFERROR(Y520*1,"0")+IFERROR(Y521*1,"0")+IFERROR(Y522*1,"0")+IFERROR(Y526*1,"0")+IFERROR(Y530*1,"0")</f>
        <v>172.8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1378.08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456.00000000000006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2025-01-14T07:50:30Z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