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0,01,25 ПОКОМ КИ Сочи\машина\"/>
    </mc:Choice>
  </mc:AlternateContent>
  <xr:revisionPtr revIDLastSave="0" documentId="13_ncr:1_{C339A9A1-29C5-414F-969D-D9FF20AB6C1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X679" i="1"/>
  <c r="X678" i="1"/>
  <c r="BO677" i="1"/>
  <c r="BM677" i="1"/>
  <c r="Y677" i="1"/>
  <c r="X675" i="1"/>
  <c r="X674" i="1"/>
  <c r="BO673" i="1"/>
  <c r="BM673" i="1"/>
  <c r="Y673" i="1"/>
  <c r="X671" i="1"/>
  <c r="X670" i="1"/>
  <c r="BO669" i="1"/>
  <c r="BM669" i="1"/>
  <c r="Y669" i="1"/>
  <c r="BO668" i="1"/>
  <c r="BM668" i="1"/>
  <c r="Y668" i="1"/>
  <c r="X665" i="1"/>
  <c r="X664" i="1"/>
  <c r="BO663" i="1"/>
  <c r="BM663" i="1"/>
  <c r="Y663" i="1"/>
  <c r="BO662" i="1"/>
  <c r="BM662" i="1"/>
  <c r="Y662" i="1"/>
  <c r="BO661" i="1"/>
  <c r="BM661" i="1"/>
  <c r="Y661" i="1"/>
  <c r="BO660" i="1"/>
  <c r="BM660" i="1"/>
  <c r="Y660" i="1"/>
  <c r="X658" i="1"/>
  <c r="X657" i="1"/>
  <c r="BO656" i="1"/>
  <c r="BM656" i="1"/>
  <c r="Y656" i="1"/>
  <c r="BO655" i="1"/>
  <c r="BM655" i="1"/>
  <c r="Y655" i="1"/>
  <c r="BO654" i="1"/>
  <c r="BM654" i="1"/>
  <c r="Y654" i="1"/>
  <c r="BO653" i="1"/>
  <c r="BM653" i="1"/>
  <c r="Y653" i="1"/>
  <c r="BO652" i="1"/>
  <c r="BM652" i="1"/>
  <c r="Y652" i="1"/>
  <c r="BO651" i="1"/>
  <c r="BM651" i="1"/>
  <c r="Y651" i="1"/>
  <c r="BO650" i="1"/>
  <c r="BM650" i="1"/>
  <c r="Y650" i="1"/>
  <c r="BO649" i="1"/>
  <c r="BM649" i="1"/>
  <c r="Y649" i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18" i="1"/>
  <c r="X617" i="1"/>
  <c r="BO616" i="1"/>
  <c r="BM616" i="1"/>
  <c r="Y616" i="1"/>
  <c r="X614" i="1"/>
  <c r="X613" i="1"/>
  <c r="BO612" i="1"/>
  <c r="BM612" i="1"/>
  <c r="Y612" i="1"/>
  <c r="X610" i="1"/>
  <c r="X609" i="1"/>
  <c r="BO608" i="1"/>
  <c r="BM608" i="1"/>
  <c r="Y608" i="1"/>
  <c r="X604" i="1"/>
  <c r="X603" i="1"/>
  <c r="BO602" i="1"/>
  <c r="BM602" i="1"/>
  <c r="Y602" i="1"/>
  <c r="BO601" i="1"/>
  <c r="BM601" i="1"/>
  <c r="Y601" i="1"/>
  <c r="P601" i="1"/>
  <c r="X599" i="1"/>
  <c r="X598" i="1"/>
  <c r="BO597" i="1"/>
  <c r="BM597" i="1"/>
  <c r="Y597" i="1"/>
  <c r="P597" i="1"/>
  <c r="BO596" i="1"/>
  <c r="BM596" i="1"/>
  <c r="Y596" i="1"/>
  <c r="P596" i="1"/>
  <c r="BO595" i="1"/>
  <c r="BM595" i="1"/>
  <c r="Y595" i="1"/>
  <c r="P595" i="1"/>
  <c r="X593" i="1"/>
  <c r="X592" i="1"/>
  <c r="BO591" i="1"/>
  <c r="BM591" i="1"/>
  <c r="Y591" i="1"/>
  <c r="P591" i="1"/>
  <c r="BP590" i="1"/>
  <c r="BO590" i="1"/>
  <c r="BN590" i="1"/>
  <c r="BM590" i="1"/>
  <c r="Z590" i="1"/>
  <c r="Y590" i="1"/>
  <c r="BP589" i="1"/>
  <c r="BO589" i="1"/>
  <c r="BN589" i="1"/>
  <c r="BM589" i="1"/>
  <c r="Z589" i="1"/>
  <c r="Y589" i="1"/>
  <c r="P589" i="1"/>
  <c r="BO588" i="1"/>
  <c r="BM588" i="1"/>
  <c r="Y588" i="1"/>
  <c r="P588" i="1"/>
  <c r="BO587" i="1"/>
  <c r="BM587" i="1"/>
  <c r="Y587" i="1"/>
  <c r="BO586" i="1"/>
  <c r="BM586" i="1"/>
  <c r="Y586" i="1"/>
  <c r="P586" i="1"/>
  <c r="BO585" i="1"/>
  <c r="BM585" i="1"/>
  <c r="Y585" i="1"/>
  <c r="P585" i="1"/>
  <c r="BP584" i="1"/>
  <c r="BO584" i="1"/>
  <c r="BN584" i="1"/>
  <c r="BM584" i="1"/>
  <c r="Z584" i="1"/>
  <c r="Y584" i="1"/>
  <c r="BP583" i="1"/>
  <c r="BO583" i="1"/>
  <c r="BN583" i="1"/>
  <c r="BM583" i="1"/>
  <c r="Z583" i="1"/>
  <c r="Y583" i="1"/>
  <c r="P583" i="1"/>
  <c r="BO582" i="1"/>
  <c r="BM582" i="1"/>
  <c r="Y582" i="1"/>
  <c r="BO581" i="1"/>
  <c r="BM581" i="1"/>
  <c r="Y581" i="1"/>
  <c r="P581" i="1"/>
  <c r="BP580" i="1"/>
  <c r="BO580" i="1"/>
  <c r="BN580" i="1"/>
  <c r="BM580" i="1"/>
  <c r="Z580" i="1"/>
  <c r="Y580" i="1"/>
  <c r="BP579" i="1"/>
  <c r="BO579" i="1"/>
  <c r="BN579" i="1"/>
  <c r="BM579" i="1"/>
  <c r="Z579" i="1"/>
  <c r="Y579" i="1"/>
  <c r="P579" i="1"/>
  <c r="BO578" i="1"/>
  <c r="BM578" i="1"/>
  <c r="Y578" i="1"/>
  <c r="BO577" i="1"/>
  <c r="BM577" i="1"/>
  <c r="Y577" i="1"/>
  <c r="P577" i="1"/>
  <c r="X575" i="1"/>
  <c r="X574" i="1"/>
  <c r="BO573" i="1"/>
  <c r="BM573" i="1"/>
  <c r="Y573" i="1"/>
  <c r="P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P571" i="1"/>
  <c r="BO570" i="1"/>
  <c r="BM570" i="1"/>
  <c r="Y570" i="1"/>
  <c r="BO569" i="1"/>
  <c r="BM569" i="1"/>
  <c r="Y569" i="1"/>
  <c r="P569" i="1"/>
  <c r="X567" i="1"/>
  <c r="X566" i="1"/>
  <c r="BO565" i="1"/>
  <c r="BM565" i="1"/>
  <c r="Z565" i="1"/>
  <c r="Y565" i="1"/>
  <c r="BP564" i="1"/>
  <c r="BO564" i="1"/>
  <c r="BN564" i="1"/>
  <c r="BM564" i="1"/>
  <c r="Z564" i="1"/>
  <c r="Y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P562" i="1"/>
  <c r="BO561" i="1"/>
  <c r="BM561" i="1"/>
  <c r="Y561" i="1"/>
  <c r="BP561" i="1" s="1"/>
  <c r="P561" i="1"/>
  <c r="BO560" i="1"/>
  <c r="BM560" i="1"/>
  <c r="Y560" i="1"/>
  <c r="BO559" i="1"/>
  <c r="BM559" i="1"/>
  <c r="Y559" i="1"/>
  <c r="P559" i="1"/>
  <c r="BO558" i="1"/>
  <c r="BM558" i="1"/>
  <c r="Y558" i="1"/>
  <c r="BP558" i="1" s="1"/>
  <c r="P558" i="1"/>
  <c r="BP557" i="1"/>
  <c r="BO557" i="1"/>
  <c r="BN557" i="1"/>
  <c r="BM557" i="1"/>
  <c r="Z557" i="1"/>
  <c r="Y557" i="1"/>
  <c r="P557" i="1"/>
  <c r="BO556" i="1"/>
  <c r="BM556" i="1"/>
  <c r="Y556" i="1"/>
  <c r="BP556" i="1" s="1"/>
  <c r="P556" i="1"/>
  <c r="BO555" i="1"/>
  <c r="BM555" i="1"/>
  <c r="Y555" i="1"/>
  <c r="P555" i="1"/>
  <c r="BO554" i="1"/>
  <c r="BM554" i="1"/>
  <c r="Y554" i="1"/>
  <c r="BP554" i="1" s="1"/>
  <c r="P554" i="1"/>
  <c r="BO553" i="1"/>
  <c r="BM553" i="1"/>
  <c r="Y553" i="1"/>
  <c r="P553" i="1"/>
  <c r="BO552" i="1"/>
  <c r="BM552" i="1"/>
  <c r="Y552" i="1"/>
  <c r="BP552" i="1" s="1"/>
  <c r="P552" i="1"/>
  <c r="BO551" i="1"/>
  <c r="BM551" i="1"/>
  <c r="Y551" i="1"/>
  <c r="P551" i="1"/>
  <c r="X547" i="1"/>
  <c r="X546" i="1"/>
  <c r="BO545" i="1"/>
  <c r="BM545" i="1"/>
  <c r="Y545" i="1"/>
  <c r="P545" i="1"/>
  <c r="X542" i="1"/>
  <c r="X541" i="1"/>
  <c r="BP540" i="1"/>
  <c r="BO540" i="1"/>
  <c r="BN540" i="1"/>
  <c r="BM540" i="1"/>
  <c r="Z540" i="1"/>
  <c r="Y540" i="1"/>
  <c r="P540" i="1"/>
  <c r="BO539" i="1"/>
  <c r="BM539" i="1"/>
  <c r="Y539" i="1"/>
  <c r="BP539" i="1" s="1"/>
  <c r="BO538" i="1"/>
  <c r="BM538" i="1"/>
  <c r="Y538" i="1"/>
  <c r="BP538" i="1" s="1"/>
  <c r="BO537" i="1"/>
  <c r="BM537" i="1"/>
  <c r="Y537" i="1"/>
  <c r="BP537" i="1" s="1"/>
  <c r="P537" i="1"/>
  <c r="BO536" i="1"/>
  <c r="BM536" i="1"/>
  <c r="Y536" i="1"/>
  <c r="P536" i="1"/>
  <c r="BO535" i="1"/>
  <c r="BM535" i="1"/>
  <c r="Y535" i="1"/>
  <c r="P535" i="1"/>
  <c r="X532" i="1"/>
  <c r="X531" i="1"/>
  <c r="BO530" i="1"/>
  <c r="BM530" i="1"/>
  <c r="Y530" i="1"/>
  <c r="Y531" i="1" s="1"/>
  <c r="P530" i="1"/>
  <c r="X528" i="1"/>
  <c r="X527" i="1"/>
  <c r="BO526" i="1"/>
  <c r="BM526" i="1"/>
  <c r="Y526" i="1"/>
  <c r="Y527" i="1" s="1"/>
  <c r="P526" i="1"/>
  <c r="X524" i="1"/>
  <c r="X523" i="1"/>
  <c r="BO522" i="1"/>
  <c r="BM522" i="1"/>
  <c r="Y522" i="1"/>
  <c r="BP522" i="1" s="1"/>
  <c r="P522" i="1"/>
  <c r="BO521" i="1"/>
  <c r="BM521" i="1"/>
  <c r="Y521" i="1"/>
  <c r="P521" i="1"/>
  <c r="BO520" i="1"/>
  <c r="BM520" i="1"/>
  <c r="Y520" i="1"/>
  <c r="BP520" i="1" s="1"/>
  <c r="BO519" i="1"/>
  <c r="BM519" i="1"/>
  <c r="Y519" i="1"/>
  <c r="BP519" i="1" s="1"/>
  <c r="P519" i="1"/>
  <c r="BO518" i="1"/>
  <c r="BM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BP509" i="1" s="1"/>
  <c r="P509" i="1"/>
  <c r="BO508" i="1"/>
  <c r="BM508" i="1"/>
  <c r="Y508" i="1"/>
  <c r="P508" i="1"/>
  <c r="X506" i="1"/>
  <c r="X505" i="1"/>
  <c r="BO504" i="1"/>
  <c r="BM504" i="1"/>
  <c r="Y504" i="1"/>
  <c r="P504" i="1"/>
  <c r="BO503" i="1"/>
  <c r="BM503" i="1"/>
  <c r="Y503" i="1"/>
  <c r="Y506" i="1" s="1"/>
  <c r="P503" i="1"/>
  <c r="X501" i="1"/>
  <c r="X500" i="1"/>
  <c r="BO499" i="1"/>
  <c r="BM499" i="1"/>
  <c r="Y499" i="1"/>
  <c r="BP499" i="1" s="1"/>
  <c r="BO498" i="1"/>
  <c r="BM498" i="1"/>
  <c r="Y498" i="1"/>
  <c r="BP498" i="1" s="1"/>
  <c r="P498" i="1"/>
  <c r="BO497" i="1"/>
  <c r="BM497" i="1"/>
  <c r="Y497" i="1"/>
  <c r="P497" i="1"/>
  <c r="BO496" i="1"/>
  <c r="BM496" i="1"/>
  <c r="Y496" i="1"/>
  <c r="BP496" i="1" s="1"/>
  <c r="P496" i="1"/>
  <c r="BO495" i="1"/>
  <c r="BM495" i="1"/>
  <c r="Y495" i="1"/>
  <c r="P495" i="1"/>
  <c r="BO494" i="1"/>
  <c r="BM494" i="1"/>
  <c r="Y494" i="1"/>
  <c r="BP494" i="1" s="1"/>
  <c r="P494" i="1"/>
  <c r="BO493" i="1"/>
  <c r="BM493" i="1"/>
  <c r="Y493" i="1"/>
  <c r="BO492" i="1"/>
  <c r="BM492" i="1"/>
  <c r="Y492" i="1"/>
  <c r="P492" i="1"/>
  <c r="BO491" i="1"/>
  <c r="BM491" i="1"/>
  <c r="Y491" i="1"/>
  <c r="BP491" i="1" s="1"/>
  <c r="P491" i="1"/>
  <c r="BO490" i="1"/>
  <c r="BM490" i="1"/>
  <c r="Y490" i="1"/>
  <c r="P490" i="1"/>
  <c r="BO489" i="1"/>
  <c r="BM489" i="1"/>
  <c r="Y489" i="1"/>
  <c r="BP489" i="1" s="1"/>
  <c r="P489" i="1"/>
  <c r="BO488" i="1"/>
  <c r="BM488" i="1"/>
  <c r="Y488" i="1"/>
  <c r="BO487" i="1"/>
  <c r="BM487" i="1"/>
  <c r="Y487" i="1"/>
  <c r="P487" i="1"/>
  <c r="BO486" i="1"/>
  <c r="BM486" i="1"/>
  <c r="Y486" i="1"/>
  <c r="BP486" i="1" s="1"/>
  <c r="P486" i="1"/>
  <c r="BO485" i="1"/>
  <c r="BM485" i="1"/>
  <c r="Y485" i="1"/>
  <c r="BO484" i="1"/>
  <c r="BM484" i="1"/>
  <c r="Y484" i="1"/>
  <c r="P484" i="1"/>
  <c r="BO483" i="1"/>
  <c r="BM483" i="1"/>
  <c r="Y483" i="1"/>
  <c r="BP483" i="1" s="1"/>
  <c r="P483" i="1"/>
  <c r="BO482" i="1"/>
  <c r="BM482" i="1"/>
  <c r="Y482" i="1"/>
  <c r="P482" i="1"/>
  <c r="BO481" i="1"/>
  <c r="BM481" i="1"/>
  <c r="Y481" i="1"/>
  <c r="BP481" i="1" s="1"/>
  <c r="BO480" i="1"/>
  <c r="BM480" i="1"/>
  <c r="Y480" i="1"/>
  <c r="BP480" i="1" s="1"/>
  <c r="BO479" i="1"/>
  <c r="BM479" i="1"/>
  <c r="Y479" i="1"/>
  <c r="Y500" i="1" s="1"/>
  <c r="X477" i="1"/>
  <c r="Y476" i="1"/>
  <c r="X476" i="1"/>
  <c r="BP475" i="1"/>
  <c r="BO475" i="1"/>
  <c r="BN475" i="1"/>
  <c r="BM475" i="1"/>
  <c r="Z475" i="1"/>
  <c r="Z476" i="1" s="1"/>
  <c r="Y475" i="1"/>
  <c r="P475" i="1"/>
  <c r="X471" i="1"/>
  <c r="Y470" i="1"/>
  <c r="X470" i="1"/>
  <c r="BP469" i="1"/>
  <c r="BO469" i="1"/>
  <c r="BN469" i="1"/>
  <c r="BM469" i="1"/>
  <c r="Z469" i="1"/>
  <c r="Z470" i="1" s="1"/>
  <c r="Y469" i="1"/>
  <c r="Y471" i="1" s="1"/>
  <c r="X467" i="1"/>
  <c r="X466" i="1"/>
  <c r="BO465" i="1"/>
  <c r="BM465" i="1"/>
  <c r="Y465" i="1"/>
  <c r="BP465" i="1" s="1"/>
  <c r="P465" i="1"/>
  <c r="BP464" i="1"/>
  <c r="BO464" i="1"/>
  <c r="BN464" i="1"/>
  <c r="BM464" i="1"/>
  <c r="Z464" i="1"/>
  <c r="Y464" i="1"/>
  <c r="P464" i="1"/>
  <c r="BO463" i="1"/>
  <c r="BM463" i="1"/>
  <c r="Y463" i="1"/>
  <c r="BP463" i="1" s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BP457" i="1" s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BP420" i="1" s="1"/>
  <c r="P420" i="1"/>
  <c r="BO419" i="1"/>
  <c r="BM419" i="1"/>
  <c r="Y419" i="1"/>
  <c r="P419" i="1"/>
  <c r="BO418" i="1"/>
  <c r="BM418" i="1"/>
  <c r="Z418" i="1"/>
  <c r="Y418" i="1"/>
  <c r="P418" i="1"/>
  <c r="BO417" i="1"/>
  <c r="BN417" i="1"/>
  <c r="BM417" i="1"/>
  <c r="Z417" i="1"/>
  <c r="Y417" i="1"/>
  <c r="BP417" i="1" s="1"/>
  <c r="P417" i="1"/>
  <c r="BO416" i="1"/>
  <c r="BM416" i="1"/>
  <c r="Y416" i="1"/>
  <c r="BP416" i="1" s="1"/>
  <c r="P416" i="1"/>
  <c r="X412" i="1"/>
  <c r="X411" i="1"/>
  <c r="BO410" i="1"/>
  <c r="BM410" i="1"/>
  <c r="Y410" i="1"/>
  <c r="BP410" i="1" s="1"/>
  <c r="P410" i="1"/>
  <c r="BO409" i="1"/>
  <c r="BM409" i="1"/>
  <c r="Y409" i="1"/>
  <c r="P409" i="1"/>
  <c r="BO408" i="1"/>
  <c r="BM408" i="1"/>
  <c r="Y408" i="1"/>
  <c r="Y412" i="1" s="1"/>
  <c r="P408" i="1"/>
  <c r="X406" i="1"/>
  <c r="X405" i="1"/>
  <c r="BO404" i="1"/>
  <c r="BM404" i="1"/>
  <c r="Y404" i="1"/>
  <c r="V694" i="1" s="1"/>
  <c r="P404" i="1"/>
  <c r="X401" i="1"/>
  <c r="X400" i="1"/>
  <c r="BO399" i="1"/>
  <c r="BM399" i="1"/>
  <c r="Y399" i="1"/>
  <c r="BP399" i="1" s="1"/>
  <c r="P399" i="1"/>
  <c r="BO398" i="1"/>
  <c r="BM398" i="1"/>
  <c r="Y398" i="1"/>
  <c r="BP398" i="1" s="1"/>
  <c r="P398" i="1"/>
  <c r="BO397" i="1"/>
  <c r="BM397" i="1"/>
  <c r="Y397" i="1"/>
  <c r="P397" i="1"/>
  <c r="X395" i="1"/>
  <c r="X394" i="1"/>
  <c r="BO393" i="1"/>
  <c r="BM393" i="1"/>
  <c r="Y393" i="1"/>
  <c r="BP393" i="1" s="1"/>
  <c r="P393" i="1"/>
  <c r="BO392" i="1"/>
  <c r="BM392" i="1"/>
  <c r="Y392" i="1"/>
  <c r="P392" i="1"/>
  <c r="BO391" i="1"/>
  <c r="BM391" i="1"/>
  <c r="Y391" i="1"/>
  <c r="BP391" i="1" s="1"/>
  <c r="BO390" i="1"/>
  <c r="BM390" i="1"/>
  <c r="Y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BP385" i="1" s="1"/>
  <c r="BO384" i="1"/>
  <c r="BM384" i="1"/>
  <c r="Y384" i="1"/>
  <c r="Y387" i="1" s="1"/>
  <c r="P384" i="1"/>
  <c r="BP383" i="1"/>
  <c r="BO383" i="1"/>
  <c r="BN383" i="1"/>
  <c r="BM383" i="1"/>
  <c r="Z383" i="1"/>
  <c r="Y383" i="1"/>
  <c r="P383" i="1"/>
  <c r="X381" i="1"/>
  <c r="X380" i="1"/>
  <c r="BO379" i="1"/>
  <c r="BM379" i="1"/>
  <c r="Y379" i="1"/>
  <c r="P379" i="1"/>
  <c r="BO378" i="1"/>
  <c r="BM378" i="1"/>
  <c r="Y378" i="1"/>
  <c r="BP378" i="1" s="1"/>
  <c r="P378" i="1"/>
  <c r="BO377" i="1"/>
  <c r="BM377" i="1"/>
  <c r="Y377" i="1"/>
  <c r="BP377" i="1" s="1"/>
  <c r="P377" i="1"/>
  <c r="BO376" i="1"/>
  <c r="BM376" i="1"/>
  <c r="Y376" i="1"/>
  <c r="BP376" i="1" s="1"/>
  <c r="P376" i="1"/>
  <c r="BO375" i="1"/>
  <c r="BM375" i="1"/>
  <c r="Y375" i="1"/>
  <c r="P375" i="1"/>
  <c r="BO374" i="1"/>
  <c r="BM374" i="1"/>
  <c r="Y374" i="1"/>
  <c r="Y380" i="1" s="1"/>
  <c r="P374" i="1"/>
  <c r="X372" i="1"/>
  <c r="X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O367" i="1"/>
  <c r="BM367" i="1"/>
  <c r="Y367" i="1"/>
  <c r="P367" i="1"/>
  <c r="X365" i="1"/>
  <c r="X364" i="1"/>
  <c r="BO363" i="1"/>
  <c r="BM363" i="1"/>
  <c r="Y363" i="1"/>
  <c r="BP363" i="1" s="1"/>
  <c r="P363" i="1"/>
  <c r="BO362" i="1"/>
  <c r="BM362" i="1"/>
  <c r="Y362" i="1"/>
  <c r="BP362" i="1" s="1"/>
  <c r="P362" i="1"/>
  <c r="BO361" i="1"/>
  <c r="BM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BP358" i="1" s="1"/>
  <c r="P358" i="1"/>
  <c r="BO357" i="1"/>
  <c r="BM357" i="1"/>
  <c r="Y357" i="1"/>
  <c r="P357" i="1"/>
  <c r="BO356" i="1"/>
  <c r="BM356" i="1"/>
  <c r="Y356" i="1"/>
  <c r="P356" i="1"/>
  <c r="X353" i="1"/>
  <c r="X352" i="1"/>
  <c r="BO351" i="1"/>
  <c r="BM351" i="1"/>
  <c r="Y351" i="1"/>
  <c r="Y353" i="1" s="1"/>
  <c r="P351" i="1"/>
  <c r="X349" i="1"/>
  <c r="X348" i="1"/>
  <c r="BO347" i="1"/>
  <c r="BM347" i="1"/>
  <c r="Y347" i="1"/>
  <c r="P347" i="1"/>
  <c r="BO346" i="1"/>
  <c r="BM346" i="1"/>
  <c r="Y346" i="1"/>
  <c r="BP346" i="1" s="1"/>
  <c r="P346" i="1"/>
  <c r="X344" i="1"/>
  <c r="X343" i="1"/>
  <c r="BO342" i="1"/>
  <c r="BM342" i="1"/>
  <c r="Y342" i="1"/>
  <c r="Y343" i="1" s="1"/>
  <c r="P342" i="1"/>
  <c r="X339" i="1"/>
  <c r="X338" i="1"/>
  <c r="BO337" i="1"/>
  <c r="BM337" i="1"/>
  <c r="Y337" i="1"/>
  <c r="P337" i="1"/>
  <c r="BO336" i="1"/>
  <c r="BM336" i="1"/>
  <c r="Y336" i="1"/>
  <c r="Y338" i="1" s="1"/>
  <c r="P336" i="1"/>
  <c r="X334" i="1"/>
  <c r="X333" i="1"/>
  <c r="BO332" i="1"/>
  <c r="BM332" i="1"/>
  <c r="Y332" i="1"/>
  <c r="Y334" i="1" s="1"/>
  <c r="P332" i="1"/>
  <c r="X330" i="1"/>
  <c r="X329" i="1"/>
  <c r="BO328" i="1"/>
  <c r="BM328" i="1"/>
  <c r="Y328" i="1"/>
  <c r="S694" i="1" s="1"/>
  <c r="P328" i="1"/>
  <c r="X325" i="1"/>
  <c r="X324" i="1"/>
  <c r="BO323" i="1"/>
  <c r="BM323" i="1"/>
  <c r="Y323" i="1"/>
  <c r="Y325" i="1" s="1"/>
  <c r="P323" i="1"/>
  <c r="X321" i="1"/>
  <c r="X320" i="1"/>
  <c r="BO319" i="1"/>
  <c r="BM319" i="1"/>
  <c r="Y319" i="1"/>
  <c r="Y321" i="1" s="1"/>
  <c r="P319" i="1"/>
  <c r="X317" i="1"/>
  <c r="X316" i="1"/>
  <c r="BO315" i="1"/>
  <c r="BM315" i="1"/>
  <c r="Y315" i="1"/>
  <c r="R694" i="1" s="1"/>
  <c r="P315" i="1"/>
  <c r="X312" i="1"/>
  <c r="X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BP305" i="1" s="1"/>
  <c r="P305" i="1"/>
  <c r="X302" i="1"/>
  <c r="X301" i="1"/>
  <c r="BO300" i="1"/>
  <c r="BM300" i="1"/>
  <c r="Y300" i="1"/>
  <c r="P300" i="1"/>
  <c r="BO299" i="1"/>
  <c r="BM299" i="1"/>
  <c r="Y299" i="1"/>
  <c r="Y301" i="1" s="1"/>
  <c r="P299" i="1"/>
  <c r="BP298" i="1"/>
  <c r="BO298" i="1"/>
  <c r="BN298" i="1"/>
  <c r="BM298" i="1"/>
  <c r="Z298" i="1"/>
  <c r="Y298" i="1"/>
  <c r="P298" i="1"/>
  <c r="X295" i="1"/>
  <c r="Y294" i="1"/>
  <c r="X294" i="1"/>
  <c r="BP293" i="1"/>
  <c r="BO293" i="1"/>
  <c r="BN293" i="1"/>
  <c r="BM293" i="1"/>
  <c r="Z293" i="1"/>
  <c r="Z294" i="1" s="1"/>
  <c r="Y293" i="1"/>
  <c r="O694" i="1" s="1"/>
  <c r="P293" i="1"/>
  <c r="X290" i="1"/>
  <c r="X289" i="1"/>
  <c r="BO288" i="1"/>
  <c r="BM288" i="1"/>
  <c r="Y288" i="1"/>
  <c r="P288" i="1"/>
  <c r="BO287" i="1"/>
  <c r="BM287" i="1"/>
  <c r="Y287" i="1"/>
  <c r="P287" i="1"/>
  <c r="BO286" i="1"/>
  <c r="BM286" i="1"/>
  <c r="Y286" i="1"/>
  <c r="BP286" i="1" s="1"/>
  <c r="P286" i="1"/>
  <c r="BO285" i="1"/>
  <c r="BM285" i="1"/>
  <c r="Y285" i="1"/>
  <c r="P285" i="1"/>
  <c r="BO284" i="1"/>
  <c r="BM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P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P262" i="1"/>
  <c r="X259" i="1"/>
  <c r="X258" i="1"/>
  <c r="BO257" i="1"/>
  <c r="BM257" i="1"/>
  <c r="Y257" i="1"/>
  <c r="Z257" i="1" s="1"/>
  <c r="P257" i="1"/>
  <c r="BO256" i="1"/>
  <c r="BM256" i="1"/>
  <c r="Y256" i="1"/>
  <c r="BP256" i="1" s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BP242" i="1" s="1"/>
  <c r="BO241" i="1"/>
  <c r="BM241" i="1"/>
  <c r="Y241" i="1"/>
  <c r="BP241" i="1" s="1"/>
  <c r="P241" i="1"/>
  <c r="BO240" i="1"/>
  <c r="BM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Y223" i="1" s="1"/>
  <c r="P215" i="1"/>
  <c r="X213" i="1"/>
  <c r="X212" i="1"/>
  <c r="BO211" i="1"/>
  <c r="BM211" i="1"/>
  <c r="Y211" i="1"/>
  <c r="Y213" i="1" s="1"/>
  <c r="P211" i="1"/>
  <c r="BP210" i="1"/>
  <c r="BO210" i="1"/>
  <c r="BN210" i="1"/>
  <c r="BM210" i="1"/>
  <c r="Z210" i="1"/>
  <c r="Y210" i="1"/>
  <c r="P210" i="1"/>
  <c r="X208" i="1"/>
  <c r="X207" i="1"/>
  <c r="BO206" i="1"/>
  <c r="BM206" i="1"/>
  <c r="Y206" i="1"/>
  <c r="P206" i="1"/>
  <c r="BO205" i="1"/>
  <c r="BM205" i="1"/>
  <c r="Y205" i="1"/>
  <c r="P205" i="1"/>
  <c r="X202" i="1"/>
  <c r="X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BP183" i="1" s="1"/>
  <c r="P183" i="1"/>
  <c r="BO182" i="1"/>
  <c r="BM182" i="1"/>
  <c r="Y182" i="1"/>
  <c r="Y184" i="1" s="1"/>
  <c r="P182" i="1"/>
  <c r="X180" i="1"/>
  <c r="X179" i="1"/>
  <c r="BO178" i="1"/>
  <c r="BM178" i="1"/>
  <c r="Y178" i="1"/>
  <c r="BP178" i="1" s="1"/>
  <c r="P178" i="1"/>
  <c r="BO177" i="1"/>
  <c r="BM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Y167" i="1" s="1"/>
  <c r="X161" i="1"/>
  <c r="X160" i="1"/>
  <c r="BO159" i="1"/>
  <c r="BM159" i="1"/>
  <c r="Y159" i="1"/>
  <c r="P159" i="1"/>
  <c r="BO158" i="1"/>
  <c r="BM158" i="1"/>
  <c r="Y158" i="1"/>
  <c r="Y160" i="1" s="1"/>
  <c r="P158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BO152" i="1"/>
  <c r="BM152" i="1"/>
  <c r="Y152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Y148" i="1" s="1"/>
  <c r="P146" i="1"/>
  <c r="X144" i="1"/>
  <c r="X143" i="1"/>
  <c r="BO142" i="1"/>
  <c r="BM142" i="1"/>
  <c r="Y142" i="1"/>
  <c r="BP142" i="1" s="1"/>
  <c r="P142" i="1"/>
  <c r="BO141" i="1"/>
  <c r="BM141" i="1"/>
  <c r="Y141" i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BP138" i="1" s="1"/>
  <c r="P138" i="1"/>
  <c r="BO137" i="1"/>
  <c r="BM137" i="1"/>
  <c r="Y137" i="1"/>
  <c r="P137" i="1"/>
  <c r="BO136" i="1"/>
  <c r="BM136" i="1"/>
  <c r="Y136" i="1"/>
  <c r="Y144" i="1" s="1"/>
  <c r="P136" i="1"/>
  <c r="X134" i="1"/>
  <c r="X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P130" i="1"/>
  <c r="BO129" i="1"/>
  <c r="BM129" i="1"/>
  <c r="Y129" i="1"/>
  <c r="P129" i="1"/>
  <c r="X127" i="1"/>
  <c r="X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P123" i="1"/>
  <c r="BO122" i="1"/>
  <c r="BM122" i="1"/>
  <c r="Y122" i="1"/>
  <c r="Y126" i="1" s="1"/>
  <c r="P122" i="1"/>
  <c r="BP121" i="1"/>
  <c r="BO121" i="1"/>
  <c r="BN121" i="1"/>
  <c r="BM121" i="1"/>
  <c r="Z121" i="1"/>
  <c r="Y121" i="1"/>
  <c r="P121" i="1"/>
  <c r="X118" i="1"/>
  <c r="X117" i="1"/>
  <c r="BO116" i="1"/>
  <c r="BM116" i="1"/>
  <c r="Y116" i="1"/>
  <c r="BO115" i="1"/>
  <c r="BM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BO111" i="1"/>
  <c r="BM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P99" i="1"/>
  <c r="BO98" i="1"/>
  <c r="BM98" i="1"/>
  <c r="Y98" i="1"/>
  <c r="P98" i="1"/>
  <c r="X96" i="1"/>
  <c r="X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P89" i="1"/>
  <c r="X87" i="1"/>
  <c r="X86" i="1"/>
  <c r="BO85" i="1"/>
  <c r="BM85" i="1"/>
  <c r="Y85" i="1"/>
  <c r="BP85" i="1" s="1"/>
  <c r="P85" i="1"/>
  <c r="BO84" i="1"/>
  <c r="BM84" i="1"/>
  <c r="Y84" i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P81" i="1"/>
  <c r="BO80" i="1"/>
  <c r="BM80" i="1"/>
  <c r="Y80" i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O74" i="1"/>
  <c r="BM74" i="1"/>
  <c r="Y74" i="1"/>
  <c r="P74" i="1"/>
  <c r="BO73" i="1"/>
  <c r="BM73" i="1"/>
  <c r="Y73" i="1"/>
  <c r="Y77" i="1" s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P63" i="1"/>
  <c r="BO62" i="1"/>
  <c r="BM62" i="1"/>
  <c r="Y62" i="1"/>
  <c r="P62" i="1"/>
  <c r="X59" i="1"/>
  <c r="X58" i="1"/>
  <c r="BO57" i="1"/>
  <c r="BM57" i="1"/>
  <c r="Y57" i="1"/>
  <c r="BP57" i="1" s="1"/>
  <c r="P57" i="1"/>
  <c r="BO56" i="1"/>
  <c r="BM56" i="1"/>
  <c r="Y56" i="1"/>
  <c r="Y58" i="1" s="1"/>
  <c r="P56" i="1"/>
  <c r="X54" i="1"/>
  <c r="X53" i="1"/>
  <c r="BO52" i="1"/>
  <c r="BM52" i="1"/>
  <c r="Y52" i="1"/>
  <c r="BP52" i="1" s="1"/>
  <c r="P52" i="1"/>
  <c r="BO51" i="1"/>
  <c r="BM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P48" i="1"/>
  <c r="BO47" i="1"/>
  <c r="BM47" i="1"/>
  <c r="Y47" i="1"/>
  <c r="P47" i="1"/>
  <c r="X43" i="1"/>
  <c r="X42" i="1"/>
  <c r="BO41" i="1"/>
  <c r="BM41" i="1"/>
  <c r="Y41" i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P22" i="1"/>
  <c r="H10" i="1"/>
  <c r="A9" i="1"/>
  <c r="F10" i="1" s="1"/>
  <c r="D7" i="1"/>
  <c r="Q6" i="1"/>
  <c r="P2" i="1"/>
  <c r="Y438" i="1" l="1"/>
  <c r="Y437" i="1"/>
  <c r="BP435" i="1"/>
  <c r="BN435" i="1"/>
  <c r="Z435" i="1"/>
  <c r="BP484" i="1"/>
  <c r="BN484" i="1"/>
  <c r="Z484" i="1"/>
  <c r="BP490" i="1"/>
  <c r="BN490" i="1"/>
  <c r="Z490" i="1"/>
  <c r="BP508" i="1"/>
  <c r="BN508" i="1"/>
  <c r="Z508" i="1"/>
  <c r="BP521" i="1"/>
  <c r="BN521" i="1"/>
  <c r="Z521" i="1"/>
  <c r="Y609" i="1"/>
  <c r="BP608" i="1"/>
  <c r="BN608" i="1"/>
  <c r="Z608" i="1"/>
  <c r="Z609" i="1" s="1"/>
  <c r="Y618" i="1"/>
  <c r="Y617" i="1"/>
  <c r="BP616" i="1"/>
  <c r="BN616" i="1"/>
  <c r="Z616" i="1"/>
  <c r="Z617" i="1" s="1"/>
  <c r="Y637" i="1"/>
  <c r="Y636" i="1"/>
  <c r="BP632" i="1"/>
  <c r="BN632" i="1"/>
  <c r="Z632" i="1"/>
  <c r="BP634" i="1"/>
  <c r="BN634" i="1"/>
  <c r="Z634" i="1"/>
  <c r="BP650" i="1"/>
  <c r="BN650" i="1"/>
  <c r="Z650" i="1"/>
  <c r="BP652" i="1"/>
  <c r="BN652" i="1"/>
  <c r="Z652" i="1"/>
  <c r="BP654" i="1"/>
  <c r="BN654" i="1"/>
  <c r="Z654" i="1"/>
  <c r="BP656" i="1"/>
  <c r="BN656" i="1"/>
  <c r="Z656" i="1"/>
  <c r="Z22" i="1"/>
  <c r="Z23" i="1" s="1"/>
  <c r="BN22" i="1"/>
  <c r="BP22" i="1"/>
  <c r="Z26" i="1"/>
  <c r="BN26" i="1"/>
  <c r="Y34" i="1"/>
  <c r="Z33" i="1"/>
  <c r="BN33" i="1"/>
  <c r="Z57" i="1"/>
  <c r="BN57" i="1"/>
  <c r="Z68" i="1"/>
  <c r="BN68" i="1"/>
  <c r="Z82" i="1"/>
  <c r="BN82" i="1"/>
  <c r="Z94" i="1"/>
  <c r="BN94" i="1"/>
  <c r="Z107" i="1"/>
  <c r="BN107" i="1"/>
  <c r="Z125" i="1"/>
  <c r="BN125" i="1"/>
  <c r="Z139" i="1"/>
  <c r="BN139" i="1"/>
  <c r="Z183" i="1"/>
  <c r="BN183" i="1"/>
  <c r="Z199" i="1"/>
  <c r="BN199" i="1"/>
  <c r="Z218" i="1"/>
  <c r="BN218" i="1"/>
  <c r="Z228" i="1"/>
  <c r="BN228" i="1"/>
  <c r="Z236" i="1"/>
  <c r="BN236" i="1"/>
  <c r="Z245" i="1"/>
  <c r="BN245" i="1"/>
  <c r="Z256" i="1"/>
  <c r="BN256" i="1"/>
  <c r="Z269" i="1"/>
  <c r="BN269" i="1"/>
  <c r="Z286" i="1"/>
  <c r="BN286" i="1"/>
  <c r="Z305" i="1"/>
  <c r="BN305" i="1"/>
  <c r="Z342" i="1"/>
  <c r="Z343" i="1" s="1"/>
  <c r="BN342" i="1"/>
  <c r="BP342" i="1"/>
  <c r="Z346" i="1"/>
  <c r="BN346" i="1"/>
  <c r="Y349" i="1"/>
  <c r="Z363" i="1"/>
  <c r="BN363" i="1"/>
  <c r="Z377" i="1"/>
  <c r="BN377" i="1"/>
  <c r="Z398" i="1"/>
  <c r="BN398" i="1"/>
  <c r="Z420" i="1"/>
  <c r="BN420" i="1"/>
  <c r="BP430" i="1"/>
  <c r="BN430" i="1"/>
  <c r="Z430" i="1"/>
  <c r="BP436" i="1"/>
  <c r="BN436" i="1"/>
  <c r="Z436" i="1"/>
  <c r="BP452" i="1"/>
  <c r="BN452" i="1"/>
  <c r="Z452" i="1"/>
  <c r="BP485" i="1"/>
  <c r="BN485" i="1"/>
  <c r="Z485" i="1"/>
  <c r="BP495" i="1"/>
  <c r="BN495" i="1"/>
  <c r="Z495" i="1"/>
  <c r="BP518" i="1"/>
  <c r="BN518" i="1"/>
  <c r="Z518" i="1"/>
  <c r="BP553" i="1"/>
  <c r="BN553" i="1"/>
  <c r="Z553" i="1"/>
  <c r="BP633" i="1"/>
  <c r="BN633" i="1"/>
  <c r="Z633" i="1"/>
  <c r="BP635" i="1"/>
  <c r="BN635" i="1"/>
  <c r="Z635" i="1"/>
  <c r="Y658" i="1"/>
  <c r="Y657" i="1"/>
  <c r="BP649" i="1"/>
  <c r="BN649" i="1"/>
  <c r="Z649" i="1"/>
  <c r="BP651" i="1"/>
  <c r="BN651" i="1"/>
  <c r="Z651" i="1"/>
  <c r="BP653" i="1"/>
  <c r="BN653" i="1"/>
  <c r="Z653" i="1"/>
  <c r="BP655" i="1"/>
  <c r="BN655" i="1"/>
  <c r="Z655" i="1"/>
  <c r="Z694" i="1"/>
  <c r="Y43" i="1"/>
  <c r="Y42" i="1"/>
  <c r="BP41" i="1"/>
  <c r="BN41" i="1"/>
  <c r="BP51" i="1"/>
  <c r="BN51" i="1"/>
  <c r="Z51" i="1"/>
  <c r="BP66" i="1"/>
  <c r="BN66" i="1"/>
  <c r="Z66" i="1"/>
  <c r="Y86" i="1"/>
  <c r="BP80" i="1"/>
  <c r="BN80" i="1"/>
  <c r="Z80" i="1"/>
  <c r="BP92" i="1"/>
  <c r="BN92" i="1"/>
  <c r="Z92" i="1"/>
  <c r="BP105" i="1"/>
  <c r="BN105" i="1"/>
  <c r="Z105" i="1"/>
  <c r="BP115" i="1"/>
  <c r="BN115" i="1"/>
  <c r="Z115" i="1"/>
  <c r="BP123" i="1"/>
  <c r="BN123" i="1"/>
  <c r="Z123" i="1"/>
  <c r="BP137" i="1"/>
  <c r="BN137" i="1"/>
  <c r="Z137" i="1"/>
  <c r="BP159" i="1"/>
  <c r="BN159" i="1"/>
  <c r="Z159" i="1"/>
  <c r="BP177" i="1"/>
  <c r="BN177" i="1"/>
  <c r="Z177" i="1"/>
  <c r="BP197" i="1"/>
  <c r="BN197" i="1"/>
  <c r="Z197" i="1"/>
  <c r="BP216" i="1"/>
  <c r="BN216" i="1"/>
  <c r="Z216" i="1"/>
  <c r="Y237" i="1"/>
  <c r="BP226" i="1"/>
  <c r="BN226" i="1"/>
  <c r="Z226" i="1"/>
  <c r="BP234" i="1"/>
  <c r="BN234" i="1"/>
  <c r="Z234" i="1"/>
  <c r="BP243" i="1"/>
  <c r="BN243" i="1"/>
  <c r="Z243" i="1"/>
  <c r="BP254" i="1"/>
  <c r="BN254" i="1"/>
  <c r="Z254" i="1"/>
  <c r="BP267" i="1"/>
  <c r="BN267" i="1"/>
  <c r="Z267" i="1"/>
  <c r="BP284" i="1"/>
  <c r="BN284" i="1"/>
  <c r="Z284" i="1"/>
  <c r="BP300" i="1"/>
  <c r="BN300" i="1"/>
  <c r="Z300" i="1"/>
  <c r="BP337" i="1"/>
  <c r="BN337" i="1"/>
  <c r="Z337" i="1"/>
  <c r="BP361" i="1"/>
  <c r="BN361" i="1"/>
  <c r="Z361" i="1"/>
  <c r="BP375" i="1"/>
  <c r="BN375" i="1"/>
  <c r="Z375" i="1"/>
  <c r="BP392" i="1"/>
  <c r="BN392" i="1"/>
  <c r="Z392" i="1"/>
  <c r="BP426" i="1"/>
  <c r="BN426" i="1"/>
  <c r="Z426" i="1"/>
  <c r="BP450" i="1"/>
  <c r="BN450" i="1"/>
  <c r="Z450" i="1"/>
  <c r="Y466" i="1"/>
  <c r="BP461" i="1"/>
  <c r="BN461" i="1"/>
  <c r="Z461" i="1"/>
  <c r="BP482" i="1"/>
  <c r="BN482" i="1"/>
  <c r="Z482" i="1"/>
  <c r="BP488" i="1"/>
  <c r="BN488" i="1"/>
  <c r="Z488" i="1"/>
  <c r="BP493" i="1"/>
  <c r="BN493" i="1"/>
  <c r="Z493" i="1"/>
  <c r="BP504" i="1"/>
  <c r="BN504" i="1"/>
  <c r="Z504" i="1"/>
  <c r="AB694" i="1"/>
  <c r="Y546" i="1"/>
  <c r="BP545" i="1"/>
  <c r="BN545" i="1"/>
  <c r="Z545" i="1"/>
  <c r="Z546" i="1" s="1"/>
  <c r="BP551" i="1"/>
  <c r="BN551" i="1"/>
  <c r="Z551" i="1"/>
  <c r="BP559" i="1"/>
  <c r="BN559" i="1"/>
  <c r="Z559" i="1"/>
  <c r="BP586" i="1"/>
  <c r="BN586" i="1"/>
  <c r="Z586" i="1"/>
  <c r="BP596" i="1"/>
  <c r="BN596" i="1"/>
  <c r="Z596" i="1"/>
  <c r="BP669" i="1"/>
  <c r="BN669" i="1"/>
  <c r="Z669" i="1"/>
  <c r="Y679" i="1"/>
  <c r="Y678" i="1"/>
  <c r="BP677" i="1"/>
  <c r="BN677" i="1"/>
  <c r="Z677" i="1"/>
  <c r="Z678" i="1" s="1"/>
  <c r="X688" i="1"/>
  <c r="X684" i="1"/>
  <c r="Y35" i="1"/>
  <c r="Z28" i="1"/>
  <c r="BN28" i="1"/>
  <c r="Z29" i="1"/>
  <c r="BN29" i="1"/>
  <c r="Z30" i="1"/>
  <c r="BN30" i="1"/>
  <c r="Z31" i="1"/>
  <c r="BN31" i="1"/>
  <c r="Z37" i="1"/>
  <c r="Z38" i="1" s="1"/>
  <c r="BN37" i="1"/>
  <c r="BP37" i="1"/>
  <c r="Y38" i="1"/>
  <c r="Z41" i="1"/>
  <c r="Z42" i="1" s="1"/>
  <c r="BP47" i="1"/>
  <c r="BN47" i="1"/>
  <c r="Z47" i="1"/>
  <c r="BP62" i="1"/>
  <c r="BN62" i="1"/>
  <c r="Z62" i="1"/>
  <c r="BP74" i="1"/>
  <c r="BN74" i="1"/>
  <c r="Z74" i="1"/>
  <c r="BP84" i="1"/>
  <c r="BN84" i="1"/>
  <c r="Z84" i="1"/>
  <c r="Y102" i="1"/>
  <c r="BP98" i="1"/>
  <c r="BN98" i="1"/>
  <c r="Z98" i="1"/>
  <c r="Y118" i="1"/>
  <c r="BP111" i="1"/>
  <c r="BN111" i="1"/>
  <c r="Z111" i="1"/>
  <c r="BP116" i="1"/>
  <c r="BN116" i="1"/>
  <c r="Z116" i="1"/>
  <c r="Y133" i="1"/>
  <c r="BP129" i="1"/>
  <c r="BN129" i="1"/>
  <c r="Z129" i="1"/>
  <c r="BP141" i="1"/>
  <c r="BN141" i="1"/>
  <c r="Z141" i="1"/>
  <c r="BP164" i="1"/>
  <c r="BN164" i="1"/>
  <c r="Z164" i="1"/>
  <c r="Y190" i="1"/>
  <c r="BP189" i="1"/>
  <c r="BN189" i="1"/>
  <c r="Z189" i="1"/>
  <c r="Z190" i="1" s="1"/>
  <c r="Y202" i="1"/>
  <c r="BP193" i="1"/>
  <c r="BN193" i="1"/>
  <c r="Z193" i="1"/>
  <c r="J694" i="1"/>
  <c r="BP206" i="1"/>
  <c r="BN206" i="1"/>
  <c r="Z206" i="1"/>
  <c r="BP220" i="1"/>
  <c r="BN220" i="1"/>
  <c r="Z220" i="1"/>
  <c r="BP230" i="1"/>
  <c r="BN230" i="1"/>
  <c r="Z230" i="1"/>
  <c r="Y246" i="1"/>
  <c r="BP240" i="1"/>
  <c r="BN240" i="1"/>
  <c r="Z240" i="1"/>
  <c r="BP250" i="1"/>
  <c r="BN250" i="1"/>
  <c r="Z250" i="1"/>
  <c r="BP263" i="1"/>
  <c r="BN263" i="1"/>
  <c r="Z263" i="1"/>
  <c r="BP280" i="1"/>
  <c r="BN280" i="1"/>
  <c r="Z280" i="1"/>
  <c r="BP288" i="1"/>
  <c r="BN288" i="1"/>
  <c r="Z288" i="1"/>
  <c r="Y312" i="1"/>
  <c r="BP307" i="1"/>
  <c r="BN307" i="1"/>
  <c r="Z307" i="1"/>
  <c r="U694" i="1"/>
  <c r="BP357" i="1"/>
  <c r="BN357" i="1"/>
  <c r="Z357" i="1"/>
  <c r="Y371" i="1"/>
  <c r="BP367" i="1"/>
  <c r="BN367" i="1"/>
  <c r="Z367" i="1"/>
  <c r="BP379" i="1"/>
  <c r="BN379" i="1"/>
  <c r="Z379" i="1"/>
  <c r="BP409" i="1"/>
  <c r="BN409" i="1"/>
  <c r="Z409" i="1"/>
  <c r="Y54" i="1"/>
  <c r="Y71" i="1"/>
  <c r="Y87" i="1"/>
  <c r="Y95" i="1"/>
  <c r="Y101" i="1"/>
  <c r="Y108" i="1"/>
  <c r="Y117" i="1"/>
  <c r="Y134" i="1"/>
  <c r="G694" i="1"/>
  <c r="H694" i="1"/>
  <c r="Y180" i="1"/>
  <c r="Y212" i="1"/>
  <c r="Y348" i="1"/>
  <c r="Y372" i="1"/>
  <c r="Y388" i="1"/>
  <c r="Y395" i="1"/>
  <c r="Y401" i="1"/>
  <c r="BP418" i="1"/>
  <c r="BN418" i="1"/>
  <c r="BP422" i="1"/>
  <c r="BN422" i="1"/>
  <c r="Z422" i="1"/>
  <c r="BP446" i="1"/>
  <c r="BN446" i="1"/>
  <c r="Z446" i="1"/>
  <c r="Y458" i="1"/>
  <c r="BP456" i="1"/>
  <c r="BN456" i="1"/>
  <c r="Z456" i="1"/>
  <c r="BP462" i="1"/>
  <c r="BN462" i="1"/>
  <c r="Z462" i="1"/>
  <c r="BP487" i="1"/>
  <c r="BN487" i="1"/>
  <c r="Z487" i="1"/>
  <c r="BP492" i="1"/>
  <c r="BN492" i="1"/>
  <c r="Z492" i="1"/>
  <c r="BP497" i="1"/>
  <c r="BN497" i="1"/>
  <c r="Z497" i="1"/>
  <c r="Y542" i="1"/>
  <c r="BP536" i="1"/>
  <c r="BN536" i="1"/>
  <c r="Z536" i="1"/>
  <c r="BP555" i="1"/>
  <c r="BN555" i="1"/>
  <c r="Z555" i="1"/>
  <c r="BP560" i="1"/>
  <c r="BN560" i="1"/>
  <c r="Z560" i="1"/>
  <c r="BP587" i="1"/>
  <c r="BN587" i="1"/>
  <c r="Z587" i="1"/>
  <c r="Y670" i="1"/>
  <c r="BP668" i="1"/>
  <c r="BN668" i="1"/>
  <c r="Z668" i="1"/>
  <c r="Z670" i="1" s="1"/>
  <c r="Y510" i="1"/>
  <c r="Y523" i="1"/>
  <c r="H9" i="1"/>
  <c r="A10" i="1"/>
  <c r="B694" i="1"/>
  <c r="X685" i="1"/>
  <c r="X686" i="1"/>
  <c r="Y24" i="1"/>
  <c r="Z27" i="1"/>
  <c r="Z34" i="1" s="1"/>
  <c r="BN27" i="1"/>
  <c r="BP27" i="1"/>
  <c r="Z32" i="1"/>
  <c r="BN32" i="1"/>
  <c r="C694" i="1"/>
  <c r="Z48" i="1"/>
  <c r="Z53" i="1" s="1"/>
  <c r="BN48" i="1"/>
  <c r="BP48" i="1"/>
  <c r="Z50" i="1"/>
  <c r="BN50" i="1"/>
  <c r="Z52" i="1"/>
  <c r="BN52" i="1"/>
  <c r="Y53" i="1"/>
  <c r="Z56" i="1"/>
  <c r="Z58" i="1" s="1"/>
  <c r="BN56" i="1"/>
  <c r="BP56" i="1"/>
  <c r="Y59" i="1"/>
  <c r="D694" i="1"/>
  <c r="Z63" i="1"/>
  <c r="BN63" i="1"/>
  <c r="BP63" i="1"/>
  <c r="Z65" i="1"/>
  <c r="BN65" i="1"/>
  <c r="Z67" i="1"/>
  <c r="BN67" i="1"/>
  <c r="Z69" i="1"/>
  <c r="BN69" i="1"/>
  <c r="Y70" i="1"/>
  <c r="Z73" i="1"/>
  <c r="BN73" i="1"/>
  <c r="BP73" i="1"/>
  <c r="Z75" i="1"/>
  <c r="BN75" i="1"/>
  <c r="Y78" i="1"/>
  <c r="Z81" i="1"/>
  <c r="BN81" i="1"/>
  <c r="BP81" i="1"/>
  <c r="Z83" i="1"/>
  <c r="BN83" i="1"/>
  <c r="Z85" i="1"/>
  <c r="BN85" i="1"/>
  <c r="Z89" i="1"/>
  <c r="Z95" i="1" s="1"/>
  <c r="BN89" i="1"/>
  <c r="BP89" i="1"/>
  <c r="Z91" i="1"/>
  <c r="BN91" i="1"/>
  <c r="Z93" i="1"/>
  <c r="BN93" i="1"/>
  <c r="Y96" i="1"/>
  <c r="Z99" i="1"/>
  <c r="Z101" i="1" s="1"/>
  <c r="BN99" i="1"/>
  <c r="BP99" i="1"/>
  <c r="E694" i="1"/>
  <c r="Z106" i="1"/>
  <c r="Z108" i="1" s="1"/>
  <c r="BN106" i="1"/>
  <c r="BP106" i="1"/>
  <c r="Y109" i="1"/>
  <c r="Z112" i="1"/>
  <c r="Z117" i="1" s="1"/>
  <c r="BN112" i="1"/>
  <c r="BP112" i="1"/>
  <c r="Z114" i="1"/>
  <c r="BN114" i="1"/>
  <c r="F694" i="1"/>
  <c r="Z122" i="1"/>
  <c r="Z126" i="1" s="1"/>
  <c r="BN122" i="1"/>
  <c r="BP122" i="1"/>
  <c r="Z124" i="1"/>
  <c r="BN124" i="1"/>
  <c r="Y127" i="1"/>
  <c r="Z130" i="1"/>
  <c r="Z133" i="1" s="1"/>
  <c r="BN130" i="1"/>
  <c r="BP130" i="1"/>
  <c r="Z132" i="1"/>
  <c r="BN132" i="1"/>
  <c r="Z136" i="1"/>
  <c r="BN136" i="1"/>
  <c r="BP136" i="1"/>
  <c r="Z138" i="1"/>
  <c r="BN138" i="1"/>
  <c r="Z140" i="1"/>
  <c r="BN140" i="1"/>
  <c r="Z142" i="1"/>
  <c r="BN142" i="1"/>
  <c r="Y143" i="1"/>
  <c r="Z146" i="1"/>
  <c r="Z148" i="1" s="1"/>
  <c r="BN146" i="1"/>
  <c r="BP146" i="1"/>
  <c r="Y149" i="1"/>
  <c r="Z152" i="1"/>
  <c r="BN152" i="1"/>
  <c r="BP152" i="1"/>
  <c r="Z154" i="1"/>
  <c r="BN154" i="1"/>
  <c r="Y155" i="1"/>
  <c r="Z158" i="1"/>
  <c r="BN158" i="1"/>
  <c r="BP158" i="1"/>
  <c r="Y161" i="1"/>
  <c r="Z163" i="1"/>
  <c r="BN163" i="1"/>
  <c r="BP163" i="1"/>
  <c r="Z165" i="1"/>
  <c r="BN165" i="1"/>
  <c r="Y166" i="1"/>
  <c r="Z170" i="1"/>
  <c r="Z171" i="1" s="1"/>
  <c r="BN170" i="1"/>
  <c r="BP170" i="1"/>
  <c r="Y171" i="1"/>
  <c r="Z174" i="1"/>
  <c r="BN174" i="1"/>
  <c r="BP174" i="1"/>
  <c r="Z176" i="1"/>
  <c r="BN176" i="1"/>
  <c r="Z178" i="1"/>
  <c r="BN178" i="1"/>
  <c r="Y179" i="1"/>
  <c r="Z182" i="1"/>
  <c r="Z184" i="1" s="1"/>
  <c r="BN182" i="1"/>
  <c r="BP182" i="1"/>
  <c r="Y185" i="1"/>
  <c r="I694" i="1"/>
  <c r="Y191" i="1"/>
  <c r="Z194" i="1"/>
  <c r="BN194" i="1"/>
  <c r="Z196" i="1"/>
  <c r="BN196" i="1"/>
  <c r="Z198" i="1"/>
  <c r="BN198" i="1"/>
  <c r="Z200" i="1"/>
  <c r="BN200" i="1"/>
  <c r="Y201" i="1"/>
  <c r="Z205" i="1"/>
  <c r="Z207" i="1" s="1"/>
  <c r="BN205" i="1"/>
  <c r="BP205" i="1"/>
  <c r="Y208" i="1"/>
  <c r="Z211" i="1"/>
  <c r="Z212" i="1" s="1"/>
  <c r="BN211" i="1"/>
  <c r="BP211" i="1"/>
  <c r="Z215" i="1"/>
  <c r="BN215" i="1"/>
  <c r="BP215" i="1"/>
  <c r="Z217" i="1"/>
  <c r="BN217" i="1"/>
  <c r="Z219" i="1"/>
  <c r="BN219" i="1"/>
  <c r="Z221" i="1"/>
  <c r="BN221" i="1"/>
  <c r="Y224" i="1"/>
  <c r="Z227" i="1"/>
  <c r="BN227" i="1"/>
  <c r="Z229" i="1"/>
  <c r="BN229" i="1"/>
  <c r="Z231" i="1"/>
  <c r="BN231" i="1"/>
  <c r="Z233" i="1"/>
  <c r="BN233" i="1"/>
  <c r="Z235" i="1"/>
  <c r="BN235" i="1"/>
  <c r="Y238" i="1"/>
  <c r="Z241" i="1"/>
  <c r="BN241" i="1"/>
  <c r="Z242" i="1"/>
  <c r="BN242" i="1"/>
  <c r="Z244" i="1"/>
  <c r="BN244" i="1"/>
  <c r="Y247" i="1"/>
  <c r="K694" i="1"/>
  <c r="Y258" i="1"/>
  <c r="Z251" i="1"/>
  <c r="BN251" i="1"/>
  <c r="Z253" i="1"/>
  <c r="BN253" i="1"/>
  <c r="Z255" i="1"/>
  <c r="BN255" i="1"/>
  <c r="Y259" i="1"/>
  <c r="L694" i="1"/>
  <c r="Y271" i="1"/>
  <c r="BP262" i="1"/>
  <c r="BN262" i="1"/>
  <c r="Z262" i="1"/>
  <c r="BP266" i="1"/>
  <c r="BN266" i="1"/>
  <c r="Z266" i="1"/>
  <c r="BP270" i="1"/>
  <c r="BN270" i="1"/>
  <c r="Z270" i="1"/>
  <c r="Y272" i="1"/>
  <c r="Y275" i="1"/>
  <c r="BP274" i="1"/>
  <c r="BN274" i="1"/>
  <c r="Z274" i="1"/>
  <c r="Z275" i="1" s="1"/>
  <c r="Y276" i="1"/>
  <c r="M694" i="1"/>
  <c r="Y290" i="1"/>
  <c r="BP279" i="1"/>
  <c r="BN279" i="1"/>
  <c r="Z279" i="1"/>
  <c r="BP283" i="1"/>
  <c r="BN283" i="1"/>
  <c r="Z283" i="1"/>
  <c r="BP287" i="1"/>
  <c r="BN287" i="1"/>
  <c r="Z287" i="1"/>
  <c r="F9" i="1"/>
  <c r="J9" i="1"/>
  <c r="Y156" i="1"/>
  <c r="Y172" i="1"/>
  <c r="Y207" i="1"/>
  <c r="BP257" i="1"/>
  <c r="BN257" i="1"/>
  <c r="BP264" i="1"/>
  <c r="BN264" i="1"/>
  <c r="Z264" i="1"/>
  <c r="BP268" i="1"/>
  <c r="BN268" i="1"/>
  <c r="Z268" i="1"/>
  <c r="BP281" i="1"/>
  <c r="BN281" i="1"/>
  <c r="Z281" i="1"/>
  <c r="BP285" i="1"/>
  <c r="BN285" i="1"/>
  <c r="Z285" i="1"/>
  <c r="Y289" i="1"/>
  <c r="Y295" i="1"/>
  <c r="P694" i="1"/>
  <c r="Z299" i="1"/>
  <c r="Z301" i="1" s="1"/>
  <c r="BN299" i="1"/>
  <c r="BP299" i="1"/>
  <c r="Y302" i="1"/>
  <c r="Q694" i="1"/>
  <c r="Z306" i="1"/>
  <c r="BN306" i="1"/>
  <c r="BP306" i="1"/>
  <c r="Z308" i="1"/>
  <c r="BN308" i="1"/>
  <c r="Z310" i="1"/>
  <c r="BN310" i="1"/>
  <c r="Y311" i="1"/>
  <c r="Z315" i="1"/>
  <c r="Z316" i="1" s="1"/>
  <c r="BN315" i="1"/>
  <c r="BP315" i="1"/>
  <c r="Y316" i="1"/>
  <c r="Z319" i="1"/>
  <c r="Z320" i="1" s="1"/>
  <c r="BN319" i="1"/>
  <c r="BP319" i="1"/>
  <c r="Y320" i="1"/>
  <c r="Z323" i="1"/>
  <c r="Z324" i="1" s="1"/>
  <c r="BN323" i="1"/>
  <c r="BP323" i="1"/>
  <c r="Y324" i="1"/>
  <c r="Z328" i="1"/>
  <c r="Z329" i="1" s="1"/>
  <c r="BN328" i="1"/>
  <c r="BP328" i="1"/>
  <c r="Y329" i="1"/>
  <c r="Z332" i="1"/>
  <c r="Z333" i="1" s="1"/>
  <c r="BN332" i="1"/>
  <c r="BP332" i="1"/>
  <c r="Y333" i="1"/>
  <c r="Z336" i="1"/>
  <c r="BN336" i="1"/>
  <c r="BP336" i="1"/>
  <c r="Y339" i="1"/>
  <c r="T694" i="1"/>
  <c r="Y344" i="1"/>
  <c r="Z347" i="1"/>
  <c r="BN347" i="1"/>
  <c r="BP347" i="1"/>
  <c r="Z351" i="1"/>
  <c r="Z352" i="1" s="1"/>
  <c r="BN351" i="1"/>
  <c r="BP351" i="1"/>
  <c r="Y352" i="1"/>
  <c r="Z356" i="1"/>
  <c r="BN356" i="1"/>
  <c r="BP356" i="1"/>
  <c r="Z358" i="1"/>
  <c r="BN358" i="1"/>
  <c r="Z360" i="1"/>
  <c r="BN360" i="1"/>
  <c r="Z362" i="1"/>
  <c r="BN362" i="1"/>
  <c r="Y365" i="1"/>
  <c r="Z368" i="1"/>
  <c r="BN368" i="1"/>
  <c r="BP368" i="1"/>
  <c r="Z370" i="1"/>
  <c r="BN370" i="1"/>
  <c r="Z374" i="1"/>
  <c r="BN374" i="1"/>
  <c r="BP374" i="1"/>
  <c r="Z376" i="1"/>
  <c r="BN376" i="1"/>
  <c r="Z378" i="1"/>
  <c r="BN378" i="1"/>
  <c r="Y381" i="1"/>
  <c r="Z384" i="1"/>
  <c r="BN384" i="1"/>
  <c r="BP384" i="1"/>
  <c r="Z385" i="1"/>
  <c r="BN385" i="1"/>
  <c r="Z390" i="1"/>
  <c r="BN390" i="1"/>
  <c r="BP390" i="1"/>
  <c r="Z391" i="1"/>
  <c r="BN391" i="1"/>
  <c r="Z393" i="1"/>
  <c r="BN393" i="1"/>
  <c r="Y394" i="1"/>
  <c r="Z397" i="1"/>
  <c r="BN397" i="1"/>
  <c r="BP397" i="1"/>
  <c r="Z399" i="1"/>
  <c r="BN399" i="1"/>
  <c r="Y400" i="1"/>
  <c r="Z404" i="1"/>
  <c r="Z405" i="1" s="1"/>
  <c r="BN404" i="1"/>
  <c r="BP404" i="1"/>
  <c r="Y405" i="1"/>
  <c r="Z408" i="1"/>
  <c r="BN408" i="1"/>
  <c r="BP408" i="1"/>
  <c r="Z410" i="1"/>
  <c r="BN410" i="1"/>
  <c r="Y411" i="1"/>
  <c r="Z416" i="1"/>
  <c r="BN416" i="1"/>
  <c r="BP421" i="1"/>
  <c r="BN421" i="1"/>
  <c r="Z421" i="1"/>
  <c r="BP425" i="1"/>
  <c r="BN425" i="1"/>
  <c r="Z425" i="1"/>
  <c r="Y432" i="1"/>
  <c r="BP447" i="1"/>
  <c r="BN447" i="1"/>
  <c r="Z447" i="1"/>
  <c r="BP451" i="1"/>
  <c r="BN451" i="1"/>
  <c r="Z451" i="1"/>
  <c r="Y317" i="1"/>
  <c r="Y330" i="1"/>
  <c r="Y364" i="1"/>
  <c r="Y406" i="1"/>
  <c r="W694" i="1"/>
  <c r="Y428" i="1"/>
  <c r="BP419" i="1"/>
  <c r="BN419" i="1"/>
  <c r="Z419" i="1"/>
  <c r="BP423" i="1"/>
  <c r="BN423" i="1"/>
  <c r="Z423" i="1"/>
  <c r="Y427" i="1"/>
  <c r="BP431" i="1"/>
  <c r="BN431" i="1"/>
  <c r="Z431" i="1"/>
  <c r="Z432" i="1" s="1"/>
  <c r="Y433" i="1"/>
  <c r="Y441" i="1"/>
  <c r="BP440" i="1"/>
  <c r="BN440" i="1"/>
  <c r="Z440" i="1"/>
  <c r="Z441" i="1" s="1"/>
  <c r="Y442" i="1"/>
  <c r="X694" i="1"/>
  <c r="Y454" i="1"/>
  <c r="BP445" i="1"/>
  <c r="BN445" i="1"/>
  <c r="Z445" i="1"/>
  <c r="BP449" i="1"/>
  <c r="BN449" i="1"/>
  <c r="Z449" i="1"/>
  <c r="Y453" i="1"/>
  <c r="Y459" i="1"/>
  <c r="Y467" i="1"/>
  <c r="Y501" i="1"/>
  <c r="Y505" i="1"/>
  <c r="Y511" i="1"/>
  <c r="Y516" i="1"/>
  <c r="Y524" i="1"/>
  <c r="Y528" i="1"/>
  <c r="Y532" i="1"/>
  <c r="Y541" i="1"/>
  <c r="Y567" i="1"/>
  <c r="Y574" i="1"/>
  <c r="BP569" i="1"/>
  <c r="BN569" i="1"/>
  <c r="Z569" i="1"/>
  <c r="BP573" i="1"/>
  <c r="BN573" i="1"/>
  <c r="Z573" i="1"/>
  <c r="Y575" i="1"/>
  <c r="Y592" i="1"/>
  <c r="BP577" i="1"/>
  <c r="BN577" i="1"/>
  <c r="Z577" i="1"/>
  <c r="BP581" i="1"/>
  <c r="BN581" i="1"/>
  <c r="Z581" i="1"/>
  <c r="BP585" i="1"/>
  <c r="BN585" i="1"/>
  <c r="Z585" i="1"/>
  <c r="BP591" i="1"/>
  <c r="BN591" i="1"/>
  <c r="Z591" i="1"/>
  <c r="Y593" i="1"/>
  <c r="Y598" i="1"/>
  <c r="BP595" i="1"/>
  <c r="BN595" i="1"/>
  <c r="Z595" i="1"/>
  <c r="BP602" i="1"/>
  <c r="BN602" i="1"/>
  <c r="Z602" i="1"/>
  <c r="Y604" i="1"/>
  <c r="Y613" i="1"/>
  <c r="BP612" i="1"/>
  <c r="BN612" i="1"/>
  <c r="Z612" i="1"/>
  <c r="Z613" i="1" s="1"/>
  <c r="Y614" i="1"/>
  <c r="Y629" i="1"/>
  <c r="Y630" i="1"/>
  <c r="BP622" i="1"/>
  <c r="BN622" i="1"/>
  <c r="Z622" i="1"/>
  <c r="BP624" i="1"/>
  <c r="BN624" i="1"/>
  <c r="Z624" i="1"/>
  <c r="AA694" i="1"/>
  <c r="Z457" i="1"/>
  <c r="BN457" i="1"/>
  <c r="Z463" i="1"/>
  <c r="BN463" i="1"/>
  <c r="Z465" i="1"/>
  <c r="BN465" i="1"/>
  <c r="Y694" i="1"/>
  <c r="Y477" i="1"/>
  <c r="Z479" i="1"/>
  <c r="BN479" i="1"/>
  <c r="BP479" i="1"/>
  <c r="Z480" i="1"/>
  <c r="BN480" i="1"/>
  <c r="Z481" i="1"/>
  <c r="BN481" i="1"/>
  <c r="Z483" i="1"/>
  <c r="BN483" i="1"/>
  <c r="Z486" i="1"/>
  <c r="BN486" i="1"/>
  <c r="Z489" i="1"/>
  <c r="BN489" i="1"/>
  <c r="Z491" i="1"/>
  <c r="BN491" i="1"/>
  <c r="Z494" i="1"/>
  <c r="BN494" i="1"/>
  <c r="Z496" i="1"/>
  <c r="BN496" i="1"/>
  <c r="Z498" i="1"/>
  <c r="BN498" i="1"/>
  <c r="Z499" i="1"/>
  <c r="BN499" i="1"/>
  <c r="Z503" i="1"/>
  <c r="Z505" i="1" s="1"/>
  <c r="BN503" i="1"/>
  <c r="BP503" i="1"/>
  <c r="Z509" i="1"/>
  <c r="BN509" i="1"/>
  <c r="Z514" i="1"/>
  <c r="Z515" i="1" s="1"/>
  <c r="BN514" i="1"/>
  <c r="BP514" i="1"/>
  <c r="Y515" i="1"/>
  <c r="Z519" i="1"/>
  <c r="BN519" i="1"/>
  <c r="Z520" i="1"/>
  <c r="BN520" i="1"/>
  <c r="Z522" i="1"/>
  <c r="BN522" i="1"/>
  <c r="Z526" i="1"/>
  <c r="Z527" i="1" s="1"/>
  <c r="BN526" i="1"/>
  <c r="BP526" i="1"/>
  <c r="Z530" i="1"/>
  <c r="Z531" i="1" s="1"/>
  <c r="BN530" i="1"/>
  <c r="BP530" i="1"/>
  <c r="Z535" i="1"/>
  <c r="BN535" i="1"/>
  <c r="BP535" i="1"/>
  <c r="Z537" i="1"/>
  <c r="BN537" i="1"/>
  <c r="Z538" i="1"/>
  <c r="BN538" i="1"/>
  <c r="Z539" i="1"/>
  <c r="BN539" i="1"/>
  <c r="Y547" i="1"/>
  <c r="AC694" i="1"/>
  <c r="Y566" i="1"/>
  <c r="Z552" i="1"/>
  <c r="BN552" i="1"/>
  <c r="Z554" i="1"/>
  <c r="BN554" i="1"/>
  <c r="Z556" i="1"/>
  <c r="BN556" i="1"/>
  <c r="Z558" i="1"/>
  <c r="BN558" i="1"/>
  <c r="Z561" i="1"/>
  <c r="BN561" i="1"/>
  <c r="BP565" i="1"/>
  <c r="BN565" i="1"/>
  <c r="BP570" i="1"/>
  <c r="BN570" i="1"/>
  <c r="Z570" i="1"/>
  <c r="BP578" i="1"/>
  <c r="BN578" i="1"/>
  <c r="Z578" i="1"/>
  <c r="BP582" i="1"/>
  <c r="BN582" i="1"/>
  <c r="Z582" i="1"/>
  <c r="BP588" i="1"/>
  <c r="BN588" i="1"/>
  <c r="Z588" i="1"/>
  <c r="BP597" i="1"/>
  <c r="BN597" i="1"/>
  <c r="Z597" i="1"/>
  <c r="Y599" i="1"/>
  <c r="Y603" i="1"/>
  <c r="BP601" i="1"/>
  <c r="BN601" i="1"/>
  <c r="Z601" i="1"/>
  <c r="BP623" i="1"/>
  <c r="BN623" i="1"/>
  <c r="Z623" i="1"/>
  <c r="BP625" i="1"/>
  <c r="BN625" i="1"/>
  <c r="Z625" i="1"/>
  <c r="BP627" i="1"/>
  <c r="BN627" i="1"/>
  <c r="Z627" i="1"/>
  <c r="BP640" i="1"/>
  <c r="BN640" i="1"/>
  <c r="Z640" i="1"/>
  <c r="BP642" i="1"/>
  <c r="BN642" i="1"/>
  <c r="Z642" i="1"/>
  <c r="BP644" i="1"/>
  <c r="BN644" i="1"/>
  <c r="Z644" i="1"/>
  <c r="BP661" i="1"/>
  <c r="BN661" i="1"/>
  <c r="Z661" i="1"/>
  <c r="BP663" i="1"/>
  <c r="BN663" i="1"/>
  <c r="Z663" i="1"/>
  <c r="Y665" i="1"/>
  <c r="Y674" i="1"/>
  <c r="BP673" i="1"/>
  <c r="BN673" i="1"/>
  <c r="Z673" i="1"/>
  <c r="Z674" i="1" s="1"/>
  <c r="Y675" i="1"/>
  <c r="Y682" i="1"/>
  <c r="BP681" i="1"/>
  <c r="BN681" i="1"/>
  <c r="Z681" i="1"/>
  <c r="Z682" i="1" s="1"/>
  <c r="Y683" i="1"/>
  <c r="AE694" i="1"/>
  <c r="AD694" i="1"/>
  <c r="Y610" i="1"/>
  <c r="BP626" i="1"/>
  <c r="BN626" i="1"/>
  <c r="Z626" i="1"/>
  <c r="BP628" i="1"/>
  <c r="BN628" i="1"/>
  <c r="Z628" i="1"/>
  <c r="Y646" i="1"/>
  <c r="BP639" i="1"/>
  <c r="BN639" i="1"/>
  <c r="Z639" i="1"/>
  <c r="BP641" i="1"/>
  <c r="BN641" i="1"/>
  <c r="Z641" i="1"/>
  <c r="BP643" i="1"/>
  <c r="BN643" i="1"/>
  <c r="Z643" i="1"/>
  <c r="BP645" i="1"/>
  <c r="BN645" i="1"/>
  <c r="Z645" i="1"/>
  <c r="Y647" i="1"/>
  <c r="Y664" i="1"/>
  <c r="BP660" i="1"/>
  <c r="BN660" i="1"/>
  <c r="Z660" i="1"/>
  <c r="BP662" i="1"/>
  <c r="BN662" i="1"/>
  <c r="Z662" i="1"/>
  <c r="AF694" i="1"/>
  <c r="Y671" i="1"/>
  <c r="Z657" i="1" l="1"/>
  <c r="Z541" i="1"/>
  <c r="Z510" i="1"/>
  <c r="Z500" i="1"/>
  <c r="Z458" i="1"/>
  <c r="Z387" i="1"/>
  <c r="Z348" i="1"/>
  <c r="Z338" i="1"/>
  <c r="Z311" i="1"/>
  <c r="Z636" i="1"/>
  <c r="Z437" i="1"/>
  <c r="Z566" i="1"/>
  <c r="Z523" i="1"/>
  <c r="Z466" i="1"/>
  <c r="Y686" i="1"/>
  <c r="Y685" i="1"/>
  <c r="Y687" i="1" s="1"/>
  <c r="Y688" i="1"/>
  <c r="Z246" i="1"/>
  <c r="Z603" i="1"/>
  <c r="Z411" i="1"/>
  <c r="Z400" i="1"/>
  <c r="Z394" i="1"/>
  <c r="Z371" i="1"/>
  <c r="Z364" i="1"/>
  <c r="Z258" i="1"/>
  <c r="Z237" i="1"/>
  <c r="Z223" i="1"/>
  <c r="Z201" i="1"/>
  <c r="Z179" i="1"/>
  <c r="Z166" i="1"/>
  <c r="Z160" i="1"/>
  <c r="Z155" i="1"/>
  <c r="Z86" i="1"/>
  <c r="Z70" i="1"/>
  <c r="Z664" i="1"/>
  <c r="Z646" i="1"/>
  <c r="Z629" i="1"/>
  <c r="Z598" i="1"/>
  <c r="Z592" i="1"/>
  <c r="Z574" i="1"/>
  <c r="Z453" i="1"/>
  <c r="Z380" i="1"/>
  <c r="Z271" i="1"/>
  <c r="Z427" i="1"/>
  <c r="Z289" i="1"/>
  <c r="Z143" i="1"/>
  <c r="Z77" i="1"/>
  <c r="Y684" i="1"/>
  <c r="X687" i="1"/>
  <c r="Z689" i="1" l="1"/>
</calcChain>
</file>

<file path=xl/sharedStrings.xml><?xml version="1.0" encoding="utf-8"?>
<sst xmlns="http://schemas.openxmlformats.org/spreadsheetml/2006/main" count="3251" uniqueCount="1114">
  <si>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</si>
  <si>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</si>
  <si>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</si>
  <si>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</si>
  <si>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</si>
  <si>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</si>
  <si>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</si>
  <si>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</si>
  <si>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</si>
  <si>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</si>
  <si>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</si>
  <si>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</si>
  <si>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</si>
  <si>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</si>
  <si>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</si>
  <si>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</si>
  <si>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</si>
  <si>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</si>
  <si>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</si>
  <si>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</si>
  <si>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</si>
  <si>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</si>
  <si>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</si>
  <si>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</si>
  <si>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</si>
  <si>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</si>
  <si>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</si>
  <si>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</si>
  <si>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</si>
  <si>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</si>
  <si>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</si>
  <si>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</si>
  <si>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</si>
  <si>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</si>
  <si>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</si>
  <si>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</si>
  <si>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</si>
  <si>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</si>
  <si>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</si>
  <si>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</si>
  <si>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</si>
  <si>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</si>
  <si>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</si>
  <si>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</si>
  <si>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</si>
  <si>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</si>
  <si>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</si>
  <si>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</si>
  <si>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</si>
  <si>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</si>
  <si>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</si>
  <si>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</si>
  <si>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</si>
  <si>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</si>
  <si>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</si>
  <si>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</si>
  <si>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</si>
  <si>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</si>
  <si>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</si>
  <si>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</si>
  <si>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</si>
  <si>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</si>
  <si>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</si>
  <si>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</si>
  <si>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</si>
  <si>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</si>
  <si>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</si>
  <si>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</si>
  <si>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</si>
  <si>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</si>
  <si>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</si>
  <si>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</si>
  <si>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</si>
  <si>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</si>
  <si>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</si>
  <si>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</si>
  <si>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</si>
  <si>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</si>
  <si>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</si>
  <si>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</si>
  <si>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</si>
  <si>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</si>
  <si>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</si>
  <si>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</si>
  <si>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</si>
  <si>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</si>
  <si>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</si>
  <si>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</si>
  <si>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</si>
  <si>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</si>
  <si>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</si>
  <si>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</si>
  <si>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</si>
  <si>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</si>
  <si>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</si>
  <si>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</si>
  <si>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</si>
  <si>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</si>
  <si>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</si>
  <si>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</si>
  <si>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</si>
  <si>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</si>
  <si>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</si>
  <si>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</si>
  <si>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</si>
  <si>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</si>
  <si>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</si>
  <si>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</si>
  <si>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</si>
  <si>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</si>
  <si>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</si>
  <si>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</si>
  <si>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</si>
  <si>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</si>
  <si>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</si>
  <si>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</si>
  <si>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</si>
  <si>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</si>
  <si>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</si>
  <si>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</si>
  <si>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</si>
  <si>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</si>
  <si>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</si>
  <si>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</si>
  <si>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</si>
  <si>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</si>
  <si>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</si>
  <si>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</si>
  <si>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</si>
  <si>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</si>
  <si>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</si>
  <si>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</si>
  <si>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</si>
  <si>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</si>
  <si>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</si>
  <si>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</si>
  <si>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</si>
  <si>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</si>
  <si>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</si>
  <si>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</si>
  <si>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</si>
  <si>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</si>
  <si>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</si>
  <si>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</si>
  <si>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</si>
  <si>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</si>
  <si>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</si>
  <si>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</si>
  <si>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</si>
  <si>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</si>
  <si>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</si>
  <si>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</si>
  <si>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</si>
  <si>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</si>
  <si>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</si>
  <si>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</si>
  <si>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</si>
  <si>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</si>
  <si>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</si>
  <si>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</si>
  <si>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</si>
  <si>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</si>
  <si>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</si>
  <si>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</si>
  <si>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</si>
  <si>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</si>
  <si>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</si>
  <si>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</si>
  <si>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</si>
  <si>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</si>
  <si>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</si>
  <si>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</si>
  <si>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</si>
  <si>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</si>
  <si>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</si>
  <si>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</si>
  <si>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</si>
  <si>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</si>
  <si>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</si>
  <si>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</si>
  <si>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</si>
  <si>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</si>
  <si>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</si>
  <si>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</si>
  <si>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</si>
  <si>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</si>
  <si>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</si>
  <si>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</si>
  <si>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</si>
  <si>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</si>
  <si>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</si>
  <si>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</si>
  <si>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</si>
  <si>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</si>
  <si>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</si>
  <si>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</si>
  <si>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</si>
  <si>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</si>
  <si>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</si>
  <si>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</si>
  <si>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</si>
  <si>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</si>
  <si>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</si>
  <si>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</si>
  <si>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</si>
  <si>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</si>
  <si>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</si>
  <si>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</si>
  <si>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</si>
  <si>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</si>
  <si>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</si>
  <si>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</si>
  <si>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</si>
  <si>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</si>
  <si>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</si>
  <si>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</si>
  <si>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</si>
  <si>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</si>
  <si>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</si>
  <si>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</si>
  <si>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</si>
  <si>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</si>
  <si>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</si>
  <si>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</si>
  <si>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</si>
  <si>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</si>
  <si>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</si>
  <si>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</si>
  <si>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</si>
  <si>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</si>
  <si>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</si>
  <si>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</si>
  <si>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</si>
  <si>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</si>
  <si>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</si>
  <si>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</si>
  <si>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</si>
  <si>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</si>
  <si>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</si>
  <si>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</si>
  <si>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</si>
  <si>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</si>
  <si>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</si>
  <si>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</si>
  <si>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</si>
  <si>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</si>
  <si>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</si>
  <si>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</si>
  <si>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</si>
  <si>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</si>
  <si>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</si>
  <si>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</si>
  <si>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</si>
  <si>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</si>
  <si>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</si>
  <si>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</si>
  <si>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</si>
  <si>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</si>
  <si>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</si>
  <si>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</si>
  <si>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</si>
  <si>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</si>
  <si>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</si>
  <si>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</si>
  <si>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</si>
  <si>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</si>
  <si>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</si>
  <si>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</si>
  <si>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</si>
  <si>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</si>
  <si>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</si>
  <si>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</si>
  <si>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</si>
  <si>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</si>
  <si>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</si>
  <si>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</si>
  <si>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</si>
  <si>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</si>
  <si>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</si>
  <si>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</si>
  <si>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</si>
  <si>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</si>
  <si>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</si>
  <si>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</si>
  <si>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</si>
  <si>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</si>
  <si>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</si>
  <si>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</si>
  <si>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</si>
  <si>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</si>
  <si>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</si>
  <si>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</si>
  <si>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</si>
  <si>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</si>
  <si>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</si>
  <si>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</si>
  <si>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</si>
  <si>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</si>
  <si>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15.01.2025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</si>
  <si>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</si>
  <si>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</si>
  <si>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</si>
  <si>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</si>
  <si>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</si>
  <si>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</si>
  <si>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</si>
  <si>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</si>
  <si>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</si>
  <si>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</si>
  <si>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</si>
  <si>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</si>
  <si>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</si>
  <si>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</si>
  <si>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</si>
  <si>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</si>
  <si>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</si>
  <si>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</si>
  <si>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</si>
  <si>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</si>
  <si>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</si>
  <si>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</si>
  <si>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</si>
  <si>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</si>
  <si>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</si>
  <si>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</si>
  <si>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</si>
  <si>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</si>
  <si>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</si>
  <si>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</si>
  <si>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</si>
  <si>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</si>
  <si>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</si>
  <si>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</si>
  <si>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</si>
  <si>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</si>
  <si>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</si>
  <si>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</si>
  <si>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</si>
  <si>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</si>
  <si>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</si>
  <si>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</si>
  <si>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</si>
  <si>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</si>
  <si>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</si>
  <si>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</si>
  <si>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</si>
  <si>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</si>
  <si>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</si>
  <si>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</si>
  <si>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</si>
  <si>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</si>
  <si>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</si>
  <si>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</si>
  <si>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</si>
  <si>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</si>
  <si>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</si>
  <si>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</si>
  <si>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</si>
  <si>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</si>
  <si>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</si>
  <si>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</si>
  <si>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</si>
  <si>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</si>
  <si>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</si>
  <si>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</si>
  <si>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</si>
  <si>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</si>
  <si>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</si>
  <si>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</si>
  <si>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</si>
  <si>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</si>
  <si>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</si>
  <si>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</si>
  <si>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</si>
  <si>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</si>
  <si>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</si>
  <si>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</si>
  <si>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</si>
  <si>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</si>
  <si>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</si>
  <si>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</si>
  <si>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</si>
  <si>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</si>
  <si>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</si>
  <si>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</si>
  <si>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</si>
  <si>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</si>
  <si>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</si>
  <si>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</si>
  <si>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</si>
  <si>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</si>
  <si>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</si>
  <si>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</si>
  <si>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</si>
  <si>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</si>
  <si>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</si>
  <si>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</si>
  <si>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</si>
  <si>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</si>
  <si>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</si>
  <si>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</si>
  <si>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</si>
  <si>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</si>
  <si>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</si>
  <si>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</si>
  <si>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</si>
  <si>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</si>
  <si>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</si>
  <si>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</si>
  <si>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</si>
  <si>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</si>
  <si>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</si>
  <si>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</si>
  <si>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</si>
  <si>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</si>
  <si>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</si>
  <si>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</si>
  <si>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</si>
  <si>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</si>
  <si>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</si>
  <si>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</si>
  <si>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</si>
  <si>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</si>
  <si>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</si>
  <si>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</si>
  <si>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</si>
  <si>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</si>
  <si>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</si>
  <si>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</si>
  <si>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</si>
  <si>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</si>
  <si>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</si>
  <si>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</si>
  <si>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</si>
  <si>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</si>
  <si>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</si>
  <si>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</si>
  <si>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</si>
  <si>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</si>
  <si>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</si>
  <si>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</si>
  <si>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</si>
  <si>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</si>
  <si>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</si>
  <si>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</si>
  <si>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</si>
  <si>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</si>
  <si>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</si>
  <si>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</si>
  <si>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</si>
  <si>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</si>
  <si>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</si>
  <si>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</si>
  <si>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</si>
  <si>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</si>
  <si>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</si>
  <si>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</si>
  <si>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</si>
  <si>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</si>
  <si>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</si>
  <si>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</si>
  <si>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</si>
  <si>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</si>
  <si>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</si>
  <si>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</si>
  <si>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</si>
  <si>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</si>
  <si>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</si>
  <si>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</si>
  <si>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</si>
  <si>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</si>
  <si>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</si>
  <si>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</si>
  <si>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</si>
  <si>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</si>
  <si>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</si>
  <si>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</si>
  <si>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</si>
  <si>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</si>
  <si>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</si>
  <si>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</si>
  <si>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</si>
  <si>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</si>
  <si>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</si>
  <si>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</si>
  <si>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</si>
  <si>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</si>
  <si>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</si>
  <si>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</si>
  <si>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</si>
  <si>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</si>
  <si>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</si>
  <si>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</si>
  <si>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</si>
  <si>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</si>
  <si>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</si>
  <si>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</si>
  <si>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</si>
  <si>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</si>
  <si>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</si>
  <si>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</si>
  <si>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</si>
  <si>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</si>
  <si>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</si>
  <si>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</si>
  <si>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</si>
  <si>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</si>
  <si>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</si>
  <si>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</si>
  <si>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</si>
  <si>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</si>
  <si>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</si>
  <si>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</si>
  <si>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</si>
  <si>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</si>
  <si>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</si>
  <si>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</si>
  <si>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</si>
  <si>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</si>
  <si>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</si>
  <si>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</si>
  <si>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</si>
  <si>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</si>
  <si>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</si>
  <si>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</si>
  <si>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</si>
  <si>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</si>
  <si>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</si>
  <si>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</si>
  <si>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</si>
  <si>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</si>
  <si>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</si>
  <si>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</si>
  <si>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</si>
  <si>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</si>
  <si>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</si>
  <si>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</si>
  <si>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</si>
  <si>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</si>
  <si>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</si>
  <si>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</si>
  <si>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</si>
  <si>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</si>
  <si>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</si>
  <si>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</si>
  <si>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</si>
  <si>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</si>
  <si>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</si>
  <si>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</si>
  <si>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</si>
  <si>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</si>
  <si>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</si>
  <si>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</si>
  <si>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</si>
  <si>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</si>
  <si>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</si>
  <si>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</si>
  <si>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</si>
  <si>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</si>
  <si>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</si>
  <si>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</si>
  <si>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</si>
  <si>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</si>
  <si>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</si>
  <si>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</si>
  <si>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</si>
  <si>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</si>
  <si>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</si>
  <si>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</si>
  <si>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</si>
  <si>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</si>
  <si>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</si>
  <si>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</si>
  <si>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</si>
  <si>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</si>
  <si>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</si>
  <si>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</si>
  <si>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</si>
  <si>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</si>
  <si>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</si>
  <si>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</si>
  <si>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</si>
  <si>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</si>
  <si>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</si>
  <si>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</si>
  <si>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</si>
  <si>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</si>
  <si>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</si>
  <si>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</si>
  <si>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</si>
  <si>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</si>
  <si>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</si>
  <si>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</si>
  <si>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</si>
  <si>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</si>
  <si>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</si>
  <si>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</si>
  <si>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</si>
  <si>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</si>
  <si>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</si>
  <si>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</si>
  <si>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</si>
  <si>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</si>
  <si>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</si>
  <si>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</si>
  <si>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</si>
  <si>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</si>
  <si>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</si>
  <si>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</si>
  <si>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</si>
  <si>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</si>
  <si>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</si>
  <si>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</si>
  <si>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</si>
  <si>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</si>
  <si>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</si>
  <si>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</si>
  <si>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</si>
  <si>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</si>
  <si>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</si>
  <si>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</si>
  <si>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</si>
  <si>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</si>
  <si>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</si>
  <si>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</si>
  <si>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</si>
  <si>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</si>
  <si>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</si>
  <si>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</si>
  <si>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</si>
  <si>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</si>
  <si>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</si>
  <si>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</si>
  <si>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</si>
  <si>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</si>
  <si>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</si>
  <si>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</si>
  <si>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</si>
  <si>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</si>
  <si>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</si>
  <si>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</si>
  <si>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</si>
  <si>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</si>
  <si>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</si>
  <si>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</si>
  <si>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</si>
  <si>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</si>
  <si>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</si>
  <si>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</si>
  <si>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</si>
  <si>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</si>
  <si>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</si>
  <si>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</si>
  <si>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</si>
  <si>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</si>
  <si>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</si>
  <si>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</si>
  <si>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</si>
  <si>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</si>
  <si>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</si>
  <si>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</si>
  <si>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</si>
  <si>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</si>
  <si>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</si>
  <si>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</si>
  <si>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</si>
  <si>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</si>
  <si>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</si>
  <si>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</si>
  <si>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</si>
  <si>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</si>
  <si>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</si>
  <si>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</si>
  <si>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</si>
  <si>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</si>
  <si>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</si>
  <si>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</si>
  <si>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</si>
  <si>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</si>
  <si>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</si>
  <si>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</si>
  <si>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</si>
  <si>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</si>
  <si>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</si>
  <si>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</si>
  <si>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</si>
  <si>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</si>
  <si>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</si>
  <si>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</si>
  <si>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</si>
  <si>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</si>
  <si>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</si>
  <si>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</si>
  <si>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</si>
  <si>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</si>
  <si>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</si>
  <si>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</si>
  <si>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</si>
  <si>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</si>
  <si>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</si>
  <si>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</si>
  <si>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</si>
  <si>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</si>
  <si>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</si>
  <si>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</si>
  <si>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</si>
  <si>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</si>
  <si>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</si>
  <si>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</si>
  <si>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</si>
  <si>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</si>
  <si>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</si>
  <si>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</si>
  <si>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</si>
  <si>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</si>
  <si>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</si>
  <si>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</si>
  <si>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</si>
  <si>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</si>
  <si>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</si>
  <si>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</si>
  <si>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</si>
  <si>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</si>
  <si>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</si>
  <si>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</si>
  <si>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</si>
  <si>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</si>
  <si>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</si>
  <si>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</si>
  <si>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</si>
  <si>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</si>
  <si>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</si>
  <si>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</si>
  <si>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</si>
  <si>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</si>
  <si>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</si>
  <si>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</si>
  <si>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</si>
  <si>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</si>
  <si>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</si>
  <si>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</si>
  <si>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</si>
  <si>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</si>
  <si>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</si>
  <si>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</si>
  <si>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</si>
  <si>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</si>
  <si>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</si>
  <si>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</si>
  <si>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</si>
  <si>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</si>
  <si>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</si>
  <si>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</si>
  <si>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</si>
  <si>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</si>
  <si>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</si>
  <si>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</si>
  <si>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</si>
  <si>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</si>
  <si>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</si>
  <si>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</si>
  <si>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</si>
  <si>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</si>
  <si>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</si>
  <si>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</si>
  <si>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</si>
  <si>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</si>
  <si>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</si>
  <si>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</si>
  <si>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</si>
  <si>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</si>
  <si>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</si>
  <si>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</si>
  <si>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</si>
  <si>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</si>
  <si>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</si>
  <si>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</si>
  <si>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</si>
  <si>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</si>
  <si>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</si>
  <si>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</si>
  <si>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</si>
  <si>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</si>
  <si>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</si>
  <si>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</si>
  <si>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</si>
  <si>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</si>
  <si>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</si>
  <si>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</si>
  <si>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</si>
  <si>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</si>
  <si>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</si>
  <si>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</si>
  <si>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</si>
  <si>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</si>
  <si>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</si>
  <si>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</si>
  <si>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</si>
  <si>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</si>
  <si>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</si>
  <si>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</si>
  <si>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</si>
  <si>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</si>
  <si>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</si>
  <si>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</si>
  <si>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</si>
  <si>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</si>
  <si>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</si>
  <si>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</si>
  <si>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</si>
  <si>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</si>
  <si>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</si>
  <si>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</si>
  <si>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</si>
  <si>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</si>
  <si>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</si>
  <si>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</si>
  <si>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</si>
  <si>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</si>
  <si>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</si>
  <si>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</si>
  <si>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</si>
  <si>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</si>
  <si>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</si>
  <si>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</si>
  <si>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</si>
  <si>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</si>
  <si>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</si>
  <si>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</si>
  <si>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</si>
  <si>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</si>
  <si>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</si>
  <si>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</si>
  <si>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</si>
  <si>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</si>
  <si>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</si>
  <si>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</si>
  <si>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</si>
  <si>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</si>
  <si>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</si>
  <si>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</si>
  <si>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</si>
  <si>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</si>
  <si>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</si>
  <si>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</si>
  <si>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P004452</t>
  </si>
  <si>
    <t>Копченые колбасы «Краковюрст с изысканными пряностями копченые» ф/в 0,2 NDX ТМ «Баварушка»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</si>
  <si>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</si>
  <si>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</si>
  <si>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</si>
  <si>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</si>
  <si>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P004342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</si>
  <si>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</si>
  <si>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</si>
  <si>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</si>
  <si>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</si>
  <si>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</si>
  <si>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</si>
  <si>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</si>
  <si>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</si>
  <si>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</si>
  <si>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</si>
  <si>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</si>
  <si>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</si>
  <si>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</si>
  <si>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</si>
  <si>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</si>
  <si>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</si>
  <si>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</si>
  <si>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</si>
  <si>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</si>
  <si>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</si>
  <si>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</si>
  <si>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</si>
  <si>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</si>
  <si>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</si>
  <si>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</si>
  <si>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</si>
  <si>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</si>
  <si>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</si>
  <si>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</si>
  <si>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</si>
  <si>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</si>
  <si>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</si>
  <si>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</si>
  <si>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</si>
  <si>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</si>
  <si>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</si>
  <si>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</si>
  <si>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</si>
  <si>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</si>
  <si>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</si>
  <si>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</si>
  <si>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</si>
  <si>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</si>
  <si>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</si>
  <si>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</si>
  <si>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</si>
  <si>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</si>
  <si>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</si>
  <si>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</si>
  <si>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</si>
  <si>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</si>
  <si>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</si>
  <si>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</si>
  <si>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</si>
  <si>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P003636</t>
  </si>
  <si>
    <t>ЕАЭС N RU Д-RU.РА01.В.81855/20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</si>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</sst>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04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13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13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7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94"/>
  <sheetViews>
    <sheetView showGridLines="0" tabSelected="1" topLeftCell="A660" zoomScaleNormal="100" zoomScaleSheetLayoutView="100" workbookViewId="0">
      <selection activeCell="AA690" sqref="AA690"/>
    </sheetView>
  </sheetViews>
  <sheetFormatPr defaultColWidth="9.140625" defaultRowHeight="12.75" x14ac:dyDescent="0.2"/>
  <cols>
    <col min="1" max="1" width="9.140625" style="7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95" customWidth="1"/>
    <col min="19" max="19" width="6.140625" style="7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95" customWidth="1"/>
    <col min="25" max="25" width="11" style="795" customWidth="1"/>
    <col min="26" max="26" width="10" style="795" customWidth="1"/>
    <col min="27" max="27" width="11.5703125" style="795" customWidth="1"/>
    <col min="28" max="28" width="10.42578125" style="795" customWidth="1"/>
    <col min="29" max="29" width="30" style="7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95" customWidth="1"/>
    <col min="34" max="34" width="9.140625" style="795" customWidth="1"/>
    <col min="35" max="16384" width="9.140625" style="795"/>
  </cols>
  <sheetData>
    <row r="1" spans="1:32" s="791" customFormat="1" ht="45" customHeight="1" x14ac:dyDescent="0.2">
      <c r="A1" s="41"/>
      <c r="B1" s="41"/>
      <c r="C1" s="41"/>
      <c r="D1" s="904" t="s">
        <v>0</v>
      </c>
      <c r="E1" s="841"/>
      <c r="F1" s="841"/>
      <c r="G1" s="12" t="s">
        <v>1</v>
      </c>
      <c r="H1" s="904" t="s">
        <v>2</v>
      </c>
      <c r="I1" s="841"/>
      <c r="J1" s="841"/>
      <c r="K1" s="841"/>
      <c r="L1" s="841"/>
      <c r="M1" s="841"/>
      <c r="N1" s="841"/>
      <c r="O1" s="841"/>
      <c r="P1" s="841"/>
      <c r="Q1" s="841"/>
      <c r="R1" s="840" t="s">
        <v>3</v>
      </c>
      <c r="S1" s="841"/>
      <c r="T1" s="8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9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7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9"/>
      <c r="R2" s="809"/>
      <c r="S2" s="809"/>
      <c r="T2" s="809"/>
      <c r="U2" s="809"/>
      <c r="V2" s="809"/>
      <c r="W2" s="809"/>
      <c r="X2" s="16"/>
      <c r="Y2" s="16"/>
      <c r="Z2" s="16"/>
      <c r="AA2" s="16"/>
      <c r="AB2" s="51"/>
      <c r="AC2" s="51"/>
      <c r="AD2" s="51"/>
      <c r="AE2" s="51"/>
    </row>
    <row r="3" spans="1:32" s="79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9"/>
      <c r="Q3" s="809"/>
      <c r="R3" s="809"/>
      <c r="S3" s="809"/>
      <c r="T3" s="809"/>
      <c r="U3" s="809"/>
      <c r="V3" s="809"/>
      <c r="W3" s="809"/>
      <c r="X3" s="16"/>
      <c r="Y3" s="16"/>
      <c r="Z3" s="16"/>
      <c r="AA3" s="16"/>
      <c r="AB3" s="51"/>
      <c r="AC3" s="51"/>
      <c r="AD3" s="51"/>
      <c r="AE3" s="51"/>
    </row>
    <row r="4" spans="1:32" s="79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91" customFormat="1" ht="23.45" customHeight="1" x14ac:dyDescent="0.2">
      <c r="A5" s="944" t="s">
        <v>8</v>
      </c>
      <c r="B5" s="821"/>
      <c r="C5" s="822"/>
      <c r="D5" s="883"/>
      <c r="E5" s="884"/>
      <c r="F5" s="1188" t="s">
        <v>9</v>
      </c>
      <c r="G5" s="822"/>
      <c r="H5" s="883"/>
      <c r="I5" s="1129"/>
      <c r="J5" s="1129"/>
      <c r="K5" s="1129"/>
      <c r="L5" s="1129"/>
      <c r="M5" s="884"/>
      <c r="N5" s="58"/>
      <c r="P5" s="24" t="s">
        <v>10</v>
      </c>
      <c r="Q5" s="1204">
        <v>45670</v>
      </c>
      <c r="R5" s="943"/>
      <c r="T5" s="965" t="s">
        <v>11</v>
      </c>
      <c r="U5" s="966"/>
      <c r="V5" s="968" t="s">
        <v>12</v>
      </c>
      <c r="W5" s="943"/>
      <c r="AB5" s="51"/>
      <c r="AC5" s="51"/>
      <c r="AD5" s="51"/>
      <c r="AE5" s="51"/>
    </row>
    <row r="6" spans="1:32" s="791" customFormat="1" ht="24" customHeight="1" x14ac:dyDescent="0.2">
      <c r="A6" s="944" t="s">
        <v>13</v>
      </c>
      <c r="B6" s="821"/>
      <c r="C6" s="822"/>
      <c r="D6" s="1131" t="s">
        <v>14</v>
      </c>
      <c r="E6" s="1132"/>
      <c r="F6" s="1132"/>
      <c r="G6" s="1132"/>
      <c r="H6" s="1132"/>
      <c r="I6" s="1132"/>
      <c r="J6" s="1132"/>
      <c r="K6" s="1132"/>
      <c r="L6" s="1132"/>
      <c r="M6" s="943"/>
      <c r="N6" s="59"/>
      <c r="P6" s="24" t="s">
        <v>15</v>
      </c>
      <c r="Q6" s="1206" t="str">
        <f>IF(Q5=0," ",CHOOSE(WEEKDAY(Q5,2),"Понедельник","Вторник","Среда","Четверг","Пятница","Суббота","Воскресенье"))</f>
        <v>Понедельник</v>
      </c>
      <c r="R6" s="804"/>
      <c r="T6" s="971" t="s">
        <v>16</v>
      </c>
      <c r="U6" s="966"/>
      <c r="V6" s="1111" t="s">
        <v>17</v>
      </c>
      <c r="W6" s="881"/>
      <c r="AB6" s="51"/>
      <c r="AC6" s="51"/>
      <c r="AD6" s="51"/>
      <c r="AE6" s="51"/>
    </row>
    <row r="7" spans="1:32" s="791" customFormat="1" ht="21.75" hidden="1" customHeight="1" x14ac:dyDescent="0.2">
      <c r="A7" s="55"/>
      <c r="B7" s="55"/>
      <c r="C7" s="55"/>
      <c r="D7" s="887" t="str">
        <f>IFERROR(VLOOKUP(DeliveryAddress,Table,3,0),1)</f>
        <v>1</v>
      </c>
      <c r="E7" s="888"/>
      <c r="F7" s="888"/>
      <c r="G7" s="888"/>
      <c r="H7" s="888"/>
      <c r="I7" s="888"/>
      <c r="J7" s="888"/>
      <c r="K7" s="888"/>
      <c r="L7" s="888"/>
      <c r="M7" s="889"/>
      <c r="N7" s="60"/>
      <c r="P7" s="24"/>
      <c r="Q7" s="42"/>
      <c r="R7" s="42"/>
      <c r="T7" s="809"/>
      <c r="U7" s="966"/>
      <c r="V7" s="1112"/>
      <c r="W7" s="1113"/>
      <c r="AB7" s="51"/>
      <c r="AC7" s="51"/>
      <c r="AD7" s="51"/>
      <c r="AE7" s="51"/>
    </row>
    <row r="8" spans="1:32" s="791" customFormat="1" ht="25.5" customHeight="1" x14ac:dyDescent="0.2">
      <c r="A8" s="1248" t="s">
        <v>18</v>
      </c>
      <c r="B8" s="814"/>
      <c r="C8" s="815"/>
      <c r="D8" s="870" t="s">
        <v>19</v>
      </c>
      <c r="E8" s="871"/>
      <c r="F8" s="871"/>
      <c r="G8" s="871"/>
      <c r="H8" s="871"/>
      <c r="I8" s="871"/>
      <c r="J8" s="871"/>
      <c r="K8" s="871"/>
      <c r="L8" s="871"/>
      <c r="M8" s="872"/>
      <c r="N8" s="61"/>
      <c r="P8" s="24" t="s">
        <v>20</v>
      </c>
      <c r="Q8" s="951">
        <v>0.41666666666666669</v>
      </c>
      <c r="R8" s="889"/>
      <c r="T8" s="809"/>
      <c r="U8" s="966"/>
      <c r="V8" s="1112"/>
      <c r="W8" s="1113"/>
      <c r="AB8" s="51"/>
      <c r="AC8" s="51"/>
      <c r="AD8" s="51"/>
      <c r="AE8" s="51"/>
    </row>
    <row r="9" spans="1:32" s="791" customFormat="1" ht="39.950000000000003" customHeight="1" x14ac:dyDescent="0.2">
      <c r="A9" s="97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9"/>
      <c r="C9" s="809"/>
      <c r="D9" s="830"/>
      <c r="E9" s="831"/>
      <c r="F9" s="97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9"/>
      <c r="H9" s="832" t="str">
        <f>IF(AND($A$9="Тип доверенности/получателя при получении в адресе перегруза:",$D$9="Разовая доверенность"),"Введите ФИО","")</f>
        <v/>
      </c>
      <c r="I9" s="831"/>
      <c r="J9" s="8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31"/>
      <c r="L9" s="831"/>
      <c r="M9" s="831"/>
      <c r="N9" s="789"/>
      <c r="P9" s="26" t="s">
        <v>21</v>
      </c>
      <c r="Q9" s="988"/>
      <c r="R9" s="989"/>
      <c r="T9" s="809"/>
      <c r="U9" s="966"/>
      <c r="V9" s="1114"/>
      <c r="W9" s="1115"/>
      <c r="X9" s="43"/>
      <c r="Y9" s="43"/>
      <c r="Z9" s="43"/>
      <c r="AA9" s="43"/>
      <c r="AB9" s="51"/>
      <c r="AC9" s="51"/>
      <c r="AD9" s="51"/>
      <c r="AE9" s="51"/>
    </row>
    <row r="10" spans="1:32" s="791" customFormat="1" ht="26.45" customHeight="1" x14ac:dyDescent="0.2">
      <c r="A10" s="97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9"/>
      <c r="C10" s="809"/>
      <c r="D10" s="830"/>
      <c r="E10" s="831"/>
      <c r="F10" s="97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9"/>
      <c r="H10" s="1086" t="str">
        <f>IFERROR(VLOOKUP($D$10,Proxy,2,FALSE),"")</f>
        <v/>
      </c>
      <c r="I10" s="809"/>
      <c r="J10" s="809"/>
      <c r="K10" s="809"/>
      <c r="L10" s="809"/>
      <c r="M10" s="809"/>
      <c r="N10" s="790"/>
      <c r="P10" s="26" t="s">
        <v>22</v>
      </c>
      <c r="Q10" s="1120"/>
      <c r="R10" s="1121"/>
      <c r="U10" s="24" t="s">
        <v>23</v>
      </c>
      <c r="V10" s="880" t="s">
        <v>24</v>
      </c>
      <c r="W10" s="881"/>
      <c r="X10" s="44"/>
      <c r="Y10" s="44"/>
      <c r="Z10" s="44"/>
      <c r="AA10" s="44"/>
      <c r="AB10" s="51"/>
      <c r="AC10" s="51"/>
      <c r="AD10" s="51"/>
      <c r="AE10" s="51"/>
    </row>
    <row r="11" spans="1:32" s="79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2"/>
      <c r="R11" s="943"/>
      <c r="U11" s="24" t="s">
        <v>27</v>
      </c>
      <c r="V11" s="1158" t="s">
        <v>28</v>
      </c>
      <c r="W11" s="989"/>
      <c r="X11" s="45"/>
      <c r="Y11" s="45"/>
      <c r="Z11" s="45"/>
      <c r="AA11" s="45"/>
      <c r="AB11" s="51"/>
      <c r="AC11" s="51"/>
      <c r="AD11" s="51"/>
      <c r="AE11" s="51"/>
    </row>
    <row r="12" spans="1:32" s="791" customFormat="1" ht="18.600000000000001" customHeight="1" x14ac:dyDescent="0.2">
      <c r="A12" s="984" t="s">
        <v>29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2"/>
      <c r="N12" s="62"/>
      <c r="P12" s="24" t="s">
        <v>30</v>
      </c>
      <c r="Q12" s="951"/>
      <c r="R12" s="889"/>
      <c r="S12" s="23"/>
      <c r="U12" s="24"/>
      <c r="V12" s="841"/>
      <c r="W12" s="809"/>
      <c r="AB12" s="51"/>
      <c r="AC12" s="51"/>
      <c r="AD12" s="51"/>
      <c r="AE12" s="51"/>
    </row>
    <row r="13" spans="1:32" s="791" customFormat="1" ht="23.25" customHeight="1" x14ac:dyDescent="0.2">
      <c r="A13" s="984" t="s">
        <v>31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2"/>
      <c r="N13" s="62"/>
      <c r="O13" s="26"/>
      <c r="P13" s="26" t="s">
        <v>32</v>
      </c>
      <c r="Q13" s="1158"/>
      <c r="R13" s="98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91" customFormat="1" ht="18.600000000000001" customHeight="1" x14ac:dyDescent="0.2">
      <c r="A14" s="984" t="s">
        <v>33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91" customFormat="1" ht="22.5" customHeight="1" x14ac:dyDescent="0.2">
      <c r="A15" s="1118" t="s">
        <v>34</v>
      </c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2"/>
      <c r="N15" s="63"/>
      <c r="P15" s="981" t="s">
        <v>35</v>
      </c>
      <c r="Q15" s="841"/>
      <c r="R15" s="841"/>
      <c r="S15" s="841"/>
      <c r="T15" s="8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2"/>
      <c r="Q16" s="982"/>
      <c r="R16" s="982"/>
      <c r="S16" s="982"/>
      <c r="T16" s="9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77" t="s">
        <v>36</v>
      </c>
      <c r="B17" s="877" t="s">
        <v>37</v>
      </c>
      <c r="C17" s="1153" t="s">
        <v>38</v>
      </c>
      <c r="D17" s="877" t="s">
        <v>39</v>
      </c>
      <c r="E17" s="911"/>
      <c r="F17" s="877" t="s">
        <v>40</v>
      </c>
      <c r="G17" s="877" t="s">
        <v>41</v>
      </c>
      <c r="H17" s="877" t="s">
        <v>42</v>
      </c>
      <c r="I17" s="877" t="s">
        <v>43</v>
      </c>
      <c r="J17" s="877" t="s">
        <v>44</v>
      </c>
      <c r="K17" s="877" t="s">
        <v>45</v>
      </c>
      <c r="L17" s="877" t="s">
        <v>46</v>
      </c>
      <c r="M17" s="877" t="s">
        <v>47</v>
      </c>
      <c r="N17" s="877" t="s">
        <v>48</v>
      </c>
      <c r="O17" s="877" t="s">
        <v>49</v>
      </c>
      <c r="P17" s="877" t="s">
        <v>50</v>
      </c>
      <c r="Q17" s="910"/>
      <c r="R17" s="910"/>
      <c r="S17" s="910"/>
      <c r="T17" s="911"/>
      <c r="U17" s="1247" t="s">
        <v>51</v>
      </c>
      <c r="V17" s="822"/>
      <c r="W17" s="877" t="s">
        <v>52</v>
      </c>
      <c r="X17" s="877" t="s">
        <v>53</v>
      </c>
      <c r="Y17" s="1245" t="s">
        <v>54</v>
      </c>
      <c r="Z17" s="1081" t="s">
        <v>55</v>
      </c>
      <c r="AA17" s="1083" t="s">
        <v>56</v>
      </c>
      <c r="AB17" s="1083" t="s">
        <v>57</v>
      </c>
      <c r="AC17" s="1083" t="s">
        <v>58</v>
      </c>
      <c r="AD17" s="1083" t="s">
        <v>59</v>
      </c>
      <c r="AE17" s="1183"/>
      <c r="AF17" s="1184"/>
      <c r="AG17" s="66"/>
      <c r="BD17" s="65" t="s">
        <v>60</v>
      </c>
    </row>
    <row r="18" spans="1:68" ht="14.25" customHeight="1" x14ac:dyDescent="0.2">
      <c r="A18" s="878"/>
      <c r="B18" s="878"/>
      <c r="C18" s="878"/>
      <c r="D18" s="912"/>
      <c r="E18" s="914"/>
      <c r="F18" s="878"/>
      <c r="G18" s="878"/>
      <c r="H18" s="878"/>
      <c r="I18" s="878"/>
      <c r="J18" s="878"/>
      <c r="K18" s="878"/>
      <c r="L18" s="878"/>
      <c r="M18" s="878"/>
      <c r="N18" s="878"/>
      <c r="O18" s="878"/>
      <c r="P18" s="912"/>
      <c r="Q18" s="913"/>
      <c r="R18" s="913"/>
      <c r="S18" s="913"/>
      <c r="T18" s="914"/>
      <c r="U18" s="67" t="s">
        <v>61</v>
      </c>
      <c r="V18" s="67" t="s">
        <v>62</v>
      </c>
      <c r="W18" s="878"/>
      <c r="X18" s="878"/>
      <c r="Y18" s="1246"/>
      <c r="Z18" s="1082"/>
      <c r="AA18" s="1084"/>
      <c r="AB18" s="1084"/>
      <c r="AC18" s="1084"/>
      <c r="AD18" s="1185"/>
      <c r="AE18" s="1186"/>
      <c r="AF18" s="1187"/>
      <c r="AG18" s="66"/>
      <c r="BD18" s="65"/>
    </row>
    <row r="19" spans="1:68" ht="27.75" customHeight="1" x14ac:dyDescent="0.2">
      <c r="A19" s="957" t="s">
        <v>63</v>
      </c>
      <c r="B19" s="958"/>
      <c r="C19" s="958"/>
      <c r="D19" s="958"/>
      <c r="E19" s="958"/>
      <c r="F19" s="958"/>
      <c r="G19" s="958"/>
      <c r="H19" s="958"/>
      <c r="I19" s="958"/>
      <c r="J19" s="958"/>
      <c r="K19" s="958"/>
      <c r="L19" s="958"/>
      <c r="M19" s="958"/>
      <c r="N19" s="958"/>
      <c r="O19" s="958"/>
      <c r="P19" s="958"/>
      <c r="Q19" s="958"/>
      <c r="R19" s="958"/>
      <c r="S19" s="958"/>
      <c r="T19" s="958"/>
      <c r="U19" s="958"/>
      <c r="V19" s="958"/>
      <c r="W19" s="958"/>
      <c r="X19" s="958"/>
      <c r="Y19" s="958"/>
      <c r="Z19" s="958"/>
      <c r="AA19" s="48"/>
      <c r="AB19" s="48"/>
      <c r="AC19" s="48"/>
    </row>
    <row r="20" spans="1:68" ht="16.5" customHeight="1" x14ac:dyDescent="0.25">
      <c r="A20" s="857" t="s">
        <v>63</v>
      </c>
      <c r="B20" s="809"/>
      <c r="C20" s="809"/>
      <c r="D20" s="809"/>
      <c r="E20" s="809"/>
      <c r="F20" s="809"/>
      <c r="G20" s="809"/>
      <c r="H20" s="809"/>
      <c r="I20" s="809"/>
      <c r="J20" s="809"/>
      <c r="K20" s="809"/>
      <c r="L20" s="809"/>
      <c r="M20" s="809"/>
      <c r="N20" s="809"/>
      <c r="O20" s="809"/>
      <c r="P20" s="809"/>
      <c r="Q20" s="809"/>
      <c r="R20" s="809"/>
      <c r="S20" s="809"/>
      <c r="T20" s="809"/>
      <c r="U20" s="809"/>
      <c r="V20" s="809"/>
      <c r="W20" s="809"/>
      <c r="X20" s="809"/>
      <c r="Y20" s="809"/>
      <c r="Z20" s="809"/>
      <c r="AA20" s="792"/>
      <c r="AB20" s="792"/>
      <c r="AC20" s="792"/>
    </row>
    <row r="21" spans="1:68" ht="14.25" customHeight="1" x14ac:dyDescent="0.25">
      <c r="A21" s="829" t="s">
        <v>64</v>
      </c>
      <c r="B21" s="809"/>
      <c r="C21" s="809"/>
      <c r="D21" s="809"/>
      <c r="E21" s="809"/>
      <c r="F21" s="809"/>
      <c r="G21" s="809"/>
      <c r="H21" s="809"/>
      <c r="I21" s="809"/>
      <c r="J21" s="809"/>
      <c r="K21" s="809"/>
      <c r="L21" s="809"/>
      <c r="M21" s="809"/>
      <c r="N21" s="809"/>
      <c r="O21" s="809"/>
      <c r="P21" s="809"/>
      <c r="Q21" s="809"/>
      <c r="R21" s="809"/>
      <c r="S21" s="809"/>
      <c r="T21" s="809"/>
      <c r="U21" s="809"/>
      <c r="V21" s="809"/>
      <c r="W21" s="809"/>
      <c r="X21" s="809"/>
      <c r="Y21" s="809"/>
      <c r="Z21" s="809"/>
      <c r="AA21" s="793"/>
      <c r="AB21" s="793"/>
      <c r="AC21" s="79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803">
        <v>4680115885004</v>
      </c>
      <c r="E22" s="804"/>
      <c r="F22" s="796">
        <v>0.16</v>
      </c>
      <c r="G22" s="32">
        <v>10</v>
      </c>
      <c r="H22" s="796">
        <v>1.6</v>
      </c>
      <c r="I22" s="79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6"/>
      <c r="R22" s="806"/>
      <c r="S22" s="806"/>
      <c r="T22" s="807"/>
      <c r="U22" s="34"/>
      <c r="V22" s="34"/>
      <c r="W22" s="35" t="s">
        <v>69</v>
      </c>
      <c r="X22" s="797">
        <v>0</v>
      </c>
      <c r="Y22" s="79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8"/>
      <c r="B23" s="809"/>
      <c r="C23" s="809"/>
      <c r="D23" s="809"/>
      <c r="E23" s="809"/>
      <c r="F23" s="809"/>
      <c r="G23" s="809"/>
      <c r="H23" s="809"/>
      <c r="I23" s="809"/>
      <c r="J23" s="809"/>
      <c r="K23" s="809"/>
      <c r="L23" s="809"/>
      <c r="M23" s="809"/>
      <c r="N23" s="809"/>
      <c r="O23" s="810"/>
      <c r="P23" s="813" t="s">
        <v>71</v>
      </c>
      <c r="Q23" s="814"/>
      <c r="R23" s="814"/>
      <c r="S23" s="814"/>
      <c r="T23" s="814"/>
      <c r="U23" s="814"/>
      <c r="V23" s="815"/>
      <c r="W23" s="37" t="s">
        <v>72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x14ac:dyDescent="0.2">
      <c r="A24" s="809"/>
      <c r="B24" s="809"/>
      <c r="C24" s="809"/>
      <c r="D24" s="809"/>
      <c r="E24" s="809"/>
      <c r="F24" s="809"/>
      <c r="G24" s="809"/>
      <c r="H24" s="809"/>
      <c r="I24" s="809"/>
      <c r="J24" s="809"/>
      <c r="K24" s="809"/>
      <c r="L24" s="809"/>
      <c r="M24" s="809"/>
      <c r="N24" s="809"/>
      <c r="O24" s="810"/>
      <c r="P24" s="813" t="s">
        <v>71</v>
      </c>
      <c r="Q24" s="814"/>
      <c r="R24" s="814"/>
      <c r="S24" s="814"/>
      <c r="T24" s="814"/>
      <c r="U24" s="814"/>
      <c r="V24" s="815"/>
      <c r="W24" s="37" t="s">
        <v>69</v>
      </c>
      <c r="X24" s="799">
        <f>IFERROR(SUM(X22:X22),"0")</f>
        <v>0</v>
      </c>
      <c r="Y24" s="799">
        <f>IFERROR(SUM(Y22:Y22),"0")</f>
        <v>0</v>
      </c>
      <c r="Z24" s="37"/>
      <c r="AA24" s="800"/>
      <c r="AB24" s="800"/>
      <c r="AC24" s="800"/>
    </row>
    <row r="25" spans="1:68" ht="14.25" customHeight="1" x14ac:dyDescent="0.25">
      <c r="A25" s="829" t="s">
        <v>73</v>
      </c>
      <c r="B25" s="809"/>
      <c r="C25" s="809"/>
      <c r="D25" s="809"/>
      <c r="E25" s="809"/>
      <c r="F25" s="809"/>
      <c r="G25" s="809"/>
      <c r="H25" s="809"/>
      <c r="I25" s="809"/>
      <c r="J25" s="809"/>
      <c r="K25" s="809"/>
      <c r="L25" s="809"/>
      <c r="M25" s="809"/>
      <c r="N25" s="809"/>
      <c r="O25" s="809"/>
      <c r="P25" s="809"/>
      <c r="Q25" s="809"/>
      <c r="R25" s="809"/>
      <c r="S25" s="809"/>
      <c r="T25" s="809"/>
      <c r="U25" s="809"/>
      <c r="V25" s="809"/>
      <c r="W25" s="809"/>
      <c r="X25" s="809"/>
      <c r="Y25" s="809"/>
      <c r="Z25" s="809"/>
      <c r="AA25" s="793"/>
      <c r="AB25" s="793"/>
      <c r="AC25" s="793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803">
        <v>4607091383881</v>
      </c>
      <c r="E26" s="804"/>
      <c r="F26" s="796">
        <v>0.33</v>
      </c>
      <c r="G26" s="32">
        <v>6</v>
      </c>
      <c r="H26" s="796">
        <v>1.98</v>
      </c>
      <c r="I26" s="79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4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06"/>
      <c r="R26" s="806"/>
      <c r="S26" s="806"/>
      <c r="T26" s="807"/>
      <c r="U26" s="34"/>
      <c r="V26" s="34"/>
      <c r="W26" s="35" t="s">
        <v>69</v>
      </c>
      <c r="X26" s="797">
        <v>0</v>
      </c>
      <c r="Y26" s="79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803">
        <v>4680115885912</v>
      </c>
      <c r="E27" s="804"/>
      <c r="F27" s="796">
        <v>0.3</v>
      </c>
      <c r="G27" s="32">
        <v>6</v>
      </c>
      <c r="H27" s="796">
        <v>1.8</v>
      </c>
      <c r="I27" s="79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7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06"/>
      <c r="R27" s="806"/>
      <c r="S27" s="806"/>
      <c r="T27" s="807"/>
      <c r="U27" s="34"/>
      <c r="V27" s="34"/>
      <c r="W27" s="35" t="s">
        <v>69</v>
      </c>
      <c r="X27" s="797">
        <v>0</v>
      </c>
      <c r="Y27" s="79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803">
        <v>4607091388237</v>
      </c>
      <c r="E28" s="804"/>
      <c r="F28" s="796">
        <v>0.42</v>
      </c>
      <c r="G28" s="32">
        <v>6</v>
      </c>
      <c r="H28" s="796">
        <v>2.52</v>
      </c>
      <c r="I28" s="79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4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6"/>
      <c r="R28" s="806"/>
      <c r="S28" s="806"/>
      <c r="T28" s="807"/>
      <c r="U28" s="34"/>
      <c r="V28" s="34"/>
      <c r="W28" s="35" t="s">
        <v>69</v>
      </c>
      <c r="X28" s="797">
        <v>0</v>
      </c>
      <c r="Y28" s="79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803">
        <v>4680115886230</v>
      </c>
      <c r="E29" s="804"/>
      <c r="F29" s="796">
        <v>0.3</v>
      </c>
      <c r="G29" s="32">
        <v>6</v>
      </c>
      <c r="H29" s="796">
        <v>1.8</v>
      </c>
      <c r="I29" s="79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65" t="s">
        <v>86</v>
      </c>
      <c r="Q29" s="806"/>
      <c r="R29" s="806"/>
      <c r="S29" s="806"/>
      <c r="T29" s="807"/>
      <c r="U29" s="34"/>
      <c r="V29" s="34"/>
      <c r="W29" s="35" t="s">
        <v>69</v>
      </c>
      <c r="X29" s="797">
        <v>0</v>
      </c>
      <c r="Y29" s="79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803">
        <v>4680115886278</v>
      </c>
      <c r="E30" s="804"/>
      <c r="F30" s="796">
        <v>0.3</v>
      </c>
      <c r="G30" s="32">
        <v>6</v>
      </c>
      <c r="H30" s="796">
        <v>1.8</v>
      </c>
      <c r="I30" s="79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8" t="s">
        <v>90</v>
      </c>
      <c r="Q30" s="806"/>
      <c r="R30" s="806"/>
      <c r="S30" s="806"/>
      <c r="T30" s="807"/>
      <c r="U30" s="34"/>
      <c r="V30" s="34"/>
      <c r="W30" s="35" t="s">
        <v>69</v>
      </c>
      <c r="X30" s="797">
        <v>0</v>
      </c>
      <c r="Y30" s="79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803">
        <v>4680115886247</v>
      </c>
      <c r="E31" s="804"/>
      <c r="F31" s="796">
        <v>0.3</v>
      </c>
      <c r="G31" s="32">
        <v>6</v>
      </c>
      <c r="H31" s="796">
        <v>1.8</v>
      </c>
      <c r="I31" s="79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74" t="s">
        <v>94</v>
      </c>
      <c r="Q31" s="806"/>
      <c r="R31" s="806"/>
      <c r="S31" s="806"/>
      <c r="T31" s="807"/>
      <c r="U31" s="34"/>
      <c r="V31" s="34"/>
      <c r="W31" s="35" t="s">
        <v>69</v>
      </c>
      <c r="X31" s="797">
        <v>0</v>
      </c>
      <c r="Y31" s="79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803">
        <v>4680115885905</v>
      </c>
      <c r="E32" s="804"/>
      <c r="F32" s="796">
        <v>0.3</v>
      </c>
      <c r="G32" s="32">
        <v>6</v>
      </c>
      <c r="H32" s="796">
        <v>1.8</v>
      </c>
      <c r="I32" s="79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6"/>
      <c r="R32" s="806"/>
      <c r="S32" s="806"/>
      <c r="T32" s="807"/>
      <c r="U32" s="34"/>
      <c r="V32" s="34"/>
      <c r="W32" s="35" t="s">
        <v>69</v>
      </c>
      <c r="X32" s="797">
        <v>0</v>
      </c>
      <c r="Y32" s="79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803">
        <v>4607091388244</v>
      </c>
      <c r="E33" s="804"/>
      <c r="F33" s="796">
        <v>0.42</v>
      </c>
      <c r="G33" s="32">
        <v>6</v>
      </c>
      <c r="H33" s="796">
        <v>2.52</v>
      </c>
      <c r="I33" s="79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6"/>
      <c r="R33" s="806"/>
      <c r="S33" s="806"/>
      <c r="T33" s="807"/>
      <c r="U33" s="34"/>
      <c r="V33" s="34"/>
      <c r="W33" s="35" t="s">
        <v>69</v>
      </c>
      <c r="X33" s="797">
        <v>0</v>
      </c>
      <c r="Y33" s="79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808"/>
      <c r="B34" s="809"/>
      <c r="C34" s="809"/>
      <c r="D34" s="809"/>
      <c r="E34" s="809"/>
      <c r="F34" s="809"/>
      <c r="G34" s="809"/>
      <c r="H34" s="809"/>
      <c r="I34" s="809"/>
      <c r="J34" s="809"/>
      <c r="K34" s="809"/>
      <c r="L34" s="809"/>
      <c r="M34" s="809"/>
      <c r="N34" s="809"/>
      <c r="O34" s="810"/>
      <c r="P34" s="813" t="s">
        <v>71</v>
      </c>
      <c r="Q34" s="814"/>
      <c r="R34" s="814"/>
      <c r="S34" s="814"/>
      <c r="T34" s="814"/>
      <c r="U34" s="814"/>
      <c r="V34" s="815"/>
      <c r="W34" s="37" t="s">
        <v>72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x14ac:dyDescent="0.2">
      <c r="A35" s="809"/>
      <c r="B35" s="809"/>
      <c r="C35" s="809"/>
      <c r="D35" s="809"/>
      <c r="E35" s="809"/>
      <c r="F35" s="809"/>
      <c r="G35" s="809"/>
      <c r="H35" s="809"/>
      <c r="I35" s="809"/>
      <c r="J35" s="809"/>
      <c r="K35" s="809"/>
      <c r="L35" s="809"/>
      <c r="M35" s="809"/>
      <c r="N35" s="809"/>
      <c r="O35" s="810"/>
      <c r="P35" s="813" t="s">
        <v>71</v>
      </c>
      <c r="Q35" s="814"/>
      <c r="R35" s="814"/>
      <c r="S35" s="814"/>
      <c r="T35" s="814"/>
      <c r="U35" s="814"/>
      <c r="V35" s="815"/>
      <c r="W35" s="37" t="s">
        <v>69</v>
      </c>
      <c r="X35" s="799">
        <f>IFERROR(SUM(X26:X33),"0")</f>
        <v>0</v>
      </c>
      <c r="Y35" s="799">
        <f>IFERROR(SUM(Y26:Y33),"0")</f>
        <v>0</v>
      </c>
      <c r="Z35" s="37"/>
      <c r="AA35" s="800"/>
      <c r="AB35" s="800"/>
      <c r="AC35" s="800"/>
    </row>
    <row r="36" spans="1:68" ht="14.25" customHeight="1" x14ac:dyDescent="0.25">
      <c r="A36" s="829" t="s">
        <v>102</v>
      </c>
      <c r="B36" s="809"/>
      <c r="C36" s="809"/>
      <c r="D36" s="809"/>
      <c r="E36" s="809"/>
      <c r="F36" s="809"/>
      <c r="G36" s="809"/>
      <c r="H36" s="809"/>
      <c r="I36" s="809"/>
      <c r="J36" s="809"/>
      <c r="K36" s="809"/>
      <c r="L36" s="809"/>
      <c r="M36" s="809"/>
      <c r="N36" s="809"/>
      <c r="O36" s="809"/>
      <c r="P36" s="809"/>
      <c r="Q36" s="809"/>
      <c r="R36" s="809"/>
      <c r="S36" s="809"/>
      <c r="T36" s="809"/>
      <c r="U36" s="809"/>
      <c r="V36" s="809"/>
      <c r="W36" s="809"/>
      <c r="X36" s="809"/>
      <c r="Y36" s="809"/>
      <c r="Z36" s="809"/>
      <c r="AA36" s="793"/>
      <c r="AB36" s="793"/>
      <c r="AC36" s="793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803">
        <v>4607091388503</v>
      </c>
      <c r="E37" s="804"/>
      <c r="F37" s="796">
        <v>0.05</v>
      </c>
      <c r="G37" s="32">
        <v>12</v>
      </c>
      <c r="H37" s="796">
        <v>0.6</v>
      </c>
      <c r="I37" s="79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6"/>
      <c r="R37" s="806"/>
      <c r="S37" s="806"/>
      <c r="T37" s="807"/>
      <c r="U37" s="34"/>
      <c r="V37" s="34"/>
      <c r="W37" s="35" t="s">
        <v>69</v>
      </c>
      <c r="X37" s="797">
        <v>0</v>
      </c>
      <c r="Y37" s="79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808"/>
      <c r="B38" s="809"/>
      <c r="C38" s="809"/>
      <c r="D38" s="809"/>
      <c r="E38" s="809"/>
      <c r="F38" s="809"/>
      <c r="G38" s="809"/>
      <c r="H38" s="809"/>
      <c r="I38" s="809"/>
      <c r="J38" s="809"/>
      <c r="K38" s="809"/>
      <c r="L38" s="809"/>
      <c r="M38" s="809"/>
      <c r="N38" s="809"/>
      <c r="O38" s="810"/>
      <c r="P38" s="813" t="s">
        <v>71</v>
      </c>
      <c r="Q38" s="814"/>
      <c r="R38" s="814"/>
      <c r="S38" s="814"/>
      <c r="T38" s="814"/>
      <c r="U38" s="814"/>
      <c r="V38" s="815"/>
      <c r="W38" s="37" t="s">
        <v>72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x14ac:dyDescent="0.2">
      <c r="A39" s="809"/>
      <c r="B39" s="809"/>
      <c r="C39" s="809"/>
      <c r="D39" s="809"/>
      <c r="E39" s="809"/>
      <c r="F39" s="809"/>
      <c r="G39" s="809"/>
      <c r="H39" s="809"/>
      <c r="I39" s="809"/>
      <c r="J39" s="809"/>
      <c r="K39" s="809"/>
      <c r="L39" s="809"/>
      <c r="M39" s="809"/>
      <c r="N39" s="809"/>
      <c r="O39" s="810"/>
      <c r="P39" s="813" t="s">
        <v>71</v>
      </c>
      <c r="Q39" s="814"/>
      <c r="R39" s="814"/>
      <c r="S39" s="814"/>
      <c r="T39" s="814"/>
      <c r="U39" s="814"/>
      <c r="V39" s="815"/>
      <c r="W39" s="37" t="s">
        <v>69</v>
      </c>
      <c r="X39" s="799">
        <f>IFERROR(SUM(X37:X37),"0")</f>
        <v>0</v>
      </c>
      <c r="Y39" s="799">
        <f>IFERROR(SUM(Y37:Y37),"0")</f>
        <v>0</v>
      </c>
      <c r="Z39" s="37"/>
      <c r="AA39" s="800"/>
      <c r="AB39" s="800"/>
      <c r="AC39" s="800"/>
    </row>
    <row r="40" spans="1:68" ht="14.25" customHeight="1" x14ac:dyDescent="0.25">
      <c r="A40" s="829" t="s">
        <v>108</v>
      </c>
      <c r="B40" s="809"/>
      <c r="C40" s="809"/>
      <c r="D40" s="809"/>
      <c r="E40" s="809"/>
      <c r="F40" s="809"/>
      <c r="G40" s="809"/>
      <c r="H40" s="809"/>
      <c r="I40" s="809"/>
      <c r="J40" s="809"/>
      <c r="K40" s="809"/>
      <c r="L40" s="809"/>
      <c r="M40" s="809"/>
      <c r="N40" s="809"/>
      <c r="O40" s="809"/>
      <c r="P40" s="809"/>
      <c r="Q40" s="809"/>
      <c r="R40" s="809"/>
      <c r="S40" s="809"/>
      <c r="T40" s="809"/>
      <c r="U40" s="809"/>
      <c r="V40" s="809"/>
      <c r="W40" s="809"/>
      <c r="X40" s="809"/>
      <c r="Y40" s="809"/>
      <c r="Z40" s="809"/>
      <c r="AA40" s="793"/>
      <c r="AB40" s="793"/>
      <c r="AC40" s="793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803">
        <v>4607091389111</v>
      </c>
      <c r="E41" s="804"/>
      <c r="F41" s="796">
        <v>2.5000000000000001E-2</v>
      </c>
      <c r="G41" s="32">
        <v>10</v>
      </c>
      <c r="H41" s="796">
        <v>0.25</v>
      </c>
      <c r="I41" s="79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04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6"/>
      <c r="R41" s="806"/>
      <c r="S41" s="806"/>
      <c r="T41" s="807"/>
      <c r="U41" s="34"/>
      <c r="V41" s="34"/>
      <c r="W41" s="35" t="s">
        <v>69</v>
      </c>
      <c r="X41" s="797">
        <v>0</v>
      </c>
      <c r="Y41" s="79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08"/>
      <c r="B42" s="809"/>
      <c r="C42" s="809"/>
      <c r="D42" s="809"/>
      <c r="E42" s="809"/>
      <c r="F42" s="809"/>
      <c r="G42" s="809"/>
      <c r="H42" s="809"/>
      <c r="I42" s="809"/>
      <c r="J42" s="809"/>
      <c r="K42" s="809"/>
      <c r="L42" s="809"/>
      <c r="M42" s="809"/>
      <c r="N42" s="809"/>
      <c r="O42" s="810"/>
      <c r="P42" s="813" t="s">
        <v>71</v>
      </c>
      <c r="Q42" s="814"/>
      <c r="R42" s="814"/>
      <c r="S42" s="814"/>
      <c r="T42" s="814"/>
      <c r="U42" s="814"/>
      <c r="V42" s="815"/>
      <c r="W42" s="37" t="s">
        <v>72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x14ac:dyDescent="0.2">
      <c r="A43" s="809"/>
      <c r="B43" s="809"/>
      <c r="C43" s="809"/>
      <c r="D43" s="809"/>
      <c r="E43" s="809"/>
      <c r="F43" s="809"/>
      <c r="G43" s="809"/>
      <c r="H43" s="809"/>
      <c r="I43" s="809"/>
      <c r="J43" s="809"/>
      <c r="K43" s="809"/>
      <c r="L43" s="809"/>
      <c r="M43" s="809"/>
      <c r="N43" s="809"/>
      <c r="O43" s="810"/>
      <c r="P43" s="813" t="s">
        <v>71</v>
      </c>
      <c r="Q43" s="814"/>
      <c r="R43" s="814"/>
      <c r="S43" s="814"/>
      <c r="T43" s="814"/>
      <c r="U43" s="814"/>
      <c r="V43" s="815"/>
      <c r="W43" s="37" t="s">
        <v>69</v>
      </c>
      <c r="X43" s="799">
        <f>IFERROR(SUM(X41:X41),"0")</f>
        <v>0</v>
      </c>
      <c r="Y43" s="799">
        <f>IFERROR(SUM(Y41:Y41),"0")</f>
        <v>0</v>
      </c>
      <c r="Z43" s="37"/>
      <c r="AA43" s="800"/>
      <c r="AB43" s="800"/>
      <c r="AC43" s="800"/>
    </row>
    <row r="44" spans="1:68" ht="27.75" customHeight="1" x14ac:dyDescent="0.2">
      <c r="A44" s="957" t="s">
        <v>111</v>
      </c>
      <c r="B44" s="958"/>
      <c r="C44" s="958"/>
      <c r="D44" s="958"/>
      <c r="E44" s="958"/>
      <c r="F44" s="958"/>
      <c r="G44" s="958"/>
      <c r="H44" s="958"/>
      <c r="I44" s="958"/>
      <c r="J44" s="958"/>
      <c r="K44" s="958"/>
      <c r="L44" s="958"/>
      <c r="M44" s="958"/>
      <c r="N44" s="958"/>
      <c r="O44" s="958"/>
      <c r="P44" s="958"/>
      <c r="Q44" s="958"/>
      <c r="R44" s="958"/>
      <c r="S44" s="958"/>
      <c r="T44" s="958"/>
      <c r="U44" s="958"/>
      <c r="V44" s="958"/>
      <c r="W44" s="958"/>
      <c r="X44" s="958"/>
      <c r="Y44" s="958"/>
      <c r="Z44" s="958"/>
      <c r="AA44" s="48"/>
      <c r="AB44" s="48"/>
      <c r="AC44" s="48"/>
    </row>
    <row r="45" spans="1:68" ht="16.5" customHeight="1" x14ac:dyDescent="0.25">
      <c r="A45" s="857" t="s">
        <v>112</v>
      </c>
      <c r="B45" s="809"/>
      <c r="C45" s="809"/>
      <c r="D45" s="809"/>
      <c r="E45" s="809"/>
      <c r="F45" s="809"/>
      <c r="G45" s="809"/>
      <c r="H45" s="809"/>
      <c r="I45" s="809"/>
      <c r="J45" s="809"/>
      <c r="K45" s="809"/>
      <c r="L45" s="809"/>
      <c r="M45" s="809"/>
      <c r="N45" s="809"/>
      <c r="O45" s="809"/>
      <c r="P45" s="809"/>
      <c r="Q45" s="809"/>
      <c r="R45" s="809"/>
      <c r="S45" s="809"/>
      <c r="T45" s="809"/>
      <c r="U45" s="809"/>
      <c r="V45" s="809"/>
      <c r="W45" s="809"/>
      <c r="X45" s="809"/>
      <c r="Y45" s="809"/>
      <c r="Z45" s="809"/>
      <c r="AA45" s="792"/>
      <c r="AB45" s="792"/>
      <c r="AC45" s="792"/>
    </row>
    <row r="46" spans="1:68" ht="14.25" customHeight="1" x14ac:dyDescent="0.25">
      <c r="A46" s="829" t="s">
        <v>113</v>
      </c>
      <c r="B46" s="809"/>
      <c r="C46" s="809"/>
      <c r="D46" s="809"/>
      <c r="E46" s="809"/>
      <c r="F46" s="809"/>
      <c r="G46" s="809"/>
      <c r="H46" s="809"/>
      <c r="I46" s="809"/>
      <c r="J46" s="809"/>
      <c r="K46" s="809"/>
      <c r="L46" s="809"/>
      <c r="M46" s="809"/>
      <c r="N46" s="809"/>
      <c r="O46" s="809"/>
      <c r="P46" s="809"/>
      <c r="Q46" s="809"/>
      <c r="R46" s="809"/>
      <c r="S46" s="809"/>
      <c r="T46" s="809"/>
      <c r="U46" s="809"/>
      <c r="V46" s="809"/>
      <c r="W46" s="809"/>
      <c r="X46" s="809"/>
      <c r="Y46" s="809"/>
      <c r="Z46" s="809"/>
      <c r="AA46" s="793"/>
      <c r="AB46" s="793"/>
      <c r="AC46" s="793"/>
    </row>
    <row r="47" spans="1:68" ht="16.5" customHeight="1" x14ac:dyDescent="0.25">
      <c r="A47" s="54" t="s">
        <v>114</v>
      </c>
      <c r="B47" s="54" t="s">
        <v>115</v>
      </c>
      <c r="C47" s="31">
        <v>4301011540</v>
      </c>
      <c r="D47" s="803">
        <v>4607091385670</v>
      </c>
      <c r="E47" s="804"/>
      <c r="F47" s="796">
        <v>1.4</v>
      </c>
      <c r="G47" s="32">
        <v>8</v>
      </c>
      <c r="H47" s="796">
        <v>11.2</v>
      </c>
      <c r="I47" s="796">
        <v>11.68</v>
      </c>
      <c r="J47" s="32">
        <v>56</v>
      </c>
      <c r="K47" s="32" t="s">
        <v>116</v>
      </c>
      <c r="L47" s="32"/>
      <c r="M47" s="33" t="s">
        <v>77</v>
      </c>
      <c r="N47" s="33"/>
      <c r="O47" s="32">
        <v>50</v>
      </c>
      <c r="P47" s="905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06"/>
      <c r="R47" s="806"/>
      <c r="S47" s="806"/>
      <c r="T47" s="807"/>
      <c r="U47" s="34"/>
      <c r="V47" s="34"/>
      <c r="W47" s="35" t="s">
        <v>69</v>
      </c>
      <c r="X47" s="797">
        <v>0</v>
      </c>
      <c r="Y47" s="79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118</v>
      </c>
      <c r="C48" s="31">
        <v>4301011380</v>
      </c>
      <c r="D48" s="803">
        <v>4607091385670</v>
      </c>
      <c r="E48" s="804"/>
      <c r="F48" s="796">
        <v>1.35</v>
      </c>
      <c r="G48" s="32">
        <v>8</v>
      </c>
      <c r="H48" s="796">
        <v>10.8</v>
      </c>
      <c r="I48" s="796">
        <v>11.28</v>
      </c>
      <c r="J48" s="32">
        <v>56</v>
      </c>
      <c r="K48" s="32" t="s">
        <v>116</v>
      </c>
      <c r="L48" s="32"/>
      <c r="M48" s="33" t="s">
        <v>119</v>
      </c>
      <c r="N48" s="33"/>
      <c r="O48" s="32">
        <v>50</v>
      </c>
      <c r="P48" s="104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06"/>
      <c r="R48" s="806"/>
      <c r="S48" s="806"/>
      <c r="T48" s="807"/>
      <c r="U48" s="34"/>
      <c r="V48" s="34"/>
      <c r="W48" s="35" t="s">
        <v>69</v>
      </c>
      <c r="X48" s="797">
        <v>0</v>
      </c>
      <c r="Y48" s="79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803">
        <v>4680115883956</v>
      </c>
      <c r="E49" s="804"/>
      <c r="F49" s="796">
        <v>1.4</v>
      </c>
      <c r="G49" s="32">
        <v>8</v>
      </c>
      <c r="H49" s="796">
        <v>11.2</v>
      </c>
      <c r="I49" s="796">
        <v>11.68</v>
      </c>
      <c r="J49" s="32">
        <v>56</v>
      </c>
      <c r="K49" s="32" t="s">
        <v>116</v>
      </c>
      <c r="L49" s="32"/>
      <c r="M49" s="33" t="s">
        <v>119</v>
      </c>
      <c r="N49" s="33"/>
      <c r="O49" s="32">
        <v>50</v>
      </c>
      <c r="P49" s="116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6"/>
      <c r="R49" s="806"/>
      <c r="S49" s="806"/>
      <c r="T49" s="807"/>
      <c r="U49" s="34"/>
      <c r="V49" s="34"/>
      <c r="W49" s="35" t="s">
        <v>69</v>
      </c>
      <c r="X49" s="797">
        <v>0</v>
      </c>
      <c r="Y49" s="79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4301011565</v>
      </c>
      <c r="D50" s="803">
        <v>4680115882539</v>
      </c>
      <c r="E50" s="804"/>
      <c r="F50" s="796">
        <v>0.37</v>
      </c>
      <c r="G50" s="32">
        <v>10</v>
      </c>
      <c r="H50" s="796">
        <v>3.7</v>
      </c>
      <c r="I50" s="796">
        <v>3.91</v>
      </c>
      <c r="J50" s="32">
        <v>132</v>
      </c>
      <c r="K50" s="32" t="s">
        <v>126</v>
      </c>
      <c r="L50" s="32"/>
      <c r="M50" s="33" t="s">
        <v>77</v>
      </c>
      <c r="N50" s="33"/>
      <c r="O50" s="32">
        <v>50</v>
      </c>
      <c r="P50" s="87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06"/>
      <c r="R50" s="806"/>
      <c r="S50" s="806"/>
      <c r="T50" s="807"/>
      <c r="U50" s="34"/>
      <c r="V50" s="34"/>
      <c r="W50" s="35" t="s">
        <v>69</v>
      </c>
      <c r="X50" s="797">
        <v>0</v>
      </c>
      <c r="Y50" s="79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127</v>
      </c>
      <c r="B51" s="54" t="s">
        <v>128</v>
      </c>
      <c r="C51" s="31">
        <v>4301011382</v>
      </c>
      <c r="D51" s="803">
        <v>4607091385687</v>
      </c>
      <c r="E51" s="804"/>
      <c r="F51" s="796">
        <v>0.4</v>
      </c>
      <c r="G51" s="32">
        <v>10</v>
      </c>
      <c r="H51" s="796">
        <v>4</v>
      </c>
      <c r="I51" s="796">
        <v>4.21</v>
      </c>
      <c r="J51" s="32">
        <v>132</v>
      </c>
      <c r="K51" s="32" t="s">
        <v>126</v>
      </c>
      <c r="L51" s="32" t="s">
        <v>129</v>
      </c>
      <c r="M51" s="33" t="s">
        <v>77</v>
      </c>
      <c r="N51" s="33"/>
      <c r="O51" s="32">
        <v>50</v>
      </c>
      <c r="P51" s="100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06"/>
      <c r="R51" s="806"/>
      <c r="S51" s="806"/>
      <c r="T51" s="807"/>
      <c r="U51" s="34"/>
      <c r="V51" s="34"/>
      <c r="W51" s="35" t="s">
        <v>69</v>
      </c>
      <c r="X51" s="797">
        <v>0</v>
      </c>
      <c r="Y51" s="79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130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803">
        <v>4680115883949</v>
      </c>
      <c r="E52" s="804"/>
      <c r="F52" s="796">
        <v>0.37</v>
      </c>
      <c r="G52" s="32">
        <v>10</v>
      </c>
      <c r="H52" s="796">
        <v>3.7</v>
      </c>
      <c r="I52" s="796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4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6"/>
      <c r="R52" s="806"/>
      <c r="S52" s="806"/>
      <c r="T52" s="807"/>
      <c r="U52" s="34"/>
      <c r="V52" s="34"/>
      <c r="W52" s="35" t="s">
        <v>69</v>
      </c>
      <c r="X52" s="797">
        <v>0</v>
      </c>
      <c r="Y52" s="79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08"/>
      <c r="B53" s="809"/>
      <c r="C53" s="809"/>
      <c r="D53" s="809"/>
      <c r="E53" s="809"/>
      <c r="F53" s="809"/>
      <c r="G53" s="809"/>
      <c r="H53" s="809"/>
      <c r="I53" s="809"/>
      <c r="J53" s="809"/>
      <c r="K53" s="809"/>
      <c r="L53" s="809"/>
      <c r="M53" s="809"/>
      <c r="N53" s="809"/>
      <c r="O53" s="810"/>
      <c r="P53" s="813" t="s">
        <v>71</v>
      </c>
      <c r="Q53" s="814"/>
      <c r="R53" s="814"/>
      <c r="S53" s="814"/>
      <c r="T53" s="814"/>
      <c r="U53" s="814"/>
      <c r="V53" s="815"/>
      <c r="W53" s="37" t="s">
        <v>72</v>
      </c>
      <c r="X53" s="799">
        <f>IFERROR(X47/H47,"0")+IFERROR(X48/H48,"0")+IFERROR(X49/H49,"0")+IFERROR(X50/H50,"0")+IFERROR(X51/H51,"0")+IFERROR(X52/H52,"0")</f>
        <v>0</v>
      </c>
      <c r="Y53" s="799">
        <f>IFERROR(Y47/H47,"0")+IFERROR(Y48/H48,"0")+IFERROR(Y49/H49,"0")+IFERROR(Y50/H50,"0")+IFERROR(Y51/H51,"0")+IFERROR(Y52/H52,"0")</f>
        <v>0</v>
      </c>
      <c r="Z53" s="799">
        <f>IFERROR(IF(Z47="",0,Z47),"0")+IFERROR(IF(Z48="",0,Z48),"0")+IFERROR(IF(Z49="",0,Z49),"0")+IFERROR(IF(Z50="",0,Z50),"0")+IFERROR(IF(Z51="",0,Z51),"0")+IFERROR(IF(Z52="",0,Z52),"0")</f>
        <v>0</v>
      </c>
      <c r="AA53" s="800"/>
      <c r="AB53" s="800"/>
      <c r="AC53" s="800"/>
    </row>
    <row r="54" spans="1:68" x14ac:dyDescent="0.2">
      <c r="A54" s="809"/>
      <c r="B54" s="809"/>
      <c r="C54" s="809"/>
      <c r="D54" s="809"/>
      <c r="E54" s="809"/>
      <c r="F54" s="809"/>
      <c r="G54" s="809"/>
      <c r="H54" s="809"/>
      <c r="I54" s="809"/>
      <c r="J54" s="809"/>
      <c r="K54" s="809"/>
      <c r="L54" s="809"/>
      <c r="M54" s="809"/>
      <c r="N54" s="809"/>
      <c r="O54" s="810"/>
      <c r="P54" s="813" t="s">
        <v>71</v>
      </c>
      <c r="Q54" s="814"/>
      <c r="R54" s="814"/>
      <c r="S54" s="814"/>
      <c r="T54" s="814"/>
      <c r="U54" s="814"/>
      <c r="V54" s="815"/>
      <c r="W54" s="37" t="s">
        <v>69</v>
      </c>
      <c r="X54" s="799">
        <f>IFERROR(SUM(X47:X52),"0")</f>
        <v>0</v>
      </c>
      <c r="Y54" s="799">
        <f>IFERROR(SUM(Y47:Y52),"0")</f>
        <v>0</v>
      </c>
      <c r="Z54" s="37"/>
      <c r="AA54" s="800"/>
      <c r="AB54" s="800"/>
      <c r="AC54" s="800"/>
    </row>
    <row r="55" spans="1:68" ht="14.25" customHeight="1" x14ac:dyDescent="0.25">
      <c r="A55" s="829" t="s">
        <v>73</v>
      </c>
      <c r="B55" s="809"/>
      <c r="C55" s="809"/>
      <c r="D55" s="809"/>
      <c r="E55" s="809"/>
      <c r="F55" s="809"/>
      <c r="G55" s="809"/>
      <c r="H55" s="809"/>
      <c r="I55" s="809"/>
      <c r="J55" s="809"/>
      <c r="K55" s="809"/>
      <c r="L55" s="809"/>
      <c r="M55" s="809"/>
      <c r="N55" s="809"/>
      <c r="O55" s="809"/>
      <c r="P55" s="809"/>
      <c r="Q55" s="809"/>
      <c r="R55" s="809"/>
      <c r="S55" s="809"/>
      <c r="T55" s="809"/>
      <c r="U55" s="809"/>
      <c r="V55" s="809"/>
      <c r="W55" s="809"/>
      <c r="X55" s="809"/>
      <c r="Y55" s="809"/>
      <c r="Z55" s="809"/>
      <c r="AA55" s="793"/>
      <c r="AB55" s="793"/>
      <c r="AC55" s="793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803">
        <v>4680115885233</v>
      </c>
      <c r="E56" s="804"/>
      <c r="F56" s="796">
        <v>0.2</v>
      </c>
      <c r="G56" s="32">
        <v>6</v>
      </c>
      <c r="H56" s="796">
        <v>1.2</v>
      </c>
      <c r="I56" s="796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100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6"/>
      <c r="R56" s="806"/>
      <c r="S56" s="806"/>
      <c r="T56" s="807"/>
      <c r="U56" s="34"/>
      <c r="V56" s="34"/>
      <c r="W56" s="35" t="s">
        <v>69</v>
      </c>
      <c r="X56" s="797">
        <v>0</v>
      </c>
      <c r="Y56" s="79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803">
        <v>4680115884915</v>
      </c>
      <c r="E57" s="804"/>
      <c r="F57" s="796">
        <v>0.3</v>
      </c>
      <c r="G57" s="32">
        <v>6</v>
      </c>
      <c r="H57" s="796">
        <v>1.8</v>
      </c>
      <c r="I57" s="796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9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6"/>
      <c r="R57" s="806"/>
      <c r="S57" s="806"/>
      <c r="T57" s="807"/>
      <c r="U57" s="34"/>
      <c r="V57" s="34"/>
      <c r="W57" s="35" t="s">
        <v>69</v>
      </c>
      <c r="X57" s="797">
        <v>0</v>
      </c>
      <c r="Y57" s="79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808"/>
      <c r="B58" s="809"/>
      <c r="C58" s="809"/>
      <c r="D58" s="809"/>
      <c r="E58" s="809"/>
      <c r="F58" s="809"/>
      <c r="G58" s="809"/>
      <c r="H58" s="809"/>
      <c r="I58" s="809"/>
      <c r="J58" s="809"/>
      <c r="K58" s="809"/>
      <c r="L58" s="809"/>
      <c r="M58" s="809"/>
      <c r="N58" s="809"/>
      <c r="O58" s="810"/>
      <c r="P58" s="813" t="s">
        <v>71</v>
      </c>
      <c r="Q58" s="814"/>
      <c r="R58" s="814"/>
      <c r="S58" s="814"/>
      <c r="T58" s="814"/>
      <c r="U58" s="814"/>
      <c r="V58" s="815"/>
      <c r="W58" s="37" t="s">
        <v>72</v>
      </c>
      <c r="X58" s="799">
        <f>IFERROR(X56/H56,"0")+IFERROR(X57/H57,"0")</f>
        <v>0</v>
      </c>
      <c r="Y58" s="799">
        <f>IFERROR(Y56/H56,"0")+IFERROR(Y57/H57,"0")</f>
        <v>0</v>
      </c>
      <c r="Z58" s="799">
        <f>IFERROR(IF(Z56="",0,Z56),"0")+IFERROR(IF(Z57="",0,Z57),"0")</f>
        <v>0</v>
      </c>
      <c r="AA58" s="800"/>
      <c r="AB58" s="800"/>
      <c r="AC58" s="800"/>
    </row>
    <row r="59" spans="1:68" x14ac:dyDescent="0.2">
      <c r="A59" s="809"/>
      <c r="B59" s="809"/>
      <c r="C59" s="809"/>
      <c r="D59" s="809"/>
      <c r="E59" s="809"/>
      <c r="F59" s="809"/>
      <c r="G59" s="809"/>
      <c r="H59" s="809"/>
      <c r="I59" s="809"/>
      <c r="J59" s="809"/>
      <c r="K59" s="809"/>
      <c r="L59" s="809"/>
      <c r="M59" s="809"/>
      <c r="N59" s="809"/>
      <c r="O59" s="810"/>
      <c r="P59" s="813" t="s">
        <v>71</v>
      </c>
      <c r="Q59" s="814"/>
      <c r="R59" s="814"/>
      <c r="S59" s="814"/>
      <c r="T59" s="814"/>
      <c r="U59" s="814"/>
      <c r="V59" s="815"/>
      <c r="W59" s="37" t="s">
        <v>69</v>
      </c>
      <c r="X59" s="799">
        <f>IFERROR(SUM(X56:X57),"0")</f>
        <v>0</v>
      </c>
      <c r="Y59" s="799">
        <f>IFERROR(SUM(Y56:Y57),"0")</f>
        <v>0</v>
      </c>
      <c r="Z59" s="37"/>
      <c r="AA59" s="800"/>
      <c r="AB59" s="800"/>
      <c r="AC59" s="800"/>
    </row>
    <row r="60" spans="1:68" ht="16.5" customHeight="1" x14ac:dyDescent="0.25">
      <c r="A60" s="857" t="s">
        <v>139</v>
      </c>
      <c r="B60" s="809"/>
      <c r="C60" s="809"/>
      <c r="D60" s="809"/>
      <c r="E60" s="809"/>
      <c r="F60" s="809"/>
      <c r="G60" s="809"/>
      <c r="H60" s="809"/>
      <c r="I60" s="809"/>
      <c r="J60" s="809"/>
      <c r="K60" s="809"/>
      <c r="L60" s="809"/>
      <c r="M60" s="809"/>
      <c r="N60" s="809"/>
      <c r="O60" s="809"/>
      <c r="P60" s="809"/>
      <c r="Q60" s="809"/>
      <c r="R60" s="809"/>
      <c r="S60" s="809"/>
      <c r="T60" s="809"/>
      <c r="U60" s="809"/>
      <c r="V60" s="809"/>
      <c r="W60" s="809"/>
      <c r="X60" s="809"/>
      <c r="Y60" s="809"/>
      <c r="Z60" s="809"/>
      <c r="AA60" s="792"/>
      <c r="AB60" s="792"/>
      <c r="AC60" s="792"/>
    </row>
    <row r="61" spans="1:68" ht="14.25" customHeight="1" x14ac:dyDescent="0.25">
      <c r="A61" s="829" t="s">
        <v>113</v>
      </c>
      <c r="B61" s="809"/>
      <c r="C61" s="809"/>
      <c r="D61" s="809"/>
      <c r="E61" s="809"/>
      <c r="F61" s="809"/>
      <c r="G61" s="809"/>
      <c r="H61" s="809"/>
      <c r="I61" s="809"/>
      <c r="J61" s="809"/>
      <c r="K61" s="809"/>
      <c r="L61" s="809"/>
      <c r="M61" s="809"/>
      <c r="N61" s="809"/>
      <c r="O61" s="809"/>
      <c r="P61" s="809"/>
      <c r="Q61" s="809"/>
      <c r="R61" s="809"/>
      <c r="S61" s="809"/>
      <c r="T61" s="809"/>
      <c r="U61" s="809"/>
      <c r="V61" s="809"/>
      <c r="W61" s="809"/>
      <c r="X61" s="809"/>
      <c r="Y61" s="809"/>
      <c r="Z61" s="809"/>
      <c r="AA61" s="793"/>
      <c r="AB61" s="793"/>
      <c r="AC61" s="793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803">
        <v>4680115885882</v>
      </c>
      <c r="E62" s="804"/>
      <c r="F62" s="796">
        <v>1.4</v>
      </c>
      <c r="G62" s="32">
        <v>8</v>
      </c>
      <c r="H62" s="796">
        <v>11.2</v>
      </c>
      <c r="I62" s="796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5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6"/>
      <c r="R62" s="806"/>
      <c r="S62" s="806"/>
      <c r="T62" s="807"/>
      <c r="U62" s="34"/>
      <c r="V62" s="34"/>
      <c r="W62" s="35" t="s">
        <v>69</v>
      </c>
      <c r="X62" s="797">
        <v>0</v>
      </c>
      <c r="Y62" s="798">
        <f t="shared" ref="Y62:Y69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4301011948</v>
      </c>
      <c r="D63" s="803">
        <v>4680115881426</v>
      </c>
      <c r="E63" s="804"/>
      <c r="F63" s="796">
        <v>1.35</v>
      </c>
      <c r="G63" s="32">
        <v>8</v>
      </c>
      <c r="H63" s="796">
        <v>10.8</v>
      </c>
      <c r="I63" s="796">
        <v>11.28</v>
      </c>
      <c r="J63" s="32">
        <v>48</v>
      </c>
      <c r="K63" s="32" t="s">
        <v>116</v>
      </c>
      <c r="L63" s="32"/>
      <c r="M63" s="33" t="s">
        <v>145</v>
      </c>
      <c r="N63" s="33"/>
      <c r="O63" s="32">
        <v>55</v>
      </c>
      <c r="P63" s="90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806"/>
      <c r="R63" s="806"/>
      <c r="S63" s="806"/>
      <c r="T63" s="807"/>
      <c r="U63" s="34"/>
      <c r="V63" s="34"/>
      <c r="W63" s="35" t="s">
        <v>69</v>
      </c>
      <c r="X63" s="797">
        <v>0</v>
      </c>
      <c r="Y63" s="798">
        <f t="shared" si="11"/>
        <v>0</v>
      </c>
      <c r="Z63" s="36" t="str">
        <f>IFERROR(IF(Y63=0,"",ROUNDUP(Y63/H63,0)*0.02039),"")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147</v>
      </c>
      <c r="C64" s="31">
        <v>4301011816</v>
      </c>
      <c r="D64" s="803">
        <v>4680115881426</v>
      </c>
      <c r="E64" s="804"/>
      <c r="F64" s="796">
        <v>1.35</v>
      </c>
      <c r="G64" s="32">
        <v>8</v>
      </c>
      <c r="H64" s="796">
        <v>10.8</v>
      </c>
      <c r="I64" s="796">
        <v>11.28</v>
      </c>
      <c r="J64" s="32">
        <v>56</v>
      </c>
      <c r="K64" s="32" t="s">
        <v>116</v>
      </c>
      <c r="L64" s="32" t="s">
        <v>148</v>
      </c>
      <c r="M64" s="33" t="s">
        <v>119</v>
      </c>
      <c r="N64" s="33"/>
      <c r="O64" s="32">
        <v>50</v>
      </c>
      <c r="P64" s="117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06"/>
      <c r="R64" s="806"/>
      <c r="S64" s="806"/>
      <c r="T64" s="807"/>
      <c r="U64" s="34"/>
      <c r="V64" s="34"/>
      <c r="W64" s="35" t="s">
        <v>69</v>
      </c>
      <c r="X64" s="797">
        <v>60</v>
      </c>
      <c r="Y64" s="798">
        <f t="shared" si="11"/>
        <v>64.800000000000011</v>
      </c>
      <c r="Z64" s="36">
        <f>IFERROR(IF(Y64=0,"",ROUNDUP(Y64/H64,0)*0.02175),"")</f>
        <v>0.1305</v>
      </c>
      <c r="AA64" s="56"/>
      <c r="AB64" s="57"/>
      <c r="AC64" s="111" t="s">
        <v>149</v>
      </c>
      <c r="AG64" s="64"/>
      <c r="AJ64" s="68" t="s">
        <v>150</v>
      </c>
      <c r="AK64" s="68">
        <v>604.79999999999995</v>
      </c>
      <c r="BB64" s="112" t="s">
        <v>1</v>
      </c>
      <c r="BM64" s="64">
        <f t="shared" si="12"/>
        <v>62.666666666666657</v>
      </c>
      <c r="BN64" s="64">
        <f t="shared" si="13"/>
        <v>67.680000000000007</v>
      </c>
      <c r="BO64" s="64">
        <f t="shared" si="14"/>
        <v>9.9206349206349201E-2</v>
      </c>
      <c r="BP64" s="64">
        <f t="shared" si="15"/>
        <v>0.10714285714285715</v>
      </c>
    </row>
    <row r="65" spans="1:68" ht="27" customHeight="1" x14ac:dyDescent="0.25">
      <c r="A65" s="54" t="s">
        <v>151</v>
      </c>
      <c r="B65" s="54" t="s">
        <v>152</v>
      </c>
      <c r="C65" s="31">
        <v>4301011386</v>
      </c>
      <c r="D65" s="803">
        <v>4680115880283</v>
      </c>
      <c r="E65" s="804"/>
      <c r="F65" s="796">
        <v>0.6</v>
      </c>
      <c r="G65" s="32">
        <v>8</v>
      </c>
      <c r="H65" s="796">
        <v>4.8</v>
      </c>
      <c r="I65" s="796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22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6"/>
      <c r="R65" s="806"/>
      <c r="S65" s="806"/>
      <c r="T65" s="807"/>
      <c r="U65" s="34"/>
      <c r="V65" s="34"/>
      <c r="W65" s="35" t="s">
        <v>69</v>
      </c>
      <c r="X65" s="797">
        <v>0</v>
      </c>
      <c r="Y65" s="79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4301011432</v>
      </c>
      <c r="D66" s="803">
        <v>4680115882720</v>
      </c>
      <c r="E66" s="804"/>
      <c r="F66" s="796">
        <v>0.45</v>
      </c>
      <c r="G66" s="32">
        <v>10</v>
      </c>
      <c r="H66" s="796">
        <v>4.5</v>
      </c>
      <c r="I66" s="796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9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6"/>
      <c r="R66" s="806"/>
      <c r="S66" s="806"/>
      <c r="T66" s="807"/>
      <c r="U66" s="34"/>
      <c r="V66" s="34"/>
      <c r="W66" s="35" t="s">
        <v>69</v>
      </c>
      <c r="X66" s="797">
        <v>0</v>
      </c>
      <c r="Y66" s="79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803">
        <v>4680115881525</v>
      </c>
      <c r="E67" s="804"/>
      <c r="F67" s="796">
        <v>0.4</v>
      </c>
      <c r="G67" s="32">
        <v>10</v>
      </c>
      <c r="H67" s="796">
        <v>4</v>
      </c>
      <c r="I67" s="796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9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6"/>
      <c r="R67" s="806"/>
      <c r="S67" s="806"/>
      <c r="T67" s="807"/>
      <c r="U67" s="34"/>
      <c r="V67" s="34"/>
      <c r="W67" s="35" t="s">
        <v>69</v>
      </c>
      <c r="X67" s="797">
        <v>0</v>
      </c>
      <c r="Y67" s="79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149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159</v>
      </c>
      <c r="B68" s="54" t="s">
        <v>160</v>
      </c>
      <c r="C68" s="31">
        <v>4301011589</v>
      </c>
      <c r="D68" s="803">
        <v>4680115885899</v>
      </c>
      <c r="E68" s="804"/>
      <c r="F68" s="796">
        <v>0.35</v>
      </c>
      <c r="G68" s="32">
        <v>6</v>
      </c>
      <c r="H68" s="796">
        <v>2.1</v>
      </c>
      <c r="I68" s="796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7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6"/>
      <c r="R68" s="806"/>
      <c r="S68" s="806"/>
      <c r="T68" s="807"/>
      <c r="U68" s="34"/>
      <c r="V68" s="34"/>
      <c r="W68" s="35" t="s">
        <v>69</v>
      </c>
      <c r="X68" s="797">
        <v>0</v>
      </c>
      <c r="Y68" s="798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163</v>
      </c>
      <c r="B69" s="54" t="s">
        <v>164</v>
      </c>
      <c r="C69" s="31">
        <v>4301011801</v>
      </c>
      <c r="D69" s="803">
        <v>4680115881419</v>
      </c>
      <c r="E69" s="804"/>
      <c r="F69" s="796">
        <v>0.45</v>
      </c>
      <c r="G69" s="32">
        <v>10</v>
      </c>
      <c r="H69" s="796">
        <v>4.5</v>
      </c>
      <c r="I69" s="796">
        <v>4.71</v>
      </c>
      <c r="J69" s="32">
        <v>132</v>
      </c>
      <c r="K69" s="32" t="s">
        <v>126</v>
      </c>
      <c r="L69" s="32" t="s">
        <v>148</v>
      </c>
      <c r="M69" s="33" t="s">
        <v>119</v>
      </c>
      <c r="N69" s="33"/>
      <c r="O69" s="32">
        <v>50</v>
      </c>
      <c r="P69" s="112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6"/>
      <c r="R69" s="806"/>
      <c r="S69" s="806"/>
      <c r="T69" s="807"/>
      <c r="U69" s="34"/>
      <c r="V69" s="34"/>
      <c r="W69" s="35" t="s">
        <v>69</v>
      </c>
      <c r="X69" s="797">
        <v>13.5</v>
      </c>
      <c r="Y69" s="798">
        <f t="shared" si="11"/>
        <v>13.5</v>
      </c>
      <c r="Z69" s="36">
        <f>IFERROR(IF(Y69=0,"",ROUNDUP(Y69/H69,0)*0.00902),"")</f>
        <v>2.7060000000000001E-2</v>
      </c>
      <c r="AA69" s="56"/>
      <c r="AB69" s="57"/>
      <c r="AC69" s="121" t="s">
        <v>149</v>
      </c>
      <c r="AG69" s="64"/>
      <c r="AJ69" s="68" t="s">
        <v>150</v>
      </c>
      <c r="AK69" s="68">
        <v>594</v>
      </c>
      <c r="BB69" s="122" t="s">
        <v>1</v>
      </c>
      <c r="BM69" s="64">
        <f t="shared" si="12"/>
        <v>14.13</v>
      </c>
      <c r="BN69" s="64">
        <f t="shared" si="13"/>
        <v>14.13</v>
      </c>
      <c r="BO69" s="64">
        <f t="shared" si="14"/>
        <v>2.2727272727272728E-2</v>
      </c>
      <c r="BP69" s="64">
        <f t="shared" si="15"/>
        <v>2.2727272727272728E-2</v>
      </c>
    </row>
    <row r="70" spans="1:68" x14ac:dyDescent="0.2">
      <c r="A70" s="808"/>
      <c r="B70" s="809"/>
      <c r="C70" s="809"/>
      <c r="D70" s="809"/>
      <c r="E70" s="809"/>
      <c r="F70" s="809"/>
      <c r="G70" s="809"/>
      <c r="H70" s="809"/>
      <c r="I70" s="809"/>
      <c r="J70" s="809"/>
      <c r="K70" s="809"/>
      <c r="L70" s="809"/>
      <c r="M70" s="809"/>
      <c r="N70" s="809"/>
      <c r="O70" s="810"/>
      <c r="P70" s="813" t="s">
        <v>71</v>
      </c>
      <c r="Q70" s="814"/>
      <c r="R70" s="814"/>
      <c r="S70" s="814"/>
      <c r="T70" s="814"/>
      <c r="U70" s="814"/>
      <c r="V70" s="815"/>
      <c r="W70" s="37" t="s">
        <v>72</v>
      </c>
      <c r="X70" s="799">
        <f>IFERROR(X62/H62,"0")+IFERROR(X63/H63,"0")+IFERROR(X64/H64,"0")+IFERROR(X65/H65,"0")+IFERROR(X66/H66,"0")+IFERROR(X67/H67,"0")+IFERROR(X68/H68,"0")+IFERROR(X69/H69,"0")</f>
        <v>8.5555555555555554</v>
      </c>
      <c r="Y70" s="799">
        <f>IFERROR(Y62/H62,"0")+IFERROR(Y63/H63,"0")+IFERROR(Y64/H64,"0")+IFERROR(Y65/H65,"0")+IFERROR(Y66/H66,"0")+IFERROR(Y67/H67,"0")+IFERROR(Y68/H68,"0")+IFERROR(Y69/H69,"0")</f>
        <v>9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0.15756000000000001</v>
      </c>
      <c r="AA70" s="800"/>
      <c r="AB70" s="800"/>
      <c r="AC70" s="800"/>
    </row>
    <row r="71" spans="1:68" x14ac:dyDescent="0.2">
      <c r="A71" s="809"/>
      <c r="B71" s="809"/>
      <c r="C71" s="809"/>
      <c r="D71" s="809"/>
      <c r="E71" s="809"/>
      <c r="F71" s="809"/>
      <c r="G71" s="809"/>
      <c r="H71" s="809"/>
      <c r="I71" s="809"/>
      <c r="J71" s="809"/>
      <c r="K71" s="809"/>
      <c r="L71" s="809"/>
      <c r="M71" s="809"/>
      <c r="N71" s="809"/>
      <c r="O71" s="810"/>
      <c r="P71" s="813" t="s">
        <v>71</v>
      </c>
      <c r="Q71" s="814"/>
      <c r="R71" s="814"/>
      <c r="S71" s="814"/>
      <c r="T71" s="814"/>
      <c r="U71" s="814"/>
      <c r="V71" s="815"/>
      <c r="W71" s="37" t="s">
        <v>69</v>
      </c>
      <c r="X71" s="799">
        <f>IFERROR(SUM(X62:X69),"0")</f>
        <v>73.5</v>
      </c>
      <c r="Y71" s="799">
        <f>IFERROR(SUM(Y62:Y69),"0")</f>
        <v>78.300000000000011</v>
      </c>
      <c r="Z71" s="37"/>
      <c r="AA71" s="800"/>
      <c r="AB71" s="800"/>
      <c r="AC71" s="800"/>
    </row>
    <row r="72" spans="1:68" ht="14.25" customHeight="1" x14ac:dyDescent="0.25">
      <c r="A72" s="829" t="s">
        <v>165</v>
      </c>
      <c r="B72" s="809"/>
      <c r="C72" s="809"/>
      <c r="D72" s="809"/>
      <c r="E72" s="809"/>
      <c r="F72" s="809"/>
      <c r="G72" s="809"/>
      <c r="H72" s="809"/>
      <c r="I72" s="809"/>
      <c r="J72" s="809"/>
      <c r="K72" s="809"/>
      <c r="L72" s="809"/>
      <c r="M72" s="809"/>
      <c r="N72" s="809"/>
      <c r="O72" s="809"/>
      <c r="P72" s="809"/>
      <c r="Q72" s="809"/>
      <c r="R72" s="809"/>
      <c r="S72" s="809"/>
      <c r="T72" s="809"/>
      <c r="U72" s="809"/>
      <c r="V72" s="809"/>
      <c r="W72" s="809"/>
      <c r="X72" s="809"/>
      <c r="Y72" s="809"/>
      <c r="Z72" s="809"/>
      <c r="AA72" s="793"/>
      <c r="AB72" s="793"/>
      <c r="AC72" s="793"/>
    </row>
    <row r="73" spans="1:68" ht="27" customHeight="1" x14ac:dyDescent="0.25">
      <c r="A73" s="54" t="s">
        <v>166</v>
      </c>
      <c r="B73" s="54" t="s">
        <v>167</v>
      </c>
      <c r="C73" s="31">
        <v>4301020298</v>
      </c>
      <c r="D73" s="803">
        <v>4680115881440</v>
      </c>
      <c r="E73" s="804"/>
      <c r="F73" s="796">
        <v>1.35</v>
      </c>
      <c r="G73" s="32">
        <v>8</v>
      </c>
      <c r="H73" s="796">
        <v>10.8</v>
      </c>
      <c r="I73" s="796">
        <v>11.28</v>
      </c>
      <c r="J73" s="32">
        <v>56</v>
      </c>
      <c r="K73" s="32" t="s">
        <v>116</v>
      </c>
      <c r="L73" s="32"/>
      <c r="M73" s="33" t="s">
        <v>119</v>
      </c>
      <c r="N73" s="33"/>
      <c r="O73" s="32">
        <v>50</v>
      </c>
      <c r="P73" s="82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6"/>
      <c r="R73" s="806"/>
      <c r="S73" s="806"/>
      <c r="T73" s="807"/>
      <c r="U73" s="34"/>
      <c r="V73" s="34"/>
      <c r="W73" s="35" t="s">
        <v>69</v>
      </c>
      <c r="X73" s="797">
        <v>0</v>
      </c>
      <c r="Y73" s="798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169</v>
      </c>
      <c r="B74" s="54" t="s">
        <v>170</v>
      </c>
      <c r="C74" s="31">
        <v>4301020228</v>
      </c>
      <c r="D74" s="803">
        <v>4680115882751</v>
      </c>
      <c r="E74" s="804"/>
      <c r="F74" s="796">
        <v>0.45</v>
      </c>
      <c r="G74" s="32">
        <v>10</v>
      </c>
      <c r="H74" s="796">
        <v>4.5</v>
      </c>
      <c r="I74" s="796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6"/>
      <c r="R74" s="806"/>
      <c r="S74" s="806"/>
      <c r="T74" s="807"/>
      <c r="U74" s="34"/>
      <c r="V74" s="34"/>
      <c r="W74" s="35" t="s">
        <v>69</v>
      </c>
      <c r="X74" s="797">
        <v>0</v>
      </c>
      <c r="Y74" s="798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172</v>
      </c>
      <c r="B75" s="54" t="s">
        <v>173</v>
      </c>
      <c r="C75" s="31">
        <v>4301020358</v>
      </c>
      <c r="D75" s="803">
        <v>4680115885950</v>
      </c>
      <c r="E75" s="804"/>
      <c r="F75" s="796">
        <v>0.37</v>
      </c>
      <c r="G75" s="32">
        <v>6</v>
      </c>
      <c r="H75" s="796">
        <v>2.2200000000000002</v>
      </c>
      <c r="I75" s="796">
        <v>2.4</v>
      </c>
      <c r="J75" s="32">
        <v>182</v>
      </c>
      <c r="K75" s="32" t="s">
        <v>76</v>
      </c>
      <c r="L75" s="32"/>
      <c r="M75" s="33" t="s">
        <v>77</v>
      </c>
      <c r="N75" s="33"/>
      <c r="O75" s="32">
        <v>50</v>
      </c>
      <c r="P75" s="116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6"/>
      <c r="R75" s="806"/>
      <c r="S75" s="806"/>
      <c r="T75" s="807"/>
      <c r="U75" s="34"/>
      <c r="V75" s="34"/>
      <c r="W75" s="35" t="s">
        <v>69</v>
      </c>
      <c r="X75" s="797">
        <v>0</v>
      </c>
      <c r="Y75" s="79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174</v>
      </c>
      <c r="B76" s="54" t="s">
        <v>175</v>
      </c>
      <c r="C76" s="31">
        <v>4301020296</v>
      </c>
      <c r="D76" s="803">
        <v>4680115881433</v>
      </c>
      <c r="E76" s="804"/>
      <c r="F76" s="796">
        <v>0.45</v>
      </c>
      <c r="G76" s="32">
        <v>6</v>
      </c>
      <c r="H76" s="796">
        <v>2.7</v>
      </c>
      <c r="I76" s="796">
        <v>2.88</v>
      </c>
      <c r="J76" s="32">
        <v>182</v>
      </c>
      <c r="K76" s="32" t="s">
        <v>76</v>
      </c>
      <c r="L76" s="32" t="s">
        <v>148</v>
      </c>
      <c r="M76" s="33" t="s">
        <v>119</v>
      </c>
      <c r="N76" s="33"/>
      <c r="O76" s="32">
        <v>50</v>
      </c>
      <c r="P76" s="96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6"/>
      <c r="R76" s="806"/>
      <c r="S76" s="806"/>
      <c r="T76" s="807"/>
      <c r="U76" s="34"/>
      <c r="V76" s="34"/>
      <c r="W76" s="35" t="s">
        <v>69</v>
      </c>
      <c r="X76" s="797">
        <v>0</v>
      </c>
      <c r="Y76" s="79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150</v>
      </c>
      <c r="AK76" s="68">
        <v>491.4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808"/>
      <c r="B77" s="809"/>
      <c r="C77" s="809"/>
      <c r="D77" s="809"/>
      <c r="E77" s="809"/>
      <c r="F77" s="809"/>
      <c r="G77" s="809"/>
      <c r="H77" s="809"/>
      <c r="I77" s="809"/>
      <c r="J77" s="809"/>
      <c r="K77" s="809"/>
      <c r="L77" s="809"/>
      <c r="M77" s="809"/>
      <c r="N77" s="809"/>
      <c r="O77" s="810"/>
      <c r="P77" s="813" t="s">
        <v>71</v>
      </c>
      <c r="Q77" s="814"/>
      <c r="R77" s="814"/>
      <c r="S77" s="814"/>
      <c r="T77" s="814"/>
      <c r="U77" s="814"/>
      <c r="V77" s="815"/>
      <c r="W77" s="37" t="s">
        <v>72</v>
      </c>
      <c r="X77" s="799">
        <f>IFERROR(X73/H73,"0")+IFERROR(X74/H74,"0")+IFERROR(X75/H75,"0")+IFERROR(X76/H76,"0")</f>
        <v>0</v>
      </c>
      <c r="Y77" s="799">
        <f>IFERROR(Y73/H73,"0")+IFERROR(Y74/H74,"0")+IFERROR(Y75/H75,"0")+IFERROR(Y76/H76,"0")</f>
        <v>0</v>
      </c>
      <c r="Z77" s="799">
        <f>IFERROR(IF(Z73="",0,Z73),"0")+IFERROR(IF(Z74="",0,Z74),"0")+IFERROR(IF(Z75="",0,Z75),"0")+IFERROR(IF(Z76="",0,Z76),"0")</f>
        <v>0</v>
      </c>
      <c r="AA77" s="800"/>
      <c r="AB77" s="800"/>
      <c r="AC77" s="800"/>
    </row>
    <row r="78" spans="1:68" x14ac:dyDescent="0.2">
      <c r="A78" s="809"/>
      <c r="B78" s="809"/>
      <c r="C78" s="809"/>
      <c r="D78" s="809"/>
      <c r="E78" s="809"/>
      <c r="F78" s="809"/>
      <c r="G78" s="809"/>
      <c r="H78" s="809"/>
      <c r="I78" s="809"/>
      <c r="J78" s="809"/>
      <c r="K78" s="809"/>
      <c r="L78" s="809"/>
      <c r="M78" s="809"/>
      <c r="N78" s="809"/>
      <c r="O78" s="810"/>
      <c r="P78" s="813" t="s">
        <v>71</v>
      </c>
      <c r="Q78" s="814"/>
      <c r="R78" s="814"/>
      <c r="S78" s="814"/>
      <c r="T78" s="814"/>
      <c r="U78" s="814"/>
      <c r="V78" s="815"/>
      <c r="W78" s="37" t="s">
        <v>69</v>
      </c>
      <c r="X78" s="799">
        <f>IFERROR(SUM(X73:X76),"0")</f>
        <v>0</v>
      </c>
      <c r="Y78" s="799">
        <f>IFERROR(SUM(Y73:Y76),"0")</f>
        <v>0</v>
      </c>
      <c r="Z78" s="37"/>
      <c r="AA78" s="800"/>
      <c r="AB78" s="800"/>
      <c r="AC78" s="800"/>
    </row>
    <row r="79" spans="1:68" ht="14.25" customHeight="1" x14ac:dyDescent="0.25">
      <c r="A79" s="829" t="s">
        <v>64</v>
      </c>
      <c r="B79" s="809"/>
      <c r="C79" s="809"/>
      <c r="D79" s="809"/>
      <c r="E79" s="809"/>
      <c r="F79" s="809"/>
      <c r="G79" s="809"/>
      <c r="H79" s="809"/>
      <c r="I79" s="809"/>
      <c r="J79" s="809"/>
      <c r="K79" s="809"/>
      <c r="L79" s="809"/>
      <c r="M79" s="809"/>
      <c r="N79" s="809"/>
      <c r="O79" s="809"/>
      <c r="P79" s="809"/>
      <c r="Q79" s="809"/>
      <c r="R79" s="809"/>
      <c r="S79" s="809"/>
      <c r="T79" s="809"/>
      <c r="U79" s="809"/>
      <c r="V79" s="809"/>
      <c r="W79" s="809"/>
      <c r="X79" s="809"/>
      <c r="Y79" s="809"/>
      <c r="Z79" s="809"/>
      <c r="AA79" s="793"/>
      <c r="AB79" s="793"/>
      <c r="AC79" s="793"/>
    </row>
    <row r="80" spans="1:68" ht="16.5" customHeight="1" x14ac:dyDescent="0.25">
      <c r="A80" s="54" t="s">
        <v>176</v>
      </c>
      <c r="B80" s="54" t="s">
        <v>177</v>
      </c>
      <c r="C80" s="31">
        <v>4301031242</v>
      </c>
      <c r="D80" s="803">
        <v>4680115885066</v>
      </c>
      <c r="E80" s="804"/>
      <c r="F80" s="796">
        <v>0.7</v>
      </c>
      <c r="G80" s="32">
        <v>6</v>
      </c>
      <c r="H80" s="796">
        <v>4.2</v>
      </c>
      <c r="I80" s="796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0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6"/>
      <c r="R80" s="806"/>
      <c r="S80" s="806"/>
      <c r="T80" s="807"/>
      <c r="U80" s="34"/>
      <c r="V80" s="34"/>
      <c r="W80" s="35" t="s">
        <v>69</v>
      </c>
      <c r="X80" s="797">
        <v>0</v>
      </c>
      <c r="Y80" s="798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179</v>
      </c>
      <c r="B81" s="54" t="s">
        <v>180</v>
      </c>
      <c r="C81" s="31">
        <v>4301031240</v>
      </c>
      <c r="D81" s="803">
        <v>4680115885042</v>
      </c>
      <c r="E81" s="804"/>
      <c r="F81" s="796">
        <v>0.7</v>
      </c>
      <c r="G81" s="32">
        <v>6</v>
      </c>
      <c r="H81" s="796">
        <v>4.2</v>
      </c>
      <c r="I81" s="79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2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6"/>
      <c r="R81" s="806"/>
      <c r="S81" s="806"/>
      <c r="T81" s="807"/>
      <c r="U81" s="34"/>
      <c r="V81" s="34"/>
      <c r="W81" s="35" t="s">
        <v>69</v>
      </c>
      <c r="X81" s="797">
        <v>0</v>
      </c>
      <c r="Y81" s="798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4301031315</v>
      </c>
      <c r="D82" s="803">
        <v>4680115885080</v>
      </c>
      <c r="E82" s="804"/>
      <c r="F82" s="796">
        <v>0.7</v>
      </c>
      <c r="G82" s="32">
        <v>6</v>
      </c>
      <c r="H82" s="796">
        <v>4.2</v>
      </c>
      <c r="I82" s="79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9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6"/>
      <c r="R82" s="806"/>
      <c r="S82" s="806"/>
      <c r="T82" s="807"/>
      <c r="U82" s="34"/>
      <c r="V82" s="34"/>
      <c r="W82" s="35" t="s">
        <v>69</v>
      </c>
      <c r="X82" s="797">
        <v>0</v>
      </c>
      <c r="Y82" s="79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185</v>
      </c>
      <c r="B83" s="54" t="s">
        <v>186</v>
      </c>
      <c r="C83" s="31">
        <v>4301031243</v>
      </c>
      <c r="D83" s="803">
        <v>4680115885073</v>
      </c>
      <c r="E83" s="804"/>
      <c r="F83" s="796">
        <v>0.3</v>
      </c>
      <c r="G83" s="32">
        <v>6</v>
      </c>
      <c r="H83" s="796">
        <v>1.8</v>
      </c>
      <c r="I83" s="796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3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6"/>
      <c r="R83" s="806"/>
      <c r="S83" s="806"/>
      <c r="T83" s="807"/>
      <c r="U83" s="34"/>
      <c r="V83" s="34"/>
      <c r="W83" s="35" t="s">
        <v>69</v>
      </c>
      <c r="X83" s="797">
        <v>0</v>
      </c>
      <c r="Y83" s="798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187</v>
      </c>
      <c r="B84" s="54" t="s">
        <v>188</v>
      </c>
      <c r="C84" s="31">
        <v>4301031241</v>
      </c>
      <c r="D84" s="803">
        <v>4680115885059</v>
      </c>
      <c r="E84" s="804"/>
      <c r="F84" s="796">
        <v>0.3</v>
      </c>
      <c r="G84" s="32">
        <v>6</v>
      </c>
      <c r="H84" s="796">
        <v>1.8</v>
      </c>
      <c r="I84" s="79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9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6"/>
      <c r="R84" s="806"/>
      <c r="S84" s="806"/>
      <c r="T84" s="807"/>
      <c r="U84" s="34"/>
      <c r="V84" s="34"/>
      <c r="W84" s="35" t="s">
        <v>69</v>
      </c>
      <c r="X84" s="797">
        <v>0</v>
      </c>
      <c r="Y84" s="79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189</v>
      </c>
      <c r="B85" s="54" t="s">
        <v>190</v>
      </c>
      <c r="C85" s="31">
        <v>4301031316</v>
      </c>
      <c r="D85" s="803">
        <v>4680115885097</v>
      </c>
      <c r="E85" s="804"/>
      <c r="F85" s="796">
        <v>0.3</v>
      </c>
      <c r="G85" s="32">
        <v>6</v>
      </c>
      <c r="H85" s="796">
        <v>1.8</v>
      </c>
      <c r="I85" s="79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6"/>
      <c r="R85" s="806"/>
      <c r="S85" s="806"/>
      <c r="T85" s="807"/>
      <c r="U85" s="34"/>
      <c r="V85" s="34"/>
      <c r="W85" s="35" t="s">
        <v>69</v>
      </c>
      <c r="X85" s="797">
        <v>0</v>
      </c>
      <c r="Y85" s="79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808"/>
      <c r="B86" s="809"/>
      <c r="C86" s="809"/>
      <c r="D86" s="809"/>
      <c r="E86" s="809"/>
      <c r="F86" s="809"/>
      <c r="G86" s="809"/>
      <c r="H86" s="809"/>
      <c r="I86" s="809"/>
      <c r="J86" s="809"/>
      <c r="K86" s="809"/>
      <c r="L86" s="809"/>
      <c r="M86" s="809"/>
      <c r="N86" s="809"/>
      <c r="O86" s="810"/>
      <c r="P86" s="813" t="s">
        <v>71</v>
      </c>
      <c r="Q86" s="814"/>
      <c r="R86" s="814"/>
      <c r="S86" s="814"/>
      <c r="T86" s="814"/>
      <c r="U86" s="814"/>
      <c r="V86" s="815"/>
      <c r="W86" s="37" t="s">
        <v>72</v>
      </c>
      <c r="X86" s="799">
        <f>IFERROR(X80/H80,"0")+IFERROR(X81/H81,"0")+IFERROR(X82/H82,"0")+IFERROR(X83/H83,"0")+IFERROR(X84/H84,"0")+IFERROR(X85/H85,"0")</f>
        <v>0</v>
      </c>
      <c r="Y86" s="799">
        <f>IFERROR(Y80/H80,"0")+IFERROR(Y81/H81,"0")+IFERROR(Y82/H82,"0")+IFERROR(Y83/H83,"0")+IFERROR(Y84/H84,"0")+IFERROR(Y85/H85,"0")</f>
        <v>0</v>
      </c>
      <c r="Z86" s="799">
        <f>IFERROR(IF(Z80="",0,Z80),"0")+IFERROR(IF(Z81="",0,Z81),"0")+IFERROR(IF(Z82="",0,Z82),"0")+IFERROR(IF(Z83="",0,Z83),"0")+IFERROR(IF(Z84="",0,Z84),"0")+IFERROR(IF(Z85="",0,Z85),"0")</f>
        <v>0</v>
      </c>
      <c r="AA86" s="800"/>
      <c r="AB86" s="800"/>
      <c r="AC86" s="800"/>
    </row>
    <row r="87" spans="1:68" x14ac:dyDescent="0.2">
      <c r="A87" s="809"/>
      <c r="B87" s="809"/>
      <c r="C87" s="809"/>
      <c r="D87" s="809"/>
      <c r="E87" s="809"/>
      <c r="F87" s="809"/>
      <c r="G87" s="809"/>
      <c r="H87" s="809"/>
      <c r="I87" s="809"/>
      <c r="J87" s="809"/>
      <c r="K87" s="809"/>
      <c r="L87" s="809"/>
      <c r="M87" s="809"/>
      <c r="N87" s="809"/>
      <c r="O87" s="810"/>
      <c r="P87" s="813" t="s">
        <v>71</v>
      </c>
      <c r="Q87" s="814"/>
      <c r="R87" s="814"/>
      <c r="S87" s="814"/>
      <c r="T87" s="814"/>
      <c r="U87" s="814"/>
      <c r="V87" s="815"/>
      <c r="W87" s="37" t="s">
        <v>69</v>
      </c>
      <c r="X87" s="799">
        <f>IFERROR(SUM(X80:X85),"0")</f>
        <v>0</v>
      </c>
      <c r="Y87" s="799">
        <f>IFERROR(SUM(Y80:Y85),"0")</f>
        <v>0</v>
      </c>
      <c r="Z87" s="37"/>
      <c r="AA87" s="800"/>
      <c r="AB87" s="800"/>
      <c r="AC87" s="800"/>
    </row>
    <row r="88" spans="1:68" ht="14.25" customHeight="1" x14ac:dyDescent="0.25">
      <c r="A88" s="829" t="s">
        <v>73</v>
      </c>
      <c r="B88" s="809"/>
      <c r="C88" s="809"/>
      <c r="D88" s="809"/>
      <c r="E88" s="809"/>
      <c r="F88" s="809"/>
      <c r="G88" s="809"/>
      <c r="H88" s="809"/>
      <c r="I88" s="809"/>
      <c r="J88" s="809"/>
      <c r="K88" s="809"/>
      <c r="L88" s="809"/>
      <c r="M88" s="809"/>
      <c r="N88" s="809"/>
      <c r="O88" s="809"/>
      <c r="P88" s="809"/>
      <c r="Q88" s="809"/>
      <c r="R88" s="809"/>
      <c r="S88" s="809"/>
      <c r="T88" s="809"/>
      <c r="U88" s="809"/>
      <c r="V88" s="809"/>
      <c r="W88" s="809"/>
      <c r="X88" s="809"/>
      <c r="Y88" s="809"/>
      <c r="Z88" s="809"/>
      <c r="AA88" s="793"/>
      <c r="AB88" s="793"/>
      <c r="AC88" s="793"/>
    </row>
    <row r="89" spans="1:68" ht="16.5" customHeight="1" x14ac:dyDescent="0.25">
      <c r="A89" s="54" t="s">
        <v>191</v>
      </c>
      <c r="B89" s="54" t="s">
        <v>192</v>
      </c>
      <c r="C89" s="31">
        <v>4301051838</v>
      </c>
      <c r="D89" s="803">
        <v>4680115881891</v>
      </c>
      <c r="E89" s="804"/>
      <c r="F89" s="796">
        <v>1.4</v>
      </c>
      <c r="G89" s="32">
        <v>6</v>
      </c>
      <c r="H89" s="796">
        <v>8.4</v>
      </c>
      <c r="I89" s="796">
        <v>8.9640000000000004</v>
      </c>
      <c r="J89" s="32">
        <v>56</v>
      </c>
      <c r="K89" s="32" t="s">
        <v>116</v>
      </c>
      <c r="L89" s="32"/>
      <c r="M89" s="33" t="s">
        <v>77</v>
      </c>
      <c r="N89" s="33"/>
      <c r="O89" s="32">
        <v>40</v>
      </c>
      <c r="P89" s="101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6"/>
      <c r="R89" s="806"/>
      <c r="S89" s="806"/>
      <c r="T89" s="807"/>
      <c r="U89" s="34"/>
      <c r="V89" s="34"/>
      <c r="W89" s="35" t="s">
        <v>69</v>
      </c>
      <c r="X89" s="797">
        <v>0</v>
      </c>
      <c r="Y89" s="798">
        <f t="shared" ref="Y89:Y94" si="21"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customHeight="1" x14ac:dyDescent="0.25">
      <c r="A90" s="54" t="s">
        <v>194</v>
      </c>
      <c r="B90" s="54" t="s">
        <v>195</v>
      </c>
      <c r="C90" s="31">
        <v>4301051846</v>
      </c>
      <c r="D90" s="803">
        <v>4680115885769</v>
      </c>
      <c r="E90" s="804"/>
      <c r="F90" s="796">
        <v>1.4</v>
      </c>
      <c r="G90" s="32">
        <v>6</v>
      </c>
      <c r="H90" s="796">
        <v>8.4</v>
      </c>
      <c r="I90" s="796">
        <v>8.8800000000000008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45</v>
      </c>
      <c r="P90" s="110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6"/>
      <c r="R90" s="806"/>
      <c r="S90" s="806"/>
      <c r="T90" s="807"/>
      <c r="U90" s="34"/>
      <c r="V90" s="34"/>
      <c r="W90" s="35" t="s">
        <v>69</v>
      </c>
      <c r="X90" s="797">
        <v>0</v>
      </c>
      <c r="Y90" s="798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customHeight="1" x14ac:dyDescent="0.25">
      <c r="A91" s="54" t="s">
        <v>197</v>
      </c>
      <c r="B91" s="54" t="s">
        <v>198</v>
      </c>
      <c r="C91" s="31">
        <v>4301051822</v>
      </c>
      <c r="D91" s="803">
        <v>4680115884410</v>
      </c>
      <c r="E91" s="804"/>
      <c r="F91" s="796">
        <v>1.4</v>
      </c>
      <c r="G91" s="32">
        <v>6</v>
      </c>
      <c r="H91" s="796">
        <v>8.4</v>
      </c>
      <c r="I91" s="796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7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6"/>
      <c r="R91" s="806"/>
      <c r="S91" s="806"/>
      <c r="T91" s="807"/>
      <c r="U91" s="34"/>
      <c r="V91" s="34"/>
      <c r="W91" s="35" t="s">
        <v>69</v>
      </c>
      <c r="X91" s="797">
        <v>0</v>
      </c>
      <c r="Y91" s="79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customHeight="1" x14ac:dyDescent="0.25">
      <c r="A92" s="54" t="s">
        <v>200</v>
      </c>
      <c r="B92" s="54" t="s">
        <v>201</v>
      </c>
      <c r="C92" s="31">
        <v>4301051837</v>
      </c>
      <c r="D92" s="803">
        <v>4680115884311</v>
      </c>
      <c r="E92" s="804"/>
      <c r="F92" s="796">
        <v>0.3</v>
      </c>
      <c r="G92" s="32">
        <v>6</v>
      </c>
      <c r="H92" s="796">
        <v>1.8</v>
      </c>
      <c r="I92" s="796">
        <v>2.0459999999999998</v>
      </c>
      <c r="J92" s="32">
        <v>182</v>
      </c>
      <c r="K92" s="32" t="s">
        <v>76</v>
      </c>
      <c r="L92" s="32"/>
      <c r="M92" s="33" t="s">
        <v>77</v>
      </c>
      <c r="N92" s="33"/>
      <c r="O92" s="32">
        <v>40</v>
      </c>
      <c r="P92" s="8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6"/>
      <c r="R92" s="806"/>
      <c r="S92" s="806"/>
      <c r="T92" s="807"/>
      <c r="U92" s="34"/>
      <c r="V92" s="34"/>
      <c r="W92" s="35" t="s">
        <v>69</v>
      </c>
      <c r="X92" s="797">
        <v>0</v>
      </c>
      <c r="Y92" s="798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202</v>
      </c>
      <c r="B93" s="54" t="s">
        <v>203</v>
      </c>
      <c r="C93" s="31">
        <v>4301051844</v>
      </c>
      <c r="D93" s="803">
        <v>4680115885929</v>
      </c>
      <c r="E93" s="804"/>
      <c r="F93" s="796">
        <v>0.42</v>
      </c>
      <c r="G93" s="32">
        <v>6</v>
      </c>
      <c r="H93" s="796">
        <v>2.52</v>
      </c>
      <c r="I93" s="796">
        <v>2.7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124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6"/>
      <c r="R93" s="806"/>
      <c r="S93" s="806"/>
      <c r="T93" s="807"/>
      <c r="U93" s="34"/>
      <c r="V93" s="34"/>
      <c r="W93" s="35" t="s">
        <v>69</v>
      </c>
      <c r="X93" s="797">
        <v>0</v>
      </c>
      <c r="Y93" s="79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1">
        <v>4301051827</v>
      </c>
      <c r="D94" s="803">
        <v>4680115884403</v>
      </c>
      <c r="E94" s="804"/>
      <c r="F94" s="796">
        <v>0.3</v>
      </c>
      <c r="G94" s="32">
        <v>6</v>
      </c>
      <c r="H94" s="796">
        <v>1.8</v>
      </c>
      <c r="I94" s="796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6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6"/>
      <c r="R94" s="806"/>
      <c r="S94" s="806"/>
      <c r="T94" s="807"/>
      <c r="U94" s="34"/>
      <c r="V94" s="34"/>
      <c r="W94" s="35" t="s">
        <v>69</v>
      </c>
      <c r="X94" s="797">
        <v>0</v>
      </c>
      <c r="Y94" s="79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x14ac:dyDescent="0.2">
      <c r="A95" s="808"/>
      <c r="B95" s="809"/>
      <c r="C95" s="809"/>
      <c r="D95" s="809"/>
      <c r="E95" s="809"/>
      <c r="F95" s="809"/>
      <c r="G95" s="809"/>
      <c r="H95" s="809"/>
      <c r="I95" s="809"/>
      <c r="J95" s="809"/>
      <c r="K95" s="809"/>
      <c r="L95" s="809"/>
      <c r="M95" s="809"/>
      <c r="N95" s="809"/>
      <c r="O95" s="810"/>
      <c r="P95" s="813" t="s">
        <v>71</v>
      </c>
      <c r="Q95" s="814"/>
      <c r="R95" s="814"/>
      <c r="S95" s="814"/>
      <c r="T95" s="814"/>
      <c r="U95" s="814"/>
      <c r="V95" s="815"/>
      <c r="W95" s="37" t="s">
        <v>72</v>
      </c>
      <c r="X95" s="799">
        <f>IFERROR(X89/H89,"0")+IFERROR(X90/H90,"0")+IFERROR(X91/H91,"0")+IFERROR(X92/H92,"0")+IFERROR(X93/H93,"0")+IFERROR(X94/H94,"0")</f>
        <v>0</v>
      </c>
      <c r="Y95" s="799">
        <f>IFERROR(Y89/H89,"0")+IFERROR(Y90/H90,"0")+IFERROR(Y91/H91,"0")+IFERROR(Y92/H92,"0")+IFERROR(Y93/H93,"0")+IFERROR(Y94/H94,"0")</f>
        <v>0</v>
      </c>
      <c r="Z95" s="799">
        <f>IFERROR(IF(Z89="",0,Z89),"0")+IFERROR(IF(Z90="",0,Z90),"0")+IFERROR(IF(Z91="",0,Z91),"0")+IFERROR(IF(Z92="",0,Z92),"0")+IFERROR(IF(Z93="",0,Z93),"0")+IFERROR(IF(Z94="",0,Z94),"0")</f>
        <v>0</v>
      </c>
      <c r="AA95" s="800"/>
      <c r="AB95" s="800"/>
      <c r="AC95" s="800"/>
    </row>
    <row r="96" spans="1:68" x14ac:dyDescent="0.2">
      <c r="A96" s="809"/>
      <c r="B96" s="809"/>
      <c r="C96" s="809"/>
      <c r="D96" s="809"/>
      <c r="E96" s="809"/>
      <c r="F96" s="809"/>
      <c r="G96" s="809"/>
      <c r="H96" s="809"/>
      <c r="I96" s="809"/>
      <c r="J96" s="809"/>
      <c r="K96" s="809"/>
      <c r="L96" s="809"/>
      <c r="M96" s="809"/>
      <c r="N96" s="809"/>
      <c r="O96" s="810"/>
      <c r="P96" s="813" t="s">
        <v>71</v>
      </c>
      <c r="Q96" s="814"/>
      <c r="R96" s="814"/>
      <c r="S96" s="814"/>
      <c r="T96" s="814"/>
      <c r="U96" s="814"/>
      <c r="V96" s="815"/>
      <c r="W96" s="37" t="s">
        <v>69</v>
      </c>
      <c r="X96" s="799">
        <f>IFERROR(SUM(X89:X94),"0")</f>
        <v>0</v>
      </c>
      <c r="Y96" s="799">
        <f>IFERROR(SUM(Y89:Y94),"0")</f>
        <v>0</v>
      </c>
      <c r="Z96" s="37"/>
      <c r="AA96" s="800"/>
      <c r="AB96" s="800"/>
      <c r="AC96" s="800"/>
    </row>
    <row r="97" spans="1:68" ht="14.25" customHeight="1" x14ac:dyDescent="0.25">
      <c r="A97" s="829" t="s">
        <v>207</v>
      </c>
      <c r="B97" s="809"/>
      <c r="C97" s="809"/>
      <c r="D97" s="809"/>
      <c r="E97" s="809"/>
      <c r="F97" s="809"/>
      <c r="G97" s="809"/>
      <c r="H97" s="809"/>
      <c r="I97" s="809"/>
      <c r="J97" s="809"/>
      <c r="K97" s="809"/>
      <c r="L97" s="809"/>
      <c r="M97" s="809"/>
      <c r="N97" s="809"/>
      <c r="O97" s="809"/>
      <c r="P97" s="809"/>
      <c r="Q97" s="809"/>
      <c r="R97" s="809"/>
      <c r="S97" s="809"/>
      <c r="T97" s="809"/>
      <c r="U97" s="809"/>
      <c r="V97" s="809"/>
      <c r="W97" s="809"/>
      <c r="X97" s="809"/>
      <c r="Y97" s="809"/>
      <c r="Z97" s="809"/>
      <c r="AA97" s="793"/>
      <c r="AB97" s="793"/>
      <c r="AC97" s="793"/>
    </row>
    <row r="98" spans="1:68" ht="37.5" customHeight="1" x14ac:dyDescent="0.25">
      <c r="A98" s="54" t="s">
        <v>208</v>
      </c>
      <c r="B98" s="54" t="s">
        <v>209</v>
      </c>
      <c r="C98" s="31">
        <v>4301060366</v>
      </c>
      <c r="D98" s="803">
        <v>4680115881532</v>
      </c>
      <c r="E98" s="804"/>
      <c r="F98" s="796">
        <v>1.3</v>
      </c>
      <c r="G98" s="32">
        <v>6</v>
      </c>
      <c r="H98" s="796">
        <v>7.8</v>
      </c>
      <c r="I98" s="796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1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6"/>
      <c r="R98" s="806"/>
      <c r="S98" s="806"/>
      <c r="T98" s="807"/>
      <c r="U98" s="34"/>
      <c r="V98" s="34"/>
      <c r="W98" s="35" t="s">
        <v>69</v>
      </c>
      <c r="X98" s="797">
        <v>0</v>
      </c>
      <c r="Y98" s="79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customHeight="1" x14ac:dyDescent="0.25">
      <c r="A99" s="54" t="s">
        <v>208</v>
      </c>
      <c r="B99" s="54" t="s">
        <v>211</v>
      </c>
      <c r="C99" s="31">
        <v>4301060371</v>
      </c>
      <c r="D99" s="803">
        <v>4680115881532</v>
      </c>
      <c r="E99" s="804"/>
      <c r="F99" s="796">
        <v>1.4</v>
      </c>
      <c r="G99" s="32">
        <v>6</v>
      </c>
      <c r="H99" s="796">
        <v>8.4</v>
      </c>
      <c r="I99" s="796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3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6"/>
      <c r="R99" s="806"/>
      <c r="S99" s="806"/>
      <c r="T99" s="807"/>
      <c r="U99" s="34"/>
      <c r="V99" s="34"/>
      <c r="W99" s="35" t="s">
        <v>69</v>
      </c>
      <c r="X99" s="797">
        <v>0</v>
      </c>
      <c r="Y99" s="79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212</v>
      </c>
      <c r="B100" s="54" t="s">
        <v>213</v>
      </c>
      <c r="C100" s="31">
        <v>4301060351</v>
      </c>
      <c r="D100" s="803">
        <v>4680115881464</v>
      </c>
      <c r="E100" s="804"/>
      <c r="F100" s="796">
        <v>0.4</v>
      </c>
      <c r="G100" s="32">
        <v>6</v>
      </c>
      <c r="H100" s="796">
        <v>2.4</v>
      </c>
      <c r="I100" s="796">
        <v>2.61</v>
      </c>
      <c r="J100" s="32">
        <v>132</v>
      </c>
      <c r="K100" s="32" t="s">
        <v>126</v>
      </c>
      <c r="L100" s="32"/>
      <c r="M100" s="33" t="s">
        <v>77</v>
      </c>
      <c r="N100" s="33"/>
      <c r="O100" s="32">
        <v>30</v>
      </c>
      <c r="P100" s="86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6"/>
      <c r="R100" s="806"/>
      <c r="S100" s="806"/>
      <c r="T100" s="807"/>
      <c r="U100" s="34"/>
      <c r="V100" s="34"/>
      <c r="W100" s="35" t="s">
        <v>69</v>
      </c>
      <c r="X100" s="797">
        <v>0</v>
      </c>
      <c r="Y100" s="798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808"/>
      <c r="B101" s="809"/>
      <c r="C101" s="809"/>
      <c r="D101" s="809"/>
      <c r="E101" s="809"/>
      <c r="F101" s="809"/>
      <c r="G101" s="809"/>
      <c r="H101" s="809"/>
      <c r="I101" s="809"/>
      <c r="J101" s="809"/>
      <c r="K101" s="809"/>
      <c r="L101" s="809"/>
      <c r="M101" s="809"/>
      <c r="N101" s="809"/>
      <c r="O101" s="810"/>
      <c r="P101" s="813" t="s">
        <v>71</v>
      </c>
      <c r="Q101" s="814"/>
      <c r="R101" s="814"/>
      <c r="S101" s="814"/>
      <c r="T101" s="814"/>
      <c r="U101" s="814"/>
      <c r="V101" s="815"/>
      <c r="W101" s="37" t="s">
        <v>72</v>
      </c>
      <c r="X101" s="799">
        <f>IFERROR(X98/H98,"0")+IFERROR(X99/H99,"0")+IFERROR(X100/H100,"0")</f>
        <v>0</v>
      </c>
      <c r="Y101" s="799">
        <f>IFERROR(Y98/H98,"0")+IFERROR(Y99/H99,"0")+IFERROR(Y100/H100,"0")</f>
        <v>0</v>
      </c>
      <c r="Z101" s="799">
        <f>IFERROR(IF(Z98="",0,Z98),"0")+IFERROR(IF(Z99="",0,Z99),"0")+IFERROR(IF(Z100="",0,Z100),"0")</f>
        <v>0</v>
      </c>
      <c r="AA101" s="800"/>
      <c r="AB101" s="800"/>
      <c r="AC101" s="800"/>
    </row>
    <row r="102" spans="1:68" x14ac:dyDescent="0.2">
      <c r="A102" s="809"/>
      <c r="B102" s="809"/>
      <c r="C102" s="809"/>
      <c r="D102" s="809"/>
      <c r="E102" s="809"/>
      <c r="F102" s="809"/>
      <c r="G102" s="809"/>
      <c r="H102" s="809"/>
      <c r="I102" s="809"/>
      <c r="J102" s="809"/>
      <c r="K102" s="809"/>
      <c r="L102" s="809"/>
      <c r="M102" s="809"/>
      <c r="N102" s="809"/>
      <c r="O102" s="810"/>
      <c r="P102" s="813" t="s">
        <v>71</v>
      </c>
      <c r="Q102" s="814"/>
      <c r="R102" s="814"/>
      <c r="S102" s="814"/>
      <c r="T102" s="814"/>
      <c r="U102" s="814"/>
      <c r="V102" s="815"/>
      <c r="W102" s="37" t="s">
        <v>69</v>
      </c>
      <c r="X102" s="799">
        <f>IFERROR(SUM(X98:X100),"0")</f>
        <v>0</v>
      </c>
      <c r="Y102" s="799">
        <f>IFERROR(SUM(Y98:Y100),"0")</f>
        <v>0</v>
      </c>
      <c r="Z102" s="37"/>
      <c r="AA102" s="800"/>
      <c r="AB102" s="800"/>
      <c r="AC102" s="800"/>
    </row>
    <row r="103" spans="1:68" ht="16.5" customHeight="1" x14ac:dyDescent="0.25">
      <c r="A103" s="857" t="s">
        <v>215</v>
      </c>
      <c r="B103" s="809"/>
      <c r="C103" s="809"/>
      <c r="D103" s="809"/>
      <c r="E103" s="809"/>
      <c r="F103" s="809"/>
      <c r="G103" s="809"/>
      <c r="H103" s="809"/>
      <c r="I103" s="809"/>
      <c r="J103" s="809"/>
      <c r="K103" s="809"/>
      <c r="L103" s="809"/>
      <c r="M103" s="809"/>
      <c r="N103" s="809"/>
      <c r="O103" s="809"/>
      <c r="P103" s="809"/>
      <c r="Q103" s="809"/>
      <c r="R103" s="809"/>
      <c r="S103" s="809"/>
      <c r="T103" s="809"/>
      <c r="U103" s="809"/>
      <c r="V103" s="809"/>
      <c r="W103" s="809"/>
      <c r="X103" s="809"/>
      <c r="Y103" s="809"/>
      <c r="Z103" s="809"/>
      <c r="AA103" s="792"/>
      <c r="AB103" s="792"/>
      <c r="AC103" s="792"/>
    </row>
    <row r="104" spans="1:68" ht="14.25" customHeight="1" x14ac:dyDescent="0.25">
      <c r="A104" s="829" t="s">
        <v>113</v>
      </c>
      <c r="B104" s="809"/>
      <c r="C104" s="809"/>
      <c r="D104" s="809"/>
      <c r="E104" s="809"/>
      <c r="F104" s="809"/>
      <c r="G104" s="809"/>
      <c r="H104" s="809"/>
      <c r="I104" s="809"/>
      <c r="J104" s="809"/>
      <c r="K104" s="809"/>
      <c r="L104" s="809"/>
      <c r="M104" s="809"/>
      <c r="N104" s="809"/>
      <c r="O104" s="809"/>
      <c r="P104" s="809"/>
      <c r="Q104" s="809"/>
      <c r="R104" s="809"/>
      <c r="S104" s="809"/>
      <c r="T104" s="809"/>
      <c r="U104" s="809"/>
      <c r="V104" s="809"/>
      <c r="W104" s="809"/>
      <c r="X104" s="809"/>
      <c r="Y104" s="809"/>
      <c r="Z104" s="809"/>
      <c r="AA104" s="793"/>
      <c r="AB104" s="793"/>
      <c r="AC104" s="793"/>
    </row>
    <row r="105" spans="1:68" ht="27" customHeight="1" x14ac:dyDescent="0.25">
      <c r="A105" s="54" t="s">
        <v>216</v>
      </c>
      <c r="B105" s="54" t="s">
        <v>217</v>
      </c>
      <c r="C105" s="31">
        <v>4301011468</v>
      </c>
      <c r="D105" s="803">
        <v>4680115881327</v>
      </c>
      <c r="E105" s="804"/>
      <c r="F105" s="796">
        <v>1.35</v>
      </c>
      <c r="G105" s="32">
        <v>8</v>
      </c>
      <c r="H105" s="796">
        <v>10.8</v>
      </c>
      <c r="I105" s="796">
        <v>11.28</v>
      </c>
      <c r="J105" s="32">
        <v>56</v>
      </c>
      <c r="K105" s="32" t="s">
        <v>116</v>
      </c>
      <c r="L105" s="32"/>
      <c r="M105" s="33" t="s">
        <v>161</v>
      </c>
      <c r="N105" s="33"/>
      <c r="O105" s="32">
        <v>50</v>
      </c>
      <c r="P105" s="116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6"/>
      <c r="R105" s="806"/>
      <c r="S105" s="806"/>
      <c r="T105" s="807"/>
      <c r="U105" s="34"/>
      <c r="V105" s="34"/>
      <c r="W105" s="35" t="s">
        <v>69</v>
      </c>
      <c r="X105" s="797">
        <v>0</v>
      </c>
      <c r="Y105" s="798">
        <f>IFERROR(IF(X105="",0,CEILING((X105/$H105),1)*$H105),"")</f>
        <v>0</v>
      </c>
      <c r="Z105" s="36" t="str">
        <f>IFERROR(IF(Y105=0,"",ROUNDUP(Y105/H105,0)*0.02175),"")</f>
        <v/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219</v>
      </c>
      <c r="B106" s="54" t="s">
        <v>220</v>
      </c>
      <c r="C106" s="31">
        <v>4301011476</v>
      </c>
      <c r="D106" s="803">
        <v>4680115881518</v>
      </c>
      <c r="E106" s="804"/>
      <c r="F106" s="796">
        <v>0.4</v>
      </c>
      <c r="G106" s="32">
        <v>10</v>
      </c>
      <c r="H106" s="796">
        <v>4</v>
      </c>
      <c r="I106" s="796">
        <v>4.21</v>
      </c>
      <c r="J106" s="32">
        <v>132</v>
      </c>
      <c r="K106" s="32" t="s">
        <v>126</v>
      </c>
      <c r="L106" s="32"/>
      <c r="M106" s="33" t="s">
        <v>77</v>
      </c>
      <c r="N106" s="33"/>
      <c r="O106" s="32">
        <v>50</v>
      </c>
      <c r="P106" s="113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6"/>
      <c r="R106" s="806"/>
      <c r="S106" s="806"/>
      <c r="T106" s="807"/>
      <c r="U106" s="34"/>
      <c r="V106" s="34"/>
      <c r="W106" s="35" t="s">
        <v>69</v>
      </c>
      <c r="X106" s="797">
        <v>0</v>
      </c>
      <c r="Y106" s="79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221</v>
      </c>
      <c r="B107" s="54" t="s">
        <v>222</v>
      </c>
      <c r="C107" s="31">
        <v>4301011443</v>
      </c>
      <c r="D107" s="803">
        <v>4680115881303</v>
      </c>
      <c r="E107" s="804"/>
      <c r="F107" s="796">
        <v>0.45</v>
      </c>
      <c r="G107" s="32">
        <v>10</v>
      </c>
      <c r="H107" s="796">
        <v>4.5</v>
      </c>
      <c r="I107" s="796">
        <v>4.71</v>
      </c>
      <c r="J107" s="32">
        <v>132</v>
      </c>
      <c r="K107" s="32" t="s">
        <v>126</v>
      </c>
      <c r="L107" s="32" t="s">
        <v>129</v>
      </c>
      <c r="M107" s="33" t="s">
        <v>161</v>
      </c>
      <c r="N107" s="33"/>
      <c r="O107" s="32">
        <v>50</v>
      </c>
      <c r="P107" s="117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6"/>
      <c r="R107" s="806"/>
      <c r="S107" s="806"/>
      <c r="T107" s="807"/>
      <c r="U107" s="34"/>
      <c r="V107" s="34"/>
      <c r="W107" s="35" t="s">
        <v>69</v>
      </c>
      <c r="X107" s="797">
        <v>0</v>
      </c>
      <c r="Y107" s="79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223</v>
      </c>
      <c r="AG107" s="64"/>
      <c r="AJ107" s="68" t="s">
        <v>130</v>
      </c>
      <c r="AK107" s="68">
        <v>54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808"/>
      <c r="B108" s="809"/>
      <c r="C108" s="809"/>
      <c r="D108" s="809"/>
      <c r="E108" s="809"/>
      <c r="F108" s="809"/>
      <c r="G108" s="809"/>
      <c r="H108" s="809"/>
      <c r="I108" s="809"/>
      <c r="J108" s="809"/>
      <c r="K108" s="809"/>
      <c r="L108" s="809"/>
      <c r="M108" s="809"/>
      <c r="N108" s="809"/>
      <c r="O108" s="810"/>
      <c r="P108" s="813" t="s">
        <v>71</v>
      </c>
      <c r="Q108" s="814"/>
      <c r="R108" s="814"/>
      <c r="S108" s="814"/>
      <c r="T108" s="814"/>
      <c r="U108" s="814"/>
      <c r="V108" s="815"/>
      <c r="W108" s="37" t="s">
        <v>72</v>
      </c>
      <c r="X108" s="799">
        <f>IFERROR(X105/H105,"0")+IFERROR(X106/H106,"0")+IFERROR(X107/H107,"0")</f>
        <v>0</v>
      </c>
      <c r="Y108" s="799">
        <f>IFERROR(Y105/H105,"0")+IFERROR(Y106/H106,"0")+IFERROR(Y107/H107,"0")</f>
        <v>0</v>
      </c>
      <c r="Z108" s="799">
        <f>IFERROR(IF(Z105="",0,Z105),"0")+IFERROR(IF(Z106="",0,Z106),"0")+IFERROR(IF(Z107="",0,Z107),"0")</f>
        <v>0</v>
      </c>
      <c r="AA108" s="800"/>
      <c r="AB108" s="800"/>
      <c r="AC108" s="800"/>
    </row>
    <row r="109" spans="1:68" x14ac:dyDescent="0.2">
      <c r="A109" s="809"/>
      <c r="B109" s="809"/>
      <c r="C109" s="809"/>
      <c r="D109" s="809"/>
      <c r="E109" s="809"/>
      <c r="F109" s="809"/>
      <c r="G109" s="809"/>
      <c r="H109" s="809"/>
      <c r="I109" s="809"/>
      <c r="J109" s="809"/>
      <c r="K109" s="809"/>
      <c r="L109" s="809"/>
      <c r="M109" s="809"/>
      <c r="N109" s="809"/>
      <c r="O109" s="810"/>
      <c r="P109" s="813" t="s">
        <v>71</v>
      </c>
      <c r="Q109" s="814"/>
      <c r="R109" s="814"/>
      <c r="S109" s="814"/>
      <c r="T109" s="814"/>
      <c r="U109" s="814"/>
      <c r="V109" s="815"/>
      <c r="W109" s="37" t="s">
        <v>69</v>
      </c>
      <c r="X109" s="799">
        <f>IFERROR(SUM(X105:X107),"0")</f>
        <v>0</v>
      </c>
      <c r="Y109" s="799">
        <f>IFERROR(SUM(Y105:Y107),"0")</f>
        <v>0</v>
      </c>
      <c r="Z109" s="37"/>
      <c r="AA109" s="800"/>
      <c r="AB109" s="800"/>
      <c r="AC109" s="800"/>
    </row>
    <row r="110" spans="1:68" ht="14.25" customHeight="1" x14ac:dyDescent="0.25">
      <c r="A110" s="829" t="s">
        <v>73</v>
      </c>
      <c r="B110" s="809"/>
      <c r="C110" s="809"/>
      <c r="D110" s="809"/>
      <c r="E110" s="809"/>
      <c r="F110" s="809"/>
      <c r="G110" s="809"/>
      <c r="H110" s="809"/>
      <c r="I110" s="809"/>
      <c r="J110" s="809"/>
      <c r="K110" s="809"/>
      <c r="L110" s="809"/>
      <c r="M110" s="809"/>
      <c r="N110" s="809"/>
      <c r="O110" s="809"/>
      <c r="P110" s="809"/>
      <c r="Q110" s="809"/>
      <c r="R110" s="809"/>
      <c r="S110" s="809"/>
      <c r="T110" s="809"/>
      <c r="U110" s="809"/>
      <c r="V110" s="809"/>
      <c r="W110" s="809"/>
      <c r="X110" s="809"/>
      <c r="Y110" s="809"/>
      <c r="Z110" s="809"/>
      <c r="AA110" s="793"/>
      <c r="AB110" s="793"/>
      <c r="AC110" s="793"/>
    </row>
    <row r="111" spans="1:68" ht="27" customHeight="1" x14ac:dyDescent="0.25">
      <c r="A111" s="54" t="s">
        <v>224</v>
      </c>
      <c r="B111" s="54" t="s">
        <v>225</v>
      </c>
      <c r="C111" s="31">
        <v>4301051546</v>
      </c>
      <c r="D111" s="803">
        <v>4607091386967</v>
      </c>
      <c r="E111" s="804"/>
      <c r="F111" s="796">
        <v>1.4</v>
      </c>
      <c r="G111" s="32">
        <v>6</v>
      </c>
      <c r="H111" s="796">
        <v>8.4</v>
      </c>
      <c r="I111" s="796">
        <v>8.9640000000000004</v>
      </c>
      <c r="J111" s="32">
        <v>56</v>
      </c>
      <c r="K111" s="32" t="s">
        <v>116</v>
      </c>
      <c r="L111" s="32"/>
      <c r="M111" s="33" t="s">
        <v>77</v>
      </c>
      <c r="N111" s="33"/>
      <c r="O111" s="32">
        <v>45</v>
      </c>
      <c r="P111" s="112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806"/>
      <c r="R111" s="806"/>
      <c r="S111" s="806"/>
      <c r="T111" s="807"/>
      <c r="U111" s="34"/>
      <c r="V111" s="34"/>
      <c r="W111" s="35" t="s">
        <v>69</v>
      </c>
      <c r="X111" s="797">
        <v>0</v>
      </c>
      <c r="Y111" s="798">
        <f t="shared" ref="Y111:Y116" si="26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customHeight="1" x14ac:dyDescent="0.25">
      <c r="A112" s="54" t="s">
        <v>224</v>
      </c>
      <c r="B112" s="54" t="s">
        <v>227</v>
      </c>
      <c r="C112" s="31">
        <v>4301051437</v>
      </c>
      <c r="D112" s="803">
        <v>4607091386967</v>
      </c>
      <c r="E112" s="804"/>
      <c r="F112" s="796">
        <v>1.35</v>
      </c>
      <c r="G112" s="32">
        <v>6</v>
      </c>
      <c r="H112" s="796">
        <v>8.1</v>
      </c>
      <c r="I112" s="796">
        <v>8.6639999999999997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5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806"/>
      <c r="R112" s="806"/>
      <c r="S112" s="806"/>
      <c r="T112" s="807"/>
      <c r="U112" s="34"/>
      <c r="V112" s="34"/>
      <c r="W112" s="35" t="s">
        <v>69</v>
      </c>
      <c r="X112" s="797">
        <v>0</v>
      </c>
      <c r="Y112" s="798">
        <f t="shared" si="26"/>
        <v>0</v>
      </c>
      <c r="Z112" s="36" t="str">
        <f>IFERROR(IF(Y112=0,"",ROUNDUP(Y112/H112,0)*0.02175),"")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customHeight="1" x14ac:dyDescent="0.25">
      <c r="A113" s="54" t="s">
        <v>228</v>
      </c>
      <c r="B113" s="54" t="s">
        <v>229</v>
      </c>
      <c r="C113" s="31">
        <v>4301051436</v>
      </c>
      <c r="D113" s="803">
        <v>4607091385731</v>
      </c>
      <c r="E113" s="804"/>
      <c r="F113" s="796">
        <v>0.45</v>
      </c>
      <c r="G113" s="32">
        <v>6</v>
      </c>
      <c r="H113" s="796">
        <v>2.7</v>
      </c>
      <c r="I113" s="796">
        <v>2.952</v>
      </c>
      <c r="J113" s="32">
        <v>182</v>
      </c>
      <c r="K113" s="32" t="s">
        <v>76</v>
      </c>
      <c r="L113" s="32" t="s">
        <v>148</v>
      </c>
      <c r="M113" s="33" t="s">
        <v>77</v>
      </c>
      <c r="N113" s="33"/>
      <c r="O113" s="32">
        <v>45</v>
      </c>
      <c r="P113" s="90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6"/>
      <c r="R113" s="806"/>
      <c r="S113" s="806"/>
      <c r="T113" s="807"/>
      <c r="U113" s="34"/>
      <c r="V113" s="34"/>
      <c r="W113" s="35" t="s">
        <v>69</v>
      </c>
      <c r="X113" s="797">
        <v>0</v>
      </c>
      <c r="Y113" s="798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226</v>
      </c>
      <c r="AG113" s="64"/>
      <c r="AJ113" s="68" t="s">
        <v>150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customHeight="1" x14ac:dyDescent="0.25">
      <c r="A114" s="54" t="s">
        <v>230</v>
      </c>
      <c r="B114" s="54" t="s">
        <v>231</v>
      </c>
      <c r="C114" s="31">
        <v>4301051438</v>
      </c>
      <c r="D114" s="803">
        <v>4680115880894</v>
      </c>
      <c r="E114" s="804"/>
      <c r="F114" s="796">
        <v>0.33</v>
      </c>
      <c r="G114" s="32">
        <v>6</v>
      </c>
      <c r="H114" s="796">
        <v>1.98</v>
      </c>
      <c r="I114" s="796">
        <v>2.238</v>
      </c>
      <c r="J114" s="32">
        <v>182</v>
      </c>
      <c r="K114" s="32" t="s">
        <v>76</v>
      </c>
      <c r="L114" s="32"/>
      <c r="M114" s="33" t="s">
        <v>77</v>
      </c>
      <c r="N114" s="33"/>
      <c r="O114" s="32">
        <v>45</v>
      </c>
      <c r="P114" s="114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6"/>
      <c r="R114" s="806"/>
      <c r="S114" s="806"/>
      <c r="T114" s="807"/>
      <c r="U114" s="34"/>
      <c r="V114" s="34"/>
      <c r="W114" s="35" t="s">
        <v>69</v>
      </c>
      <c r="X114" s="797">
        <v>0</v>
      </c>
      <c r="Y114" s="79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233</v>
      </c>
      <c r="B115" s="54" t="s">
        <v>234</v>
      </c>
      <c r="C115" s="31">
        <v>4301051439</v>
      </c>
      <c r="D115" s="803">
        <v>4680115880214</v>
      </c>
      <c r="E115" s="804"/>
      <c r="F115" s="796">
        <v>0.45</v>
      </c>
      <c r="G115" s="32">
        <v>6</v>
      </c>
      <c r="H115" s="796">
        <v>2.7</v>
      </c>
      <c r="I115" s="796">
        <v>2.988</v>
      </c>
      <c r="J115" s="32">
        <v>132</v>
      </c>
      <c r="K115" s="32" t="s">
        <v>126</v>
      </c>
      <c r="L115" s="32"/>
      <c r="M115" s="33" t="s">
        <v>77</v>
      </c>
      <c r="N115" s="33"/>
      <c r="O115" s="32">
        <v>45</v>
      </c>
      <c r="P115" s="106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806"/>
      <c r="R115" s="806"/>
      <c r="S115" s="806"/>
      <c r="T115" s="807"/>
      <c r="U115" s="34"/>
      <c r="V115" s="34"/>
      <c r="W115" s="35" t="s">
        <v>69</v>
      </c>
      <c r="X115" s="797">
        <v>0</v>
      </c>
      <c r="Y115" s="798">
        <f t="shared" si="26"/>
        <v>0</v>
      </c>
      <c r="Z115" s="36" t="str">
        <f>IFERROR(IF(Y115=0,"",ROUNDUP(Y115/H115,0)*0.00902),"")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233</v>
      </c>
      <c r="B116" s="54" t="s">
        <v>235</v>
      </c>
      <c r="C116" s="31">
        <v>4301051687</v>
      </c>
      <c r="D116" s="803">
        <v>4680115880214</v>
      </c>
      <c r="E116" s="804"/>
      <c r="F116" s="796">
        <v>0.45</v>
      </c>
      <c r="G116" s="32">
        <v>4</v>
      </c>
      <c r="H116" s="796">
        <v>1.8</v>
      </c>
      <c r="I116" s="796">
        <v>2.032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901" t="s">
        <v>236</v>
      </c>
      <c r="Q116" s="806"/>
      <c r="R116" s="806"/>
      <c r="S116" s="806"/>
      <c r="T116" s="807"/>
      <c r="U116" s="34"/>
      <c r="V116" s="34"/>
      <c r="W116" s="35" t="s">
        <v>69</v>
      </c>
      <c r="X116" s="797">
        <v>0</v>
      </c>
      <c r="Y116" s="798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808"/>
      <c r="B117" s="809"/>
      <c r="C117" s="809"/>
      <c r="D117" s="809"/>
      <c r="E117" s="809"/>
      <c r="F117" s="809"/>
      <c r="G117" s="809"/>
      <c r="H117" s="809"/>
      <c r="I117" s="809"/>
      <c r="J117" s="809"/>
      <c r="K117" s="809"/>
      <c r="L117" s="809"/>
      <c r="M117" s="809"/>
      <c r="N117" s="809"/>
      <c r="O117" s="810"/>
      <c r="P117" s="813" t="s">
        <v>71</v>
      </c>
      <c r="Q117" s="814"/>
      <c r="R117" s="814"/>
      <c r="S117" s="814"/>
      <c r="T117" s="814"/>
      <c r="U117" s="814"/>
      <c r="V117" s="815"/>
      <c r="W117" s="37" t="s">
        <v>72</v>
      </c>
      <c r="X117" s="799">
        <f>IFERROR(X111/H111,"0")+IFERROR(X112/H112,"0")+IFERROR(X113/H113,"0")+IFERROR(X114/H114,"0")+IFERROR(X115/H115,"0")+IFERROR(X116/H116,"0")</f>
        <v>0</v>
      </c>
      <c r="Y117" s="799">
        <f>IFERROR(Y111/H111,"0")+IFERROR(Y112/H112,"0")+IFERROR(Y113/H113,"0")+IFERROR(Y114/H114,"0")+IFERROR(Y115/H115,"0")+IFERROR(Y116/H116,"0")</f>
        <v>0</v>
      </c>
      <c r="Z117" s="799">
        <f>IFERROR(IF(Z111="",0,Z111),"0")+IFERROR(IF(Z112="",0,Z112),"0")+IFERROR(IF(Z113="",0,Z113),"0")+IFERROR(IF(Z114="",0,Z114),"0")+IFERROR(IF(Z115="",0,Z115),"0")+IFERROR(IF(Z116="",0,Z116),"0")</f>
        <v>0</v>
      </c>
      <c r="AA117" s="800"/>
      <c r="AB117" s="800"/>
      <c r="AC117" s="800"/>
    </row>
    <row r="118" spans="1:68" x14ac:dyDescent="0.2">
      <c r="A118" s="809"/>
      <c r="B118" s="809"/>
      <c r="C118" s="809"/>
      <c r="D118" s="809"/>
      <c r="E118" s="809"/>
      <c r="F118" s="809"/>
      <c r="G118" s="809"/>
      <c r="H118" s="809"/>
      <c r="I118" s="809"/>
      <c r="J118" s="809"/>
      <c r="K118" s="809"/>
      <c r="L118" s="809"/>
      <c r="M118" s="809"/>
      <c r="N118" s="809"/>
      <c r="O118" s="810"/>
      <c r="P118" s="813" t="s">
        <v>71</v>
      </c>
      <c r="Q118" s="814"/>
      <c r="R118" s="814"/>
      <c r="S118" s="814"/>
      <c r="T118" s="814"/>
      <c r="U118" s="814"/>
      <c r="V118" s="815"/>
      <c r="W118" s="37" t="s">
        <v>69</v>
      </c>
      <c r="X118" s="799">
        <f>IFERROR(SUM(X111:X116),"0")</f>
        <v>0</v>
      </c>
      <c r="Y118" s="799">
        <f>IFERROR(SUM(Y111:Y116),"0")</f>
        <v>0</v>
      </c>
      <c r="Z118" s="37"/>
      <c r="AA118" s="800"/>
      <c r="AB118" s="800"/>
      <c r="AC118" s="800"/>
    </row>
    <row r="119" spans="1:68" ht="16.5" customHeight="1" x14ac:dyDescent="0.25">
      <c r="A119" s="857" t="s">
        <v>237</v>
      </c>
      <c r="B119" s="809"/>
      <c r="C119" s="809"/>
      <c r="D119" s="809"/>
      <c r="E119" s="809"/>
      <c r="F119" s="809"/>
      <c r="G119" s="809"/>
      <c r="H119" s="809"/>
      <c r="I119" s="809"/>
      <c r="J119" s="809"/>
      <c r="K119" s="809"/>
      <c r="L119" s="809"/>
      <c r="M119" s="809"/>
      <c r="N119" s="809"/>
      <c r="O119" s="809"/>
      <c r="P119" s="809"/>
      <c r="Q119" s="809"/>
      <c r="R119" s="809"/>
      <c r="S119" s="809"/>
      <c r="T119" s="809"/>
      <c r="U119" s="809"/>
      <c r="V119" s="809"/>
      <c r="W119" s="809"/>
      <c r="X119" s="809"/>
      <c r="Y119" s="809"/>
      <c r="Z119" s="809"/>
      <c r="AA119" s="792"/>
      <c r="AB119" s="792"/>
      <c r="AC119" s="792"/>
    </row>
    <row r="120" spans="1:68" ht="14.25" customHeight="1" x14ac:dyDescent="0.25">
      <c r="A120" s="829" t="s">
        <v>113</v>
      </c>
      <c r="B120" s="809"/>
      <c r="C120" s="809"/>
      <c r="D120" s="809"/>
      <c r="E120" s="809"/>
      <c r="F120" s="809"/>
      <c r="G120" s="809"/>
      <c r="H120" s="809"/>
      <c r="I120" s="809"/>
      <c r="J120" s="809"/>
      <c r="K120" s="809"/>
      <c r="L120" s="809"/>
      <c r="M120" s="809"/>
      <c r="N120" s="809"/>
      <c r="O120" s="809"/>
      <c r="P120" s="809"/>
      <c r="Q120" s="809"/>
      <c r="R120" s="809"/>
      <c r="S120" s="809"/>
      <c r="T120" s="809"/>
      <c r="U120" s="809"/>
      <c r="V120" s="809"/>
      <c r="W120" s="809"/>
      <c r="X120" s="809"/>
      <c r="Y120" s="809"/>
      <c r="Z120" s="809"/>
      <c r="AA120" s="793"/>
      <c r="AB120" s="793"/>
      <c r="AC120" s="793"/>
    </row>
    <row r="121" spans="1:68" ht="16.5" customHeight="1" x14ac:dyDescent="0.25">
      <c r="A121" s="54" t="s">
        <v>238</v>
      </c>
      <c r="B121" s="54" t="s">
        <v>239</v>
      </c>
      <c r="C121" s="31">
        <v>4301011703</v>
      </c>
      <c r="D121" s="803">
        <v>4680115882133</v>
      </c>
      <c r="E121" s="804"/>
      <c r="F121" s="796">
        <v>1.4</v>
      </c>
      <c r="G121" s="32">
        <v>8</v>
      </c>
      <c r="H121" s="796">
        <v>11.2</v>
      </c>
      <c r="I121" s="796">
        <v>11.68</v>
      </c>
      <c r="J121" s="32">
        <v>56</v>
      </c>
      <c r="K121" s="32" t="s">
        <v>116</v>
      </c>
      <c r="L121" s="32"/>
      <c r="M121" s="33" t="s">
        <v>119</v>
      </c>
      <c r="N121" s="33"/>
      <c r="O121" s="32">
        <v>50</v>
      </c>
      <c r="P121" s="91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1" s="806"/>
      <c r="R121" s="806"/>
      <c r="S121" s="806"/>
      <c r="T121" s="807"/>
      <c r="U121" s="34"/>
      <c r="V121" s="34"/>
      <c r="W121" s="35" t="s">
        <v>69</v>
      </c>
      <c r="X121" s="797">
        <v>0</v>
      </c>
      <c r="Y121" s="798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238</v>
      </c>
      <c r="B122" s="54" t="s">
        <v>241</v>
      </c>
      <c r="C122" s="31">
        <v>4301011514</v>
      </c>
      <c r="D122" s="803">
        <v>4680115882133</v>
      </c>
      <c r="E122" s="804"/>
      <c r="F122" s="796">
        <v>1.35</v>
      </c>
      <c r="G122" s="32">
        <v>8</v>
      </c>
      <c r="H122" s="796">
        <v>10.8</v>
      </c>
      <c r="I122" s="796">
        <v>11.28</v>
      </c>
      <c r="J122" s="32">
        <v>56</v>
      </c>
      <c r="K122" s="32" t="s">
        <v>116</v>
      </c>
      <c r="L122" s="32"/>
      <c r="M122" s="33" t="s">
        <v>119</v>
      </c>
      <c r="N122" s="33"/>
      <c r="O122" s="32">
        <v>50</v>
      </c>
      <c r="P122" s="101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806"/>
      <c r="R122" s="806"/>
      <c r="S122" s="806"/>
      <c r="T122" s="807"/>
      <c r="U122" s="34"/>
      <c r="V122" s="34"/>
      <c r="W122" s="35" t="s">
        <v>69</v>
      </c>
      <c r="X122" s="797">
        <v>0</v>
      </c>
      <c r="Y122" s="79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242</v>
      </c>
      <c r="B123" s="54" t="s">
        <v>243</v>
      </c>
      <c r="C123" s="31">
        <v>4301011417</v>
      </c>
      <c r="D123" s="803">
        <v>4680115880269</v>
      </c>
      <c r="E123" s="804"/>
      <c r="F123" s="796">
        <v>0.375</v>
      </c>
      <c r="G123" s="32">
        <v>10</v>
      </c>
      <c r="H123" s="796">
        <v>3.75</v>
      </c>
      <c r="I123" s="796">
        <v>3.96</v>
      </c>
      <c r="J123" s="32">
        <v>132</v>
      </c>
      <c r="K123" s="32" t="s">
        <v>126</v>
      </c>
      <c r="L123" s="32" t="s">
        <v>129</v>
      </c>
      <c r="M123" s="33" t="s">
        <v>77</v>
      </c>
      <c r="N123" s="33"/>
      <c r="O123" s="32">
        <v>50</v>
      </c>
      <c r="P123" s="119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6"/>
      <c r="R123" s="806"/>
      <c r="S123" s="806"/>
      <c r="T123" s="807"/>
      <c r="U123" s="34"/>
      <c r="V123" s="34"/>
      <c r="W123" s="35" t="s">
        <v>69</v>
      </c>
      <c r="X123" s="797">
        <v>0</v>
      </c>
      <c r="Y123" s="798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130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4301011415</v>
      </c>
      <c r="D124" s="803">
        <v>4680115880429</v>
      </c>
      <c r="E124" s="804"/>
      <c r="F124" s="796">
        <v>0.45</v>
      </c>
      <c r="G124" s="32">
        <v>10</v>
      </c>
      <c r="H124" s="796">
        <v>4.5</v>
      </c>
      <c r="I124" s="796">
        <v>4.71</v>
      </c>
      <c r="J124" s="32">
        <v>132</v>
      </c>
      <c r="K124" s="32" t="s">
        <v>126</v>
      </c>
      <c r="L124" s="32"/>
      <c r="M124" s="33" t="s">
        <v>77</v>
      </c>
      <c r="N124" s="33"/>
      <c r="O124" s="32">
        <v>50</v>
      </c>
      <c r="P124" s="121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6"/>
      <c r="R124" s="806"/>
      <c r="S124" s="806"/>
      <c r="T124" s="807"/>
      <c r="U124" s="34"/>
      <c r="V124" s="34"/>
      <c r="W124" s="35" t="s">
        <v>69</v>
      </c>
      <c r="X124" s="797">
        <v>0</v>
      </c>
      <c r="Y124" s="79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247</v>
      </c>
      <c r="B125" s="54" t="s">
        <v>248</v>
      </c>
      <c r="C125" s="31">
        <v>4301011462</v>
      </c>
      <c r="D125" s="803">
        <v>4680115881457</v>
      </c>
      <c r="E125" s="804"/>
      <c r="F125" s="796">
        <v>0.75</v>
      </c>
      <c r="G125" s="32">
        <v>6</v>
      </c>
      <c r="H125" s="796">
        <v>4.5</v>
      </c>
      <c r="I125" s="796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5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6"/>
      <c r="R125" s="806"/>
      <c r="S125" s="806"/>
      <c r="T125" s="807"/>
      <c r="U125" s="34"/>
      <c r="V125" s="34"/>
      <c r="W125" s="35" t="s">
        <v>69</v>
      </c>
      <c r="X125" s="797">
        <v>0</v>
      </c>
      <c r="Y125" s="79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808"/>
      <c r="B126" s="809"/>
      <c r="C126" s="809"/>
      <c r="D126" s="809"/>
      <c r="E126" s="809"/>
      <c r="F126" s="809"/>
      <c r="G126" s="809"/>
      <c r="H126" s="809"/>
      <c r="I126" s="809"/>
      <c r="J126" s="809"/>
      <c r="K126" s="809"/>
      <c r="L126" s="809"/>
      <c r="M126" s="809"/>
      <c r="N126" s="809"/>
      <c r="O126" s="810"/>
      <c r="P126" s="813" t="s">
        <v>71</v>
      </c>
      <c r="Q126" s="814"/>
      <c r="R126" s="814"/>
      <c r="S126" s="814"/>
      <c r="T126" s="814"/>
      <c r="U126" s="814"/>
      <c r="V126" s="815"/>
      <c r="W126" s="37" t="s">
        <v>72</v>
      </c>
      <c r="X126" s="799">
        <f>IFERROR(X121/H121,"0")+IFERROR(X122/H122,"0")+IFERROR(X123/H123,"0")+IFERROR(X124/H124,"0")+IFERROR(X125/H125,"0")</f>
        <v>0</v>
      </c>
      <c r="Y126" s="799">
        <f>IFERROR(Y121/H121,"0")+IFERROR(Y122/H122,"0")+IFERROR(Y123/H123,"0")+IFERROR(Y124/H124,"0")+IFERROR(Y125/H125,"0")</f>
        <v>0</v>
      </c>
      <c r="Z126" s="799">
        <f>IFERROR(IF(Z121="",0,Z121),"0")+IFERROR(IF(Z122="",0,Z122),"0")+IFERROR(IF(Z123="",0,Z123),"0")+IFERROR(IF(Z124="",0,Z124),"0")+IFERROR(IF(Z125="",0,Z125),"0")</f>
        <v>0</v>
      </c>
      <c r="AA126" s="800"/>
      <c r="AB126" s="800"/>
      <c r="AC126" s="800"/>
    </row>
    <row r="127" spans="1:68" x14ac:dyDescent="0.2">
      <c r="A127" s="809"/>
      <c r="B127" s="809"/>
      <c r="C127" s="809"/>
      <c r="D127" s="809"/>
      <c r="E127" s="809"/>
      <c r="F127" s="809"/>
      <c r="G127" s="809"/>
      <c r="H127" s="809"/>
      <c r="I127" s="809"/>
      <c r="J127" s="809"/>
      <c r="K127" s="809"/>
      <c r="L127" s="809"/>
      <c r="M127" s="809"/>
      <c r="N127" s="809"/>
      <c r="O127" s="810"/>
      <c r="P127" s="813" t="s">
        <v>71</v>
      </c>
      <c r="Q127" s="814"/>
      <c r="R127" s="814"/>
      <c r="S127" s="814"/>
      <c r="T127" s="814"/>
      <c r="U127" s="814"/>
      <c r="V127" s="815"/>
      <c r="W127" s="37" t="s">
        <v>69</v>
      </c>
      <c r="X127" s="799">
        <f>IFERROR(SUM(X121:X125),"0")</f>
        <v>0</v>
      </c>
      <c r="Y127" s="799">
        <f>IFERROR(SUM(Y121:Y125),"0")</f>
        <v>0</v>
      </c>
      <c r="Z127" s="37"/>
      <c r="AA127" s="800"/>
      <c r="AB127" s="800"/>
      <c r="AC127" s="800"/>
    </row>
    <row r="128" spans="1:68" ht="14.25" customHeight="1" x14ac:dyDescent="0.25">
      <c r="A128" s="829" t="s">
        <v>165</v>
      </c>
      <c r="B128" s="809"/>
      <c r="C128" s="809"/>
      <c r="D128" s="809"/>
      <c r="E128" s="809"/>
      <c r="F128" s="809"/>
      <c r="G128" s="809"/>
      <c r="H128" s="809"/>
      <c r="I128" s="809"/>
      <c r="J128" s="809"/>
      <c r="K128" s="809"/>
      <c r="L128" s="809"/>
      <c r="M128" s="809"/>
      <c r="N128" s="809"/>
      <c r="O128" s="809"/>
      <c r="P128" s="809"/>
      <c r="Q128" s="809"/>
      <c r="R128" s="809"/>
      <c r="S128" s="809"/>
      <c r="T128" s="809"/>
      <c r="U128" s="809"/>
      <c r="V128" s="809"/>
      <c r="W128" s="809"/>
      <c r="X128" s="809"/>
      <c r="Y128" s="809"/>
      <c r="Z128" s="809"/>
      <c r="AA128" s="793"/>
      <c r="AB128" s="793"/>
      <c r="AC128" s="793"/>
    </row>
    <row r="129" spans="1:68" ht="16.5" customHeight="1" x14ac:dyDescent="0.25">
      <c r="A129" s="54" t="s">
        <v>249</v>
      </c>
      <c r="B129" s="54" t="s">
        <v>250</v>
      </c>
      <c r="C129" s="31">
        <v>4301020345</v>
      </c>
      <c r="D129" s="803">
        <v>4680115881488</v>
      </c>
      <c r="E129" s="804"/>
      <c r="F129" s="796">
        <v>1.35</v>
      </c>
      <c r="G129" s="32">
        <v>8</v>
      </c>
      <c r="H129" s="796">
        <v>10.8</v>
      </c>
      <c r="I129" s="796">
        <v>11.28</v>
      </c>
      <c r="J129" s="32">
        <v>56</v>
      </c>
      <c r="K129" s="32" t="s">
        <v>116</v>
      </c>
      <c r="L129" s="32"/>
      <c r="M129" s="33" t="s">
        <v>119</v>
      </c>
      <c r="N129" s="33"/>
      <c r="O129" s="32">
        <v>55</v>
      </c>
      <c r="P129" s="91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6"/>
      <c r="R129" s="806"/>
      <c r="S129" s="806"/>
      <c r="T129" s="807"/>
      <c r="U129" s="34"/>
      <c r="V129" s="34"/>
      <c r="W129" s="35" t="s">
        <v>69</v>
      </c>
      <c r="X129" s="797">
        <v>0</v>
      </c>
      <c r="Y129" s="798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252</v>
      </c>
      <c r="B130" s="54" t="s">
        <v>253</v>
      </c>
      <c r="C130" s="31">
        <v>4301020258</v>
      </c>
      <c r="D130" s="803">
        <v>4680115882775</v>
      </c>
      <c r="E130" s="804"/>
      <c r="F130" s="796">
        <v>0.3</v>
      </c>
      <c r="G130" s="32">
        <v>8</v>
      </c>
      <c r="H130" s="796">
        <v>2.4</v>
      </c>
      <c r="I130" s="796">
        <v>2.5</v>
      </c>
      <c r="J130" s="32">
        <v>234</v>
      </c>
      <c r="K130" s="32" t="s">
        <v>67</v>
      </c>
      <c r="L130" s="32"/>
      <c r="M130" s="33" t="s">
        <v>77</v>
      </c>
      <c r="N130" s="33"/>
      <c r="O130" s="32">
        <v>50</v>
      </c>
      <c r="P130" s="1146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806"/>
      <c r="R130" s="806"/>
      <c r="S130" s="806"/>
      <c r="T130" s="807"/>
      <c r="U130" s="34"/>
      <c r="V130" s="34"/>
      <c r="W130" s="35" t="s">
        <v>69</v>
      </c>
      <c r="X130" s="797">
        <v>0</v>
      </c>
      <c r="Y130" s="798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252</v>
      </c>
      <c r="B131" s="54" t="s">
        <v>255</v>
      </c>
      <c r="C131" s="31">
        <v>4301020346</v>
      </c>
      <c r="D131" s="803">
        <v>4680115882775</v>
      </c>
      <c r="E131" s="804"/>
      <c r="F131" s="796">
        <v>0.3</v>
      </c>
      <c r="G131" s="32">
        <v>8</v>
      </c>
      <c r="H131" s="796">
        <v>2.4</v>
      </c>
      <c r="I131" s="796">
        <v>2.5</v>
      </c>
      <c r="J131" s="32">
        <v>234</v>
      </c>
      <c r="K131" s="32" t="s">
        <v>67</v>
      </c>
      <c r="L131" s="32"/>
      <c r="M131" s="33" t="s">
        <v>119</v>
      </c>
      <c r="N131" s="33"/>
      <c r="O131" s="32">
        <v>55</v>
      </c>
      <c r="P131" s="93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806"/>
      <c r="R131" s="806"/>
      <c r="S131" s="806"/>
      <c r="T131" s="807"/>
      <c r="U131" s="34"/>
      <c r="V131" s="34"/>
      <c r="W131" s="35" t="s">
        <v>69</v>
      </c>
      <c r="X131" s="797">
        <v>0</v>
      </c>
      <c r="Y131" s="79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251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256</v>
      </c>
      <c r="B132" s="54" t="s">
        <v>257</v>
      </c>
      <c r="C132" s="31">
        <v>4301020344</v>
      </c>
      <c r="D132" s="803">
        <v>4680115880658</v>
      </c>
      <c r="E132" s="804"/>
      <c r="F132" s="796">
        <v>0.4</v>
      </c>
      <c r="G132" s="32">
        <v>6</v>
      </c>
      <c r="H132" s="796">
        <v>2.4</v>
      </c>
      <c r="I132" s="796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8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6"/>
      <c r="R132" s="806"/>
      <c r="S132" s="806"/>
      <c r="T132" s="807"/>
      <c r="U132" s="34"/>
      <c r="V132" s="34"/>
      <c r="W132" s="35" t="s">
        <v>69</v>
      </c>
      <c r="X132" s="797">
        <v>0</v>
      </c>
      <c r="Y132" s="79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808"/>
      <c r="B133" s="809"/>
      <c r="C133" s="809"/>
      <c r="D133" s="809"/>
      <c r="E133" s="809"/>
      <c r="F133" s="809"/>
      <c r="G133" s="809"/>
      <c r="H133" s="809"/>
      <c r="I133" s="809"/>
      <c r="J133" s="809"/>
      <c r="K133" s="809"/>
      <c r="L133" s="809"/>
      <c r="M133" s="809"/>
      <c r="N133" s="809"/>
      <c r="O133" s="810"/>
      <c r="P133" s="813" t="s">
        <v>71</v>
      </c>
      <c r="Q133" s="814"/>
      <c r="R133" s="814"/>
      <c r="S133" s="814"/>
      <c r="T133" s="814"/>
      <c r="U133" s="814"/>
      <c r="V133" s="815"/>
      <c r="W133" s="37" t="s">
        <v>72</v>
      </c>
      <c r="X133" s="799">
        <f>IFERROR(X129/H129,"0")+IFERROR(X130/H130,"0")+IFERROR(X131/H131,"0")+IFERROR(X132/H132,"0")</f>
        <v>0</v>
      </c>
      <c r="Y133" s="799">
        <f>IFERROR(Y129/H129,"0")+IFERROR(Y130/H130,"0")+IFERROR(Y131/H131,"0")+IFERROR(Y132/H132,"0")</f>
        <v>0</v>
      </c>
      <c r="Z133" s="799">
        <f>IFERROR(IF(Z129="",0,Z129),"0")+IFERROR(IF(Z130="",0,Z130),"0")+IFERROR(IF(Z131="",0,Z131),"0")+IFERROR(IF(Z132="",0,Z132),"0")</f>
        <v>0</v>
      </c>
      <c r="AA133" s="800"/>
      <c r="AB133" s="800"/>
      <c r="AC133" s="800"/>
    </row>
    <row r="134" spans="1:68" x14ac:dyDescent="0.2">
      <c r="A134" s="809"/>
      <c r="B134" s="809"/>
      <c r="C134" s="809"/>
      <c r="D134" s="809"/>
      <c r="E134" s="809"/>
      <c r="F134" s="809"/>
      <c r="G134" s="809"/>
      <c r="H134" s="809"/>
      <c r="I134" s="809"/>
      <c r="J134" s="809"/>
      <c r="K134" s="809"/>
      <c r="L134" s="809"/>
      <c r="M134" s="809"/>
      <c r="N134" s="809"/>
      <c r="O134" s="810"/>
      <c r="P134" s="813" t="s">
        <v>71</v>
      </c>
      <c r="Q134" s="814"/>
      <c r="R134" s="814"/>
      <c r="S134" s="814"/>
      <c r="T134" s="814"/>
      <c r="U134" s="814"/>
      <c r="V134" s="815"/>
      <c r="W134" s="37" t="s">
        <v>69</v>
      </c>
      <c r="X134" s="799">
        <f>IFERROR(SUM(X129:X132),"0")</f>
        <v>0</v>
      </c>
      <c r="Y134" s="799">
        <f>IFERROR(SUM(Y129:Y132),"0")</f>
        <v>0</v>
      </c>
      <c r="Z134" s="37"/>
      <c r="AA134" s="800"/>
      <c r="AB134" s="800"/>
      <c r="AC134" s="800"/>
    </row>
    <row r="135" spans="1:68" ht="14.25" customHeight="1" x14ac:dyDescent="0.25">
      <c r="A135" s="829" t="s">
        <v>73</v>
      </c>
      <c r="B135" s="809"/>
      <c r="C135" s="809"/>
      <c r="D135" s="809"/>
      <c r="E135" s="809"/>
      <c r="F135" s="809"/>
      <c r="G135" s="809"/>
      <c r="H135" s="809"/>
      <c r="I135" s="809"/>
      <c r="J135" s="809"/>
      <c r="K135" s="809"/>
      <c r="L135" s="809"/>
      <c r="M135" s="809"/>
      <c r="N135" s="809"/>
      <c r="O135" s="809"/>
      <c r="P135" s="809"/>
      <c r="Q135" s="809"/>
      <c r="R135" s="809"/>
      <c r="S135" s="809"/>
      <c r="T135" s="809"/>
      <c r="U135" s="809"/>
      <c r="V135" s="809"/>
      <c r="W135" s="809"/>
      <c r="X135" s="809"/>
      <c r="Y135" s="809"/>
      <c r="Z135" s="809"/>
      <c r="AA135" s="793"/>
      <c r="AB135" s="793"/>
      <c r="AC135" s="793"/>
    </row>
    <row r="136" spans="1:68" ht="27" customHeight="1" x14ac:dyDescent="0.25">
      <c r="A136" s="54" t="s">
        <v>258</v>
      </c>
      <c r="B136" s="54" t="s">
        <v>259</v>
      </c>
      <c r="C136" s="31">
        <v>4301051625</v>
      </c>
      <c r="D136" s="803">
        <v>4607091385168</v>
      </c>
      <c r="E136" s="804"/>
      <c r="F136" s="796">
        <v>1.4</v>
      </c>
      <c r="G136" s="32">
        <v>6</v>
      </c>
      <c r="H136" s="796">
        <v>8.4</v>
      </c>
      <c r="I136" s="796">
        <v>8.9580000000000002</v>
      </c>
      <c r="J136" s="32">
        <v>56</v>
      </c>
      <c r="K136" s="32" t="s">
        <v>116</v>
      </c>
      <c r="L136" s="32"/>
      <c r="M136" s="33" t="s">
        <v>77</v>
      </c>
      <c r="N136" s="33"/>
      <c r="O136" s="32">
        <v>45</v>
      </c>
      <c r="P136" s="121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06"/>
      <c r="R136" s="806"/>
      <c r="S136" s="806"/>
      <c r="T136" s="807"/>
      <c r="U136" s="34"/>
      <c r="V136" s="34"/>
      <c r="W136" s="35" t="s">
        <v>69</v>
      </c>
      <c r="X136" s="797">
        <v>50</v>
      </c>
      <c r="Y136" s="798">
        <f t="shared" ref="Y136:Y142" si="31">IFERROR(IF(X136="",0,CEILING((X136/$H136),1)*$H136),"")</f>
        <v>50.400000000000006</v>
      </c>
      <c r="Z136" s="36">
        <f>IFERROR(IF(Y136=0,"",ROUNDUP(Y136/H136,0)*0.02175),"")</f>
        <v>0.1305</v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53.321428571428577</v>
      </c>
      <c r="BN136" s="64">
        <f t="shared" ref="BN136:BN142" si="33">IFERROR(Y136*I136/H136,"0")</f>
        <v>53.748000000000005</v>
      </c>
      <c r="BO136" s="64">
        <f t="shared" ref="BO136:BO142" si="34">IFERROR(1/J136*(X136/H136),"0")</f>
        <v>0.10629251700680271</v>
      </c>
      <c r="BP136" s="64">
        <f t="shared" ref="BP136:BP142" si="35">IFERROR(1/J136*(Y136/H136),"0")</f>
        <v>0.10714285714285714</v>
      </c>
    </row>
    <row r="137" spans="1:68" ht="37.5" customHeight="1" x14ac:dyDescent="0.25">
      <c r="A137" s="54" t="s">
        <v>258</v>
      </c>
      <c r="B137" s="54" t="s">
        <v>261</v>
      </c>
      <c r="C137" s="31">
        <v>4301051360</v>
      </c>
      <c r="D137" s="803">
        <v>4607091385168</v>
      </c>
      <c r="E137" s="804"/>
      <c r="F137" s="796">
        <v>1.35</v>
      </c>
      <c r="G137" s="32">
        <v>6</v>
      </c>
      <c r="H137" s="796">
        <v>8.1</v>
      </c>
      <c r="I137" s="796">
        <v>8.6579999999999995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99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06"/>
      <c r="R137" s="806"/>
      <c r="S137" s="806"/>
      <c r="T137" s="807"/>
      <c r="U137" s="34"/>
      <c r="V137" s="34"/>
      <c r="W137" s="35" t="s">
        <v>69</v>
      </c>
      <c r="X137" s="797">
        <v>0</v>
      </c>
      <c r="Y137" s="798">
        <f t="shared" si="31"/>
        <v>0</v>
      </c>
      <c r="Z137" s="36" t="str">
        <f>IFERROR(IF(Y137=0,"",ROUNDUP(Y137/H137,0)*0.02175),"")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customHeight="1" x14ac:dyDescent="0.25">
      <c r="A138" s="54" t="s">
        <v>263</v>
      </c>
      <c r="B138" s="54" t="s">
        <v>264</v>
      </c>
      <c r="C138" s="31">
        <v>4301051742</v>
      </c>
      <c r="D138" s="803">
        <v>4680115884540</v>
      </c>
      <c r="E138" s="804"/>
      <c r="F138" s="796">
        <v>1.4</v>
      </c>
      <c r="G138" s="32">
        <v>6</v>
      </c>
      <c r="H138" s="796">
        <v>8.4</v>
      </c>
      <c r="I138" s="796">
        <v>8.8800000000000008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964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6"/>
      <c r="R138" s="806"/>
      <c r="S138" s="806"/>
      <c r="T138" s="807"/>
      <c r="U138" s="34"/>
      <c r="V138" s="34"/>
      <c r="W138" s="35" t="s">
        <v>69</v>
      </c>
      <c r="X138" s="797">
        <v>0</v>
      </c>
      <c r="Y138" s="79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266</v>
      </c>
      <c r="B139" s="54" t="s">
        <v>267</v>
      </c>
      <c r="C139" s="31">
        <v>4301051362</v>
      </c>
      <c r="D139" s="803">
        <v>4607091383256</v>
      </c>
      <c r="E139" s="804"/>
      <c r="F139" s="796">
        <v>0.33</v>
      </c>
      <c r="G139" s="32">
        <v>6</v>
      </c>
      <c r="H139" s="796">
        <v>1.98</v>
      </c>
      <c r="I139" s="796">
        <v>2.226</v>
      </c>
      <c r="J139" s="32">
        <v>182</v>
      </c>
      <c r="K139" s="32" t="s">
        <v>76</v>
      </c>
      <c r="L139" s="32"/>
      <c r="M139" s="33" t="s">
        <v>77</v>
      </c>
      <c r="N139" s="33"/>
      <c r="O139" s="32">
        <v>45</v>
      </c>
      <c r="P139" s="113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6"/>
      <c r="R139" s="806"/>
      <c r="S139" s="806"/>
      <c r="T139" s="807"/>
      <c r="U139" s="34"/>
      <c r="V139" s="34"/>
      <c r="W139" s="35" t="s">
        <v>69</v>
      </c>
      <c r="X139" s="797">
        <v>0</v>
      </c>
      <c r="Y139" s="798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268</v>
      </c>
      <c r="B140" s="54" t="s">
        <v>269</v>
      </c>
      <c r="C140" s="31">
        <v>4301051358</v>
      </c>
      <c r="D140" s="803">
        <v>4607091385748</v>
      </c>
      <c r="E140" s="804"/>
      <c r="F140" s="796">
        <v>0.45</v>
      </c>
      <c r="G140" s="32">
        <v>6</v>
      </c>
      <c r="H140" s="796">
        <v>2.7</v>
      </c>
      <c r="I140" s="796">
        <v>2.952</v>
      </c>
      <c r="J140" s="32">
        <v>182</v>
      </c>
      <c r="K140" s="32" t="s">
        <v>76</v>
      </c>
      <c r="L140" s="32" t="s">
        <v>148</v>
      </c>
      <c r="M140" s="33" t="s">
        <v>77</v>
      </c>
      <c r="N140" s="33"/>
      <c r="O140" s="32">
        <v>45</v>
      </c>
      <c r="P140" s="10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6"/>
      <c r="R140" s="806"/>
      <c r="S140" s="806"/>
      <c r="T140" s="807"/>
      <c r="U140" s="34"/>
      <c r="V140" s="34"/>
      <c r="W140" s="35" t="s">
        <v>69</v>
      </c>
      <c r="X140" s="797">
        <v>0</v>
      </c>
      <c r="Y140" s="79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262</v>
      </c>
      <c r="AG140" s="64"/>
      <c r="AJ140" s="68" t="s">
        <v>150</v>
      </c>
      <c r="AK140" s="68">
        <v>491.4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27" customHeight="1" x14ac:dyDescent="0.25">
      <c r="A141" s="54" t="s">
        <v>270</v>
      </c>
      <c r="B141" s="54" t="s">
        <v>271</v>
      </c>
      <c r="C141" s="31">
        <v>4301051740</v>
      </c>
      <c r="D141" s="803">
        <v>4680115884533</v>
      </c>
      <c r="E141" s="804"/>
      <c r="F141" s="796">
        <v>0.3</v>
      </c>
      <c r="G141" s="32">
        <v>6</v>
      </c>
      <c r="H141" s="796">
        <v>1.8</v>
      </c>
      <c r="I141" s="796">
        <v>1.98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10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6"/>
      <c r="R141" s="806"/>
      <c r="S141" s="806"/>
      <c r="T141" s="807"/>
      <c r="U141" s="34"/>
      <c r="V141" s="34"/>
      <c r="W141" s="35" t="s">
        <v>69</v>
      </c>
      <c r="X141" s="797">
        <v>0</v>
      </c>
      <c r="Y141" s="79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customHeight="1" x14ac:dyDescent="0.25">
      <c r="A142" s="54" t="s">
        <v>272</v>
      </c>
      <c r="B142" s="54" t="s">
        <v>273</v>
      </c>
      <c r="C142" s="31">
        <v>4301051480</v>
      </c>
      <c r="D142" s="803">
        <v>4680115882645</v>
      </c>
      <c r="E142" s="804"/>
      <c r="F142" s="796">
        <v>0.3</v>
      </c>
      <c r="G142" s="32">
        <v>6</v>
      </c>
      <c r="H142" s="796">
        <v>1.8</v>
      </c>
      <c r="I142" s="796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4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6"/>
      <c r="R142" s="806"/>
      <c r="S142" s="806"/>
      <c r="T142" s="807"/>
      <c r="U142" s="34"/>
      <c r="V142" s="34"/>
      <c r="W142" s="35" t="s">
        <v>69</v>
      </c>
      <c r="X142" s="797">
        <v>0</v>
      </c>
      <c r="Y142" s="79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808"/>
      <c r="B143" s="809"/>
      <c r="C143" s="809"/>
      <c r="D143" s="809"/>
      <c r="E143" s="809"/>
      <c r="F143" s="809"/>
      <c r="G143" s="809"/>
      <c r="H143" s="809"/>
      <c r="I143" s="809"/>
      <c r="J143" s="809"/>
      <c r="K143" s="809"/>
      <c r="L143" s="809"/>
      <c r="M143" s="809"/>
      <c r="N143" s="809"/>
      <c r="O143" s="810"/>
      <c r="P143" s="813" t="s">
        <v>71</v>
      </c>
      <c r="Q143" s="814"/>
      <c r="R143" s="814"/>
      <c r="S143" s="814"/>
      <c r="T143" s="814"/>
      <c r="U143" s="814"/>
      <c r="V143" s="815"/>
      <c r="W143" s="37" t="s">
        <v>72</v>
      </c>
      <c r="X143" s="799">
        <f>IFERROR(X136/H136,"0")+IFERROR(X137/H137,"0")+IFERROR(X138/H138,"0")+IFERROR(X139/H139,"0")+IFERROR(X140/H140,"0")+IFERROR(X141/H141,"0")+IFERROR(X142/H142,"0")</f>
        <v>5.9523809523809526</v>
      </c>
      <c r="Y143" s="799">
        <f>IFERROR(Y136/H136,"0")+IFERROR(Y137/H137,"0")+IFERROR(Y138/H138,"0")+IFERROR(Y139/H139,"0")+IFERROR(Y140/H140,"0")+IFERROR(Y141/H141,"0")+IFERROR(Y142/H142,"0")</f>
        <v>6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0.1305</v>
      </c>
      <c r="AA143" s="800"/>
      <c r="AB143" s="800"/>
      <c r="AC143" s="800"/>
    </row>
    <row r="144" spans="1:68" x14ac:dyDescent="0.2">
      <c r="A144" s="809"/>
      <c r="B144" s="809"/>
      <c r="C144" s="809"/>
      <c r="D144" s="809"/>
      <c r="E144" s="809"/>
      <c r="F144" s="809"/>
      <c r="G144" s="809"/>
      <c r="H144" s="809"/>
      <c r="I144" s="809"/>
      <c r="J144" s="809"/>
      <c r="K144" s="809"/>
      <c r="L144" s="809"/>
      <c r="M144" s="809"/>
      <c r="N144" s="809"/>
      <c r="O144" s="810"/>
      <c r="P144" s="813" t="s">
        <v>71</v>
      </c>
      <c r="Q144" s="814"/>
      <c r="R144" s="814"/>
      <c r="S144" s="814"/>
      <c r="T144" s="814"/>
      <c r="U144" s="814"/>
      <c r="V144" s="815"/>
      <c r="W144" s="37" t="s">
        <v>69</v>
      </c>
      <c r="X144" s="799">
        <f>IFERROR(SUM(X136:X142),"0")</f>
        <v>50</v>
      </c>
      <c r="Y144" s="799">
        <f>IFERROR(SUM(Y136:Y142),"0")</f>
        <v>50.400000000000006</v>
      </c>
      <c r="Z144" s="37"/>
      <c r="AA144" s="800"/>
      <c r="AB144" s="800"/>
      <c r="AC144" s="800"/>
    </row>
    <row r="145" spans="1:68" ht="14.25" customHeight="1" x14ac:dyDescent="0.25">
      <c r="A145" s="829" t="s">
        <v>207</v>
      </c>
      <c r="B145" s="809"/>
      <c r="C145" s="809"/>
      <c r="D145" s="809"/>
      <c r="E145" s="809"/>
      <c r="F145" s="809"/>
      <c r="G145" s="809"/>
      <c r="H145" s="809"/>
      <c r="I145" s="809"/>
      <c r="J145" s="809"/>
      <c r="K145" s="809"/>
      <c r="L145" s="809"/>
      <c r="M145" s="809"/>
      <c r="N145" s="809"/>
      <c r="O145" s="809"/>
      <c r="P145" s="809"/>
      <c r="Q145" s="809"/>
      <c r="R145" s="809"/>
      <c r="S145" s="809"/>
      <c r="T145" s="809"/>
      <c r="U145" s="809"/>
      <c r="V145" s="809"/>
      <c r="W145" s="809"/>
      <c r="X145" s="809"/>
      <c r="Y145" s="809"/>
      <c r="Z145" s="809"/>
      <c r="AA145" s="793"/>
      <c r="AB145" s="793"/>
      <c r="AC145" s="793"/>
    </row>
    <row r="146" spans="1:68" ht="37.5" customHeight="1" x14ac:dyDescent="0.25">
      <c r="A146" s="54" t="s">
        <v>275</v>
      </c>
      <c r="B146" s="54" t="s">
        <v>276</v>
      </c>
      <c r="C146" s="31">
        <v>4301060356</v>
      </c>
      <c r="D146" s="803">
        <v>4680115882652</v>
      </c>
      <c r="E146" s="804"/>
      <c r="F146" s="796">
        <v>0.33</v>
      </c>
      <c r="G146" s="32">
        <v>6</v>
      </c>
      <c r="H146" s="796">
        <v>1.98</v>
      </c>
      <c r="I146" s="796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91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6"/>
      <c r="R146" s="806"/>
      <c r="S146" s="806"/>
      <c r="T146" s="807"/>
      <c r="U146" s="34"/>
      <c r="V146" s="34"/>
      <c r="W146" s="35" t="s">
        <v>69</v>
      </c>
      <c r="X146" s="797">
        <v>0</v>
      </c>
      <c r="Y146" s="79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278</v>
      </c>
      <c r="B147" s="54" t="s">
        <v>279</v>
      </c>
      <c r="C147" s="31">
        <v>4301060309</v>
      </c>
      <c r="D147" s="803">
        <v>4680115880238</v>
      </c>
      <c r="E147" s="804"/>
      <c r="F147" s="796">
        <v>0.33</v>
      </c>
      <c r="G147" s="32">
        <v>6</v>
      </c>
      <c r="H147" s="796">
        <v>1.98</v>
      </c>
      <c r="I147" s="796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6"/>
      <c r="R147" s="806"/>
      <c r="S147" s="806"/>
      <c r="T147" s="807"/>
      <c r="U147" s="34"/>
      <c r="V147" s="34"/>
      <c r="W147" s="35" t="s">
        <v>69</v>
      </c>
      <c r="X147" s="797">
        <v>0</v>
      </c>
      <c r="Y147" s="79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808"/>
      <c r="B148" s="809"/>
      <c r="C148" s="809"/>
      <c r="D148" s="809"/>
      <c r="E148" s="809"/>
      <c r="F148" s="809"/>
      <c r="G148" s="809"/>
      <c r="H148" s="809"/>
      <c r="I148" s="809"/>
      <c r="J148" s="809"/>
      <c r="K148" s="809"/>
      <c r="L148" s="809"/>
      <c r="M148" s="809"/>
      <c r="N148" s="809"/>
      <c r="O148" s="810"/>
      <c r="P148" s="813" t="s">
        <v>71</v>
      </c>
      <c r="Q148" s="814"/>
      <c r="R148" s="814"/>
      <c r="S148" s="814"/>
      <c r="T148" s="814"/>
      <c r="U148" s="814"/>
      <c r="V148" s="815"/>
      <c r="W148" s="37" t="s">
        <v>72</v>
      </c>
      <c r="X148" s="799">
        <f>IFERROR(X146/H146,"0")+IFERROR(X147/H147,"0")</f>
        <v>0</v>
      </c>
      <c r="Y148" s="799">
        <f>IFERROR(Y146/H146,"0")+IFERROR(Y147/H147,"0")</f>
        <v>0</v>
      </c>
      <c r="Z148" s="799">
        <f>IFERROR(IF(Z146="",0,Z146),"0")+IFERROR(IF(Z147="",0,Z147),"0")</f>
        <v>0</v>
      </c>
      <c r="AA148" s="800"/>
      <c r="AB148" s="800"/>
      <c r="AC148" s="800"/>
    </row>
    <row r="149" spans="1:68" x14ac:dyDescent="0.2">
      <c r="A149" s="809"/>
      <c r="B149" s="809"/>
      <c r="C149" s="809"/>
      <c r="D149" s="809"/>
      <c r="E149" s="809"/>
      <c r="F149" s="809"/>
      <c r="G149" s="809"/>
      <c r="H149" s="809"/>
      <c r="I149" s="809"/>
      <c r="J149" s="809"/>
      <c r="K149" s="809"/>
      <c r="L149" s="809"/>
      <c r="M149" s="809"/>
      <c r="N149" s="809"/>
      <c r="O149" s="810"/>
      <c r="P149" s="813" t="s">
        <v>71</v>
      </c>
      <c r="Q149" s="814"/>
      <c r="R149" s="814"/>
      <c r="S149" s="814"/>
      <c r="T149" s="814"/>
      <c r="U149" s="814"/>
      <c r="V149" s="815"/>
      <c r="W149" s="37" t="s">
        <v>69</v>
      </c>
      <c r="X149" s="799">
        <f>IFERROR(SUM(X146:X147),"0")</f>
        <v>0</v>
      </c>
      <c r="Y149" s="799">
        <f>IFERROR(SUM(Y146:Y147),"0")</f>
        <v>0</v>
      </c>
      <c r="Z149" s="37"/>
      <c r="AA149" s="800"/>
      <c r="AB149" s="800"/>
      <c r="AC149" s="800"/>
    </row>
    <row r="150" spans="1:68" ht="16.5" customHeight="1" x14ac:dyDescent="0.25">
      <c r="A150" s="857" t="s">
        <v>281</v>
      </c>
      <c r="B150" s="809"/>
      <c r="C150" s="809"/>
      <c r="D150" s="809"/>
      <c r="E150" s="809"/>
      <c r="F150" s="809"/>
      <c r="G150" s="809"/>
      <c r="H150" s="809"/>
      <c r="I150" s="809"/>
      <c r="J150" s="809"/>
      <c r="K150" s="809"/>
      <c r="L150" s="809"/>
      <c r="M150" s="809"/>
      <c r="N150" s="809"/>
      <c r="O150" s="809"/>
      <c r="P150" s="809"/>
      <c r="Q150" s="809"/>
      <c r="R150" s="809"/>
      <c r="S150" s="809"/>
      <c r="T150" s="809"/>
      <c r="U150" s="809"/>
      <c r="V150" s="809"/>
      <c r="W150" s="809"/>
      <c r="X150" s="809"/>
      <c r="Y150" s="809"/>
      <c r="Z150" s="809"/>
      <c r="AA150" s="792"/>
      <c r="AB150" s="792"/>
      <c r="AC150" s="792"/>
    </row>
    <row r="151" spans="1:68" ht="14.25" customHeight="1" x14ac:dyDescent="0.25">
      <c r="A151" s="829" t="s">
        <v>113</v>
      </c>
      <c r="B151" s="809"/>
      <c r="C151" s="809"/>
      <c r="D151" s="809"/>
      <c r="E151" s="809"/>
      <c r="F151" s="809"/>
      <c r="G151" s="809"/>
      <c r="H151" s="809"/>
      <c r="I151" s="809"/>
      <c r="J151" s="809"/>
      <c r="K151" s="809"/>
      <c r="L151" s="809"/>
      <c r="M151" s="809"/>
      <c r="N151" s="809"/>
      <c r="O151" s="809"/>
      <c r="P151" s="809"/>
      <c r="Q151" s="809"/>
      <c r="R151" s="809"/>
      <c r="S151" s="809"/>
      <c r="T151" s="809"/>
      <c r="U151" s="809"/>
      <c r="V151" s="809"/>
      <c r="W151" s="809"/>
      <c r="X151" s="809"/>
      <c r="Y151" s="809"/>
      <c r="Z151" s="809"/>
      <c r="AA151" s="793"/>
      <c r="AB151" s="793"/>
      <c r="AC151" s="793"/>
    </row>
    <row r="152" spans="1:68" ht="16.5" customHeight="1" x14ac:dyDescent="0.25">
      <c r="A152" s="54" t="s">
        <v>282</v>
      </c>
      <c r="B152" s="54" t="s">
        <v>283</v>
      </c>
      <c r="C152" s="31">
        <v>4301011988</v>
      </c>
      <c r="D152" s="803">
        <v>4680115885561</v>
      </c>
      <c r="E152" s="804"/>
      <c r="F152" s="796">
        <v>1.35</v>
      </c>
      <c r="G152" s="32">
        <v>4</v>
      </c>
      <c r="H152" s="796">
        <v>5.4</v>
      </c>
      <c r="I152" s="796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50" t="s">
        <v>285</v>
      </c>
      <c r="Q152" s="806"/>
      <c r="R152" s="806"/>
      <c r="S152" s="806"/>
      <c r="T152" s="807"/>
      <c r="U152" s="34"/>
      <c r="V152" s="34"/>
      <c r="W152" s="35" t="s">
        <v>69</v>
      </c>
      <c r="X152" s="797">
        <v>0</v>
      </c>
      <c r="Y152" s="798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287</v>
      </c>
      <c r="B153" s="54" t="s">
        <v>288</v>
      </c>
      <c r="C153" s="31">
        <v>4301011564</v>
      </c>
      <c r="D153" s="803">
        <v>4680115882577</v>
      </c>
      <c r="E153" s="804"/>
      <c r="F153" s="796">
        <v>0.4</v>
      </c>
      <c r="G153" s="32">
        <v>8</v>
      </c>
      <c r="H153" s="796">
        <v>3.2</v>
      </c>
      <c r="I153" s="796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4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3" s="806"/>
      <c r="R153" s="806"/>
      <c r="S153" s="806"/>
      <c r="T153" s="807"/>
      <c r="U153" s="34"/>
      <c r="V153" s="34"/>
      <c r="W153" s="35" t="s">
        <v>69</v>
      </c>
      <c r="X153" s="797">
        <v>0</v>
      </c>
      <c r="Y153" s="79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287</v>
      </c>
      <c r="B154" s="54" t="s">
        <v>290</v>
      </c>
      <c r="C154" s="31">
        <v>4301011562</v>
      </c>
      <c r="D154" s="803">
        <v>4680115882577</v>
      </c>
      <c r="E154" s="804"/>
      <c r="F154" s="796">
        <v>0.4</v>
      </c>
      <c r="G154" s="32">
        <v>8</v>
      </c>
      <c r="H154" s="796">
        <v>3.2</v>
      </c>
      <c r="I154" s="79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7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806"/>
      <c r="R154" s="806"/>
      <c r="S154" s="806"/>
      <c r="T154" s="807"/>
      <c r="U154" s="34"/>
      <c r="V154" s="34"/>
      <c r="W154" s="35" t="s">
        <v>69</v>
      </c>
      <c r="X154" s="797">
        <v>0</v>
      </c>
      <c r="Y154" s="79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289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808"/>
      <c r="B155" s="809"/>
      <c r="C155" s="809"/>
      <c r="D155" s="809"/>
      <c r="E155" s="809"/>
      <c r="F155" s="809"/>
      <c r="G155" s="809"/>
      <c r="H155" s="809"/>
      <c r="I155" s="809"/>
      <c r="J155" s="809"/>
      <c r="K155" s="809"/>
      <c r="L155" s="809"/>
      <c r="M155" s="809"/>
      <c r="N155" s="809"/>
      <c r="O155" s="810"/>
      <c r="P155" s="813" t="s">
        <v>71</v>
      </c>
      <c r="Q155" s="814"/>
      <c r="R155" s="814"/>
      <c r="S155" s="814"/>
      <c r="T155" s="814"/>
      <c r="U155" s="814"/>
      <c r="V155" s="815"/>
      <c r="W155" s="37" t="s">
        <v>72</v>
      </c>
      <c r="X155" s="799">
        <f>IFERROR(X152/H152,"0")+IFERROR(X153/H153,"0")+IFERROR(X154/H154,"0")</f>
        <v>0</v>
      </c>
      <c r="Y155" s="799">
        <f>IFERROR(Y152/H152,"0")+IFERROR(Y153/H153,"0")+IFERROR(Y154/H154,"0")</f>
        <v>0</v>
      </c>
      <c r="Z155" s="799">
        <f>IFERROR(IF(Z152="",0,Z152),"0")+IFERROR(IF(Z153="",0,Z153),"0")+IFERROR(IF(Z154="",0,Z154),"0")</f>
        <v>0</v>
      </c>
      <c r="AA155" s="800"/>
      <c r="AB155" s="800"/>
      <c r="AC155" s="800"/>
    </row>
    <row r="156" spans="1:68" x14ac:dyDescent="0.2">
      <c r="A156" s="809"/>
      <c r="B156" s="809"/>
      <c r="C156" s="809"/>
      <c r="D156" s="809"/>
      <c r="E156" s="809"/>
      <c r="F156" s="809"/>
      <c r="G156" s="809"/>
      <c r="H156" s="809"/>
      <c r="I156" s="809"/>
      <c r="J156" s="809"/>
      <c r="K156" s="809"/>
      <c r="L156" s="809"/>
      <c r="M156" s="809"/>
      <c r="N156" s="809"/>
      <c r="O156" s="810"/>
      <c r="P156" s="813" t="s">
        <v>71</v>
      </c>
      <c r="Q156" s="814"/>
      <c r="R156" s="814"/>
      <c r="S156" s="814"/>
      <c r="T156" s="814"/>
      <c r="U156" s="814"/>
      <c r="V156" s="815"/>
      <c r="W156" s="37" t="s">
        <v>69</v>
      </c>
      <c r="X156" s="799">
        <f>IFERROR(SUM(X152:X154),"0")</f>
        <v>0</v>
      </c>
      <c r="Y156" s="799">
        <f>IFERROR(SUM(Y152:Y154),"0")</f>
        <v>0</v>
      </c>
      <c r="Z156" s="37"/>
      <c r="AA156" s="800"/>
      <c r="AB156" s="800"/>
      <c r="AC156" s="800"/>
    </row>
    <row r="157" spans="1:68" ht="14.25" customHeight="1" x14ac:dyDescent="0.25">
      <c r="A157" s="829" t="s">
        <v>64</v>
      </c>
      <c r="B157" s="809"/>
      <c r="C157" s="809"/>
      <c r="D157" s="809"/>
      <c r="E157" s="809"/>
      <c r="F157" s="809"/>
      <c r="G157" s="809"/>
      <c r="H157" s="809"/>
      <c r="I157" s="809"/>
      <c r="J157" s="809"/>
      <c r="K157" s="809"/>
      <c r="L157" s="809"/>
      <c r="M157" s="809"/>
      <c r="N157" s="809"/>
      <c r="O157" s="809"/>
      <c r="P157" s="809"/>
      <c r="Q157" s="809"/>
      <c r="R157" s="809"/>
      <c r="S157" s="809"/>
      <c r="T157" s="809"/>
      <c r="U157" s="809"/>
      <c r="V157" s="809"/>
      <c r="W157" s="809"/>
      <c r="X157" s="809"/>
      <c r="Y157" s="809"/>
      <c r="Z157" s="809"/>
      <c r="AA157" s="793"/>
      <c r="AB157" s="793"/>
      <c r="AC157" s="793"/>
    </row>
    <row r="158" spans="1:68" ht="27" customHeight="1" x14ac:dyDescent="0.25">
      <c r="A158" s="54" t="s">
        <v>291</v>
      </c>
      <c r="B158" s="54" t="s">
        <v>292</v>
      </c>
      <c r="C158" s="31">
        <v>4301031235</v>
      </c>
      <c r="D158" s="803">
        <v>4680115883444</v>
      </c>
      <c r="E158" s="804"/>
      <c r="F158" s="796">
        <v>0.35</v>
      </c>
      <c r="G158" s="32">
        <v>8</v>
      </c>
      <c r="H158" s="796">
        <v>2.8</v>
      </c>
      <c r="I158" s="796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7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6"/>
      <c r="R158" s="806"/>
      <c r="S158" s="806"/>
      <c r="T158" s="807"/>
      <c r="U158" s="34"/>
      <c r="V158" s="34"/>
      <c r="W158" s="35" t="s">
        <v>69</v>
      </c>
      <c r="X158" s="797">
        <v>0</v>
      </c>
      <c r="Y158" s="798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293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291</v>
      </c>
      <c r="B159" s="54" t="s">
        <v>294</v>
      </c>
      <c r="C159" s="31">
        <v>4301031234</v>
      </c>
      <c r="D159" s="803">
        <v>4680115883444</v>
      </c>
      <c r="E159" s="804"/>
      <c r="F159" s="796">
        <v>0.35</v>
      </c>
      <c r="G159" s="32">
        <v>8</v>
      </c>
      <c r="H159" s="796">
        <v>2.8</v>
      </c>
      <c r="I159" s="79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7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6"/>
      <c r="R159" s="806"/>
      <c r="S159" s="806"/>
      <c r="T159" s="807"/>
      <c r="U159" s="34"/>
      <c r="V159" s="34"/>
      <c r="W159" s="35" t="s">
        <v>69</v>
      </c>
      <c r="X159" s="797">
        <v>0</v>
      </c>
      <c r="Y159" s="79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293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808"/>
      <c r="B160" s="809"/>
      <c r="C160" s="809"/>
      <c r="D160" s="809"/>
      <c r="E160" s="809"/>
      <c r="F160" s="809"/>
      <c r="G160" s="809"/>
      <c r="H160" s="809"/>
      <c r="I160" s="809"/>
      <c r="J160" s="809"/>
      <c r="K160" s="809"/>
      <c r="L160" s="809"/>
      <c r="M160" s="809"/>
      <c r="N160" s="809"/>
      <c r="O160" s="810"/>
      <c r="P160" s="813" t="s">
        <v>71</v>
      </c>
      <c r="Q160" s="814"/>
      <c r="R160" s="814"/>
      <c r="S160" s="814"/>
      <c r="T160" s="814"/>
      <c r="U160" s="814"/>
      <c r="V160" s="815"/>
      <c r="W160" s="37" t="s">
        <v>72</v>
      </c>
      <c r="X160" s="799">
        <f>IFERROR(X158/H158,"0")+IFERROR(X159/H159,"0")</f>
        <v>0</v>
      </c>
      <c r="Y160" s="799">
        <f>IFERROR(Y158/H158,"0")+IFERROR(Y159/H159,"0")</f>
        <v>0</v>
      </c>
      <c r="Z160" s="799">
        <f>IFERROR(IF(Z158="",0,Z158),"0")+IFERROR(IF(Z159="",0,Z159),"0")</f>
        <v>0</v>
      </c>
      <c r="AA160" s="800"/>
      <c r="AB160" s="800"/>
      <c r="AC160" s="800"/>
    </row>
    <row r="161" spans="1:68" x14ac:dyDescent="0.2">
      <c r="A161" s="809"/>
      <c r="B161" s="809"/>
      <c r="C161" s="809"/>
      <c r="D161" s="809"/>
      <c r="E161" s="809"/>
      <c r="F161" s="809"/>
      <c r="G161" s="809"/>
      <c r="H161" s="809"/>
      <c r="I161" s="809"/>
      <c r="J161" s="809"/>
      <c r="K161" s="809"/>
      <c r="L161" s="809"/>
      <c r="M161" s="809"/>
      <c r="N161" s="809"/>
      <c r="O161" s="810"/>
      <c r="P161" s="813" t="s">
        <v>71</v>
      </c>
      <c r="Q161" s="814"/>
      <c r="R161" s="814"/>
      <c r="S161" s="814"/>
      <c r="T161" s="814"/>
      <c r="U161" s="814"/>
      <c r="V161" s="815"/>
      <c r="W161" s="37" t="s">
        <v>69</v>
      </c>
      <c r="X161" s="799">
        <f>IFERROR(SUM(X158:X159),"0")</f>
        <v>0</v>
      </c>
      <c r="Y161" s="799">
        <f>IFERROR(SUM(Y158:Y159),"0")</f>
        <v>0</v>
      </c>
      <c r="Z161" s="37"/>
      <c r="AA161" s="800"/>
      <c r="AB161" s="800"/>
      <c r="AC161" s="800"/>
    </row>
    <row r="162" spans="1:68" ht="14.25" customHeight="1" x14ac:dyDescent="0.25">
      <c r="A162" s="829" t="s">
        <v>73</v>
      </c>
      <c r="B162" s="809"/>
      <c r="C162" s="809"/>
      <c r="D162" s="809"/>
      <c r="E162" s="809"/>
      <c r="F162" s="809"/>
      <c r="G162" s="809"/>
      <c r="H162" s="809"/>
      <c r="I162" s="809"/>
      <c r="J162" s="809"/>
      <c r="K162" s="809"/>
      <c r="L162" s="809"/>
      <c r="M162" s="809"/>
      <c r="N162" s="809"/>
      <c r="O162" s="809"/>
      <c r="P162" s="809"/>
      <c r="Q162" s="809"/>
      <c r="R162" s="809"/>
      <c r="S162" s="809"/>
      <c r="T162" s="809"/>
      <c r="U162" s="809"/>
      <c r="V162" s="809"/>
      <c r="W162" s="809"/>
      <c r="X162" s="809"/>
      <c r="Y162" s="809"/>
      <c r="Z162" s="809"/>
      <c r="AA162" s="793"/>
      <c r="AB162" s="793"/>
      <c r="AC162" s="793"/>
    </row>
    <row r="163" spans="1:68" ht="16.5" customHeight="1" x14ac:dyDescent="0.25">
      <c r="A163" s="54" t="s">
        <v>295</v>
      </c>
      <c r="B163" s="54" t="s">
        <v>296</v>
      </c>
      <c r="C163" s="31">
        <v>4301051817</v>
      </c>
      <c r="D163" s="803">
        <v>4680115885585</v>
      </c>
      <c r="E163" s="804"/>
      <c r="F163" s="796">
        <v>1</v>
      </c>
      <c r="G163" s="32">
        <v>4</v>
      </c>
      <c r="H163" s="796">
        <v>4</v>
      </c>
      <c r="I163" s="796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1004" t="s">
        <v>297</v>
      </c>
      <c r="Q163" s="806"/>
      <c r="R163" s="806"/>
      <c r="S163" s="806"/>
      <c r="T163" s="807"/>
      <c r="U163" s="34" t="s">
        <v>298</v>
      </c>
      <c r="V163" s="34"/>
      <c r="W163" s="35" t="s">
        <v>69</v>
      </c>
      <c r="X163" s="797">
        <v>0</v>
      </c>
      <c r="Y163" s="798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286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299</v>
      </c>
      <c r="B164" s="54" t="s">
        <v>300</v>
      </c>
      <c r="C164" s="31">
        <v>4301051477</v>
      </c>
      <c r="D164" s="803">
        <v>4680115882584</v>
      </c>
      <c r="E164" s="804"/>
      <c r="F164" s="796">
        <v>0.33</v>
      </c>
      <c r="G164" s="32">
        <v>8</v>
      </c>
      <c r="H164" s="796">
        <v>2.64</v>
      </c>
      <c r="I164" s="79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0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806"/>
      <c r="R164" s="806"/>
      <c r="S164" s="806"/>
      <c r="T164" s="807"/>
      <c r="U164" s="34"/>
      <c r="V164" s="34"/>
      <c r="W164" s="35" t="s">
        <v>69</v>
      </c>
      <c r="X164" s="797">
        <v>0</v>
      </c>
      <c r="Y164" s="79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289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299</v>
      </c>
      <c r="B165" s="54" t="s">
        <v>301</v>
      </c>
      <c r="C165" s="31">
        <v>4301051476</v>
      </c>
      <c r="D165" s="803">
        <v>4680115882584</v>
      </c>
      <c r="E165" s="804"/>
      <c r="F165" s="796">
        <v>0.33</v>
      </c>
      <c r="G165" s="32">
        <v>8</v>
      </c>
      <c r="H165" s="796">
        <v>2.64</v>
      </c>
      <c r="I165" s="79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4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806"/>
      <c r="R165" s="806"/>
      <c r="S165" s="806"/>
      <c r="T165" s="807"/>
      <c r="U165" s="34"/>
      <c r="V165" s="34"/>
      <c r="W165" s="35" t="s">
        <v>69</v>
      </c>
      <c r="X165" s="797">
        <v>0</v>
      </c>
      <c r="Y165" s="79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289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808"/>
      <c r="B166" s="809"/>
      <c r="C166" s="809"/>
      <c r="D166" s="809"/>
      <c r="E166" s="809"/>
      <c r="F166" s="809"/>
      <c r="G166" s="809"/>
      <c r="H166" s="809"/>
      <c r="I166" s="809"/>
      <c r="J166" s="809"/>
      <c r="K166" s="809"/>
      <c r="L166" s="809"/>
      <c r="M166" s="809"/>
      <c r="N166" s="809"/>
      <c r="O166" s="810"/>
      <c r="P166" s="813" t="s">
        <v>71</v>
      </c>
      <c r="Q166" s="814"/>
      <c r="R166" s="814"/>
      <c r="S166" s="814"/>
      <c r="T166" s="814"/>
      <c r="U166" s="814"/>
      <c r="V166" s="815"/>
      <c r="W166" s="37" t="s">
        <v>72</v>
      </c>
      <c r="X166" s="799">
        <f>IFERROR(X163/H163,"0")+IFERROR(X164/H164,"0")+IFERROR(X165/H165,"0")</f>
        <v>0</v>
      </c>
      <c r="Y166" s="799">
        <f>IFERROR(Y163/H163,"0")+IFERROR(Y164/H164,"0")+IFERROR(Y165/H165,"0")</f>
        <v>0</v>
      </c>
      <c r="Z166" s="799">
        <f>IFERROR(IF(Z163="",0,Z163),"0")+IFERROR(IF(Z164="",0,Z164),"0")+IFERROR(IF(Z165="",0,Z165),"0")</f>
        <v>0</v>
      </c>
      <c r="AA166" s="800"/>
      <c r="AB166" s="800"/>
      <c r="AC166" s="800"/>
    </row>
    <row r="167" spans="1:68" x14ac:dyDescent="0.2">
      <c r="A167" s="809"/>
      <c r="B167" s="809"/>
      <c r="C167" s="809"/>
      <c r="D167" s="809"/>
      <c r="E167" s="809"/>
      <c r="F167" s="809"/>
      <c r="G167" s="809"/>
      <c r="H167" s="809"/>
      <c r="I167" s="809"/>
      <c r="J167" s="809"/>
      <c r="K167" s="809"/>
      <c r="L167" s="809"/>
      <c r="M167" s="809"/>
      <c r="N167" s="809"/>
      <c r="O167" s="810"/>
      <c r="P167" s="813" t="s">
        <v>71</v>
      </c>
      <c r="Q167" s="814"/>
      <c r="R167" s="814"/>
      <c r="S167" s="814"/>
      <c r="T167" s="814"/>
      <c r="U167" s="814"/>
      <c r="V167" s="815"/>
      <c r="W167" s="37" t="s">
        <v>69</v>
      </c>
      <c r="X167" s="799">
        <f>IFERROR(SUM(X163:X165),"0")</f>
        <v>0</v>
      </c>
      <c r="Y167" s="799">
        <f>IFERROR(SUM(Y163:Y165),"0")</f>
        <v>0</v>
      </c>
      <c r="Z167" s="37"/>
      <c r="AA167" s="800"/>
      <c r="AB167" s="800"/>
      <c r="AC167" s="800"/>
    </row>
    <row r="168" spans="1:68" ht="16.5" customHeight="1" x14ac:dyDescent="0.25">
      <c r="A168" s="857" t="s">
        <v>111</v>
      </c>
      <c r="B168" s="809"/>
      <c r="C168" s="809"/>
      <c r="D168" s="809"/>
      <c r="E168" s="809"/>
      <c r="F168" s="809"/>
      <c r="G168" s="809"/>
      <c r="H168" s="809"/>
      <c r="I168" s="809"/>
      <c r="J168" s="809"/>
      <c r="K168" s="809"/>
      <c r="L168" s="809"/>
      <c r="M168" s="809"/>
      <c r="N168" s="809"/>
      <c r="O168" s="809"/>
      <c r="P168" s="809"/>
      <c r="Q168" s="809"/>
      <c r="R168" s="809"/>
      <c r="S168" s="809"/>
      <c r="T168" s="809"/>
      <c r="U168" s="809"/>
      <c r="V168" s="809"/>
      <c r="W168" s="809"/>
      <c r="X168" s="809"/>
      <c r="Y168" s="809"/>
      <c r="Z168" s="809"/>
      <c r="AA168" s="792"/>
      <c r="AB168" s="792"/>
      <c r="AC168" s="792"/>
    </row>
    <row r="169" spans="1:68" ht="14.25" customHeight="1" x14ac:dyDescent="0.25">
      <c r="A169" s="829" t="s">
        <v>113</v>
      </c>
      <c r="B169" s="809"/>
      <c r="C169" s="809"/>
      <c r="D169" s="809"/>
      <c r="E169" s="809"/>
      <c r="F169" s="809"/>
      <c r="G169" s="809"/>
      <c r="H169" s="809"/>
      <c r="I169" s="809"/>
      <c r="J169" s="809"/>
      <c r="K169" s="809"/>
      <c r="L169" s="809"/>
      <c r="M169" s="809"/>
      <c r="N169" s="809"/>
      <c r="O169" s="809"/>
      <c r="P169" s="809"/>
      <c r="Q169" s="809"/>
      <c r="R169" s="809"/>
      <c r="S169" s="809"/>
      <c r="T169" s="809"/>
      <c r="U169" s="809"/>
      <c r="V169" s="809"/>
      <c r="W169" s="809"/>
      <c r="X169" s="809"/>
      <c r="Y169" s="809"/>
      <c r="Z169" s="809"/>
      <c r="AA169" s="793"/>
      <c r="AB169" s="793"/>
      <c r="AC169" s="793"/>
    </row>
    <row r="170" spans="1:68" ht="27" customHeight="1" x14ac:dyDescent="0.25">
      <c r="A170" s="54" t="s">
        <v>302</v>
      </c>
      <c r="B170" s="54" t="s">
        <v>303</v>
      </c>
      <c r="C170" s="31">
        <v>4301011705</v>
      </c>
      <c r="D170" s="803">
        <v>4607091384604</v>
      </c>
      <c r="E170" s="804"/>
      <c r="F170" s="796">
        <v>0.4</v>
      </c>
      <c r="G170" s="32">
        <v>10</v>
      </c>
      <c r="H170" s="796">
        <v>4</v>
      </c>
      <c r="I170" s="796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6"/>
      <c r="R170" s="806"/>
      <c r="S170" s="806"/>
      <c r="T170" s="807"/>
      <c r="U170" s="34"/>
      <c r="V170" s="34"/>
      <c r="W170" s="35" t="s">
        <v>69</v>
      </c>
      <c r="X170" s="797">
        <v>0</v>
      </c>
      <c r="Y170" s="79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304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808"/>
      <c r="B171" s="809"/>
      <c r="C171" s="809"/>
      <c r="D171" s="809"/>
      <c r="E171" s="809"/>
      <c r="F171" s="809"/>
      <c r="G171" s="809"/>
      <c r="H171" s="809"/>
      <c r="I171" s="809"/>
      <c r="J171" s="809"/>
      <c r="K171" s="809"/>
      <c r="L171" s="809"/>
      <c r="M171" s="809"/>
      <c r="N171" s="809"/>
      <c r="O171" s="810"/>
      <c r="P171" s="813" t="s">
        <v>71</v>
      </c>
      <c r="Q171" s="814"/>
      <c r="R171" s="814"/>
      <c r="S171" s="814"/>
      <c r="T171" s="814"/>
      <c r="U171" s="814"/>
      <c r="V171" s="815"/>
      <c r="W171" s="37" t="s">
        <v>72</v>
      </c>
      <c r="X171" s="799">
        <f>IFERROR(X170/H170,"0")</f>
        <v>0</v>
      </c>
      <c r="Y171" s="799">
        <f>IFERROR(Y170/H170,"0")</f>
        <v>0</v>
      </c>
      <c r="Z171" s="799">
        <f>IFERROR(IF(Z170="",0,Z170),"0")</f>
        <v>0</v>
      </c>
      <c r="AA171" s="800"/>
      <c r="AB171" s="800"/>
      <c r="AC171" s="800"/>
    </row>
    <row r="172" spans="1:68" x14ac:dyDescent="0.2">
      <c r="A172" s="809"/>
      <c r="B172" s="809"/>
      <c r="C172" s="809"/>
      <c r="D172" s="809"/>
      <c r="E172" s="809"/>
      <c r="F172" s="809"/>
      <c r="G172" s="809"/>
      <c r="H172" s="809"/>
      <c r="I172" s="809"/>
      <c r="J172" s="809"/>
      <c r="K172" s="809"/>
      <c r="L172" s="809"/>
      <c r="M172" s="809"/>
      <c r="N172" s="809"/>
      <c r="O172" s="810"/>
      <c r="P172" s="813" t="s">
        <v>71</v>
      </c>
      <c r="Q172" s="814"/>
      <c r="R172" s="814"/>
      <c r="S172" s="814"/>
      <c r="T172" s="814"/>
      <c r="U172" s="814"/>
      <c r="V172" s="815"/>
      <c r="W172" s="37" t="s">
        <v>69</v>
      </c>
      <c r="X172" s="799">
        <f>IFERROR(SUM(X170:X170),"0")</f>
        <v>0</v>
      </c>
      <c r="Y172" s="799">
        <f>IFERROR(SUM(Y170:Y170),"0")</f>
        <v>0</v>
      </c>
      <c r="Z172" s="37"/>
      <c r="AA172" s="800"/>
      <c r="AB172" s="800"/>
      <c r="AC172" s="800"/>
    </row>
    <row r="173" spans="1:68" ht="14.25" customHeight="1" x14ac:dyDescent="0.25">
      <c r="A173" s="829" t="s">
        <v>64</v>
      </c>
      <c r="B173" s="809"/>
      <c r="C173" s="809"/>
      <c r="D173" s="809"/>
      <c r="E173" s="809"/>
      <c r="F173" s="809"/>
      <c r="G173" s="809"/>
      <c r="H173" s="809"/>
      <c r="I173" s="809"/>
      <c r="J173" s="809"/>
      <c r="K173" s="809"/>
      <c r="L173" s="809"/>
      <c r="M173" s="809"/>
      <c r="N173" s="809"/>
      <c r="O173" s="809"/>
      <c r="P173" s="809"/>
      <c r="Q173" s="809"/>
      <c r="R173" s="809"/>
      <c r="S173" s="809"/>
      <c r="T173" s="809"/>
      <c r="U173" s="809"/>
      <c r="V173" s="809"/>
      <c r="W173" s="809"/>
      <c r="X173" s="809"/>
      <c r="Y173" s="809"/>
      <c r="Z173" s="809"/>
      <c r="AA173" s="793"/>
      <c r="AB173" s="793"/>
      <c r="AC173" s="793"/>
    </row>
    <row r="174" spans="1:68" ht="16.5" customHeight="1" x14ac:dyDescent="0.25">
      <c r="A174" s="54" t="s">
        <v>305</v>
      </c>
      <c r="B174" s="54" t="s">
        <v>306</v>
      </c>
      <c r="C174" s="31">
        <v>4301030895</v>
      </c>
      <c r="D174" s="803">
        <v>4607091387667</v>
      </c>
      <c r="E174" s="804"/>
      <c r="F174" s="796">
        <v>0.9</v>
      </c>
      <c r="G174" s="32">
        <v>10</v>
      </c>
      <c r="H174" s="796">
        <v>9</v>
      </c>
      <c r="I174" s="796">
        <v>9.6300000000000008</v>
      </c>
      <c r="J174" s="32">
        <v>56</v>
      </c>
      <c r="K174" s="32" t="s">
        <v>116</v>
      </c>
      <c r="L174" s="32"/>
      <c r="M174" s="33" t="s">
        <v>119</v>
      </c>
      <c r="N174" s="33"/>
      <c r="O174" s="32">
        <v>40</v>
      </c>
      <c r="P174" s="12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6"/>
      <c r="R174" s="806"/>
      <c r="S174" s="806"/>
      <c r="T174" s="807"/>
      <c r="U174" s="34"/>
      <c r="V174" s="34"/>
      <c r="W174" s="35" t="s">
        <v>69</v>
      </c>
      <c r="X174" s="797">
        <v>0</v>
      </c>
      <c r="Y174" s="79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308</v>
      </c>
      <c r="B175" s="54" t="s">
        <v>309</v>
      </c>
      <c r="C175" s="31">
        <v>4301030961</v>
      </c>
      <c r="D175" s="803">
        <v>4607091387636</v>
      </c>
      <c r="E175" s="804"/>
      <c r="F175" s="796">
        <v>0.7</v>
      </c>
      <c r="G175" s="32">
        <v>6</v>
      </c>
      <c r="H175" s="796">
        <v>4.2</v>
      </c>
      <c r="I175" s="79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1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6"/>
      <c r="R175" s="806"/>
      <c r="S175" s="806"/>
      <c r="T175" s="807"/>
      <c r="U175" s="34"/>
      <c r="V175" s="34"/>
      <c r="W175" s="35" t="s">
        <v>69</v>
      </c>
      <c r="X175" s="797">
        <v>0</v>
      </c>
      <c r="Y175" s="79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310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311</v>
      </c>
      <c r="B176" s="54" t="s">
        <v>312</v>
      </c>
      <c r="C176" s="31">
        <v>4301030963</v>
      </c>
      <c r="D176" s="803">
        <v>4607091382426</v>
      </c>
      <c r="E176" s="804"/>
      <c r="F176" s="796">
        <v>0.9</v>
      </c>
      <c r="G176" s="32">
        <v>10</v>
      </c>
      <c r="H176" s="796">
        <v>9</v>
      </c>
      <c r="I176" s="79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6"/>
      <c r="R176" s="806"/>
      <c r="S176" s="806"/>
      <c r="T176" s="807"/>
      <c r="U176" s="34"/>
      <c r="V176" s="34"/>
      <c r="W176" s="35" t="s">
        <v>69</v>
      </c>
      <c r="X176" s="797">
        <v>20</v>
      </c>
      <c r="Y176" s="798">
        <f>IFERROR(IF(X176="",0,CEILING((X176/$H176),1)*$H176),"")</f>
        <v>27</v>
      </c>
      <c r="Z176" s="36">
        <f>IFERROR(IF(Y176=0,"",ROUNDUP(Y176/H176,0)*0.02175),"")</f>
        <v>6.5250000000000002E-2</v>
      </c>
      <c r="AA176" s="56"/>
      <c r="AB176" s="57"/>
      <c r="AC176" s="237" t="s">
        <v>313</v>
      </c>
      <c r="AG176" s="64"/>
      <c r="AJ176" s="68"/>
      <c r="AK176" s="68">
        <v>0</v>
      </c>
      <c r="BB176" s="238" t="s">
        <v>1</v>
      </c>
      <c r="BM176" s="64">
        <f>IFERROR(X176*I176/H176,"0")</f>
        <v>21.400000000000002</v>
      </c>
      <c r="BN176" s="64">
        <f>IFERROR(Y176*I176/H176,"0")</f>
        <v>28.890000000000004</v>
      </c>
      <c r="BO176" s="64">
        <f>IFERROR(1/J176*(X176/H176),"0")</f>
        <v>3.968253968253968E-2</v>
      </c>
      <c r="BP176" s="64">
        <f>IFERROR(1/J176*(Y176/H176),"0")</f>
        <v>5.3571428571428568E-2</v>
      </c>
    </row>
    <row r="177" spans="1:68" ht="27" customHeight="1" x14ac:dyDescent="0.25">
      <c r="A177" s="54" t="s">
        <v>314</v>
      </c>
      <c r="B177" s="54" t="s">
        <v>315</v>
      </c>
      <c r="C177" s="31">
        <v>4301030962</v>
      </c>
      <c r="D177" s="803">
        <v>4607091386547</v>
      </c>
      <c r="E177" s="804"/>
      <c r="F177" s="796">
        <v>0.35</v>
      </c>
      <c r="G177" s="32">
        <v>8</v>
      </c>
      <c r="H177" s="796">
        <v>2.8</v>
      </c>
      <c r="I177" s="79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0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6"/>
      <c r="R177" s="806"/>
      <c r="S177" s="806"/>
      <c r="T177" s="807"/>
      <c r="U177" s="34"/>
      <c r="V177" s="34"/>
      <c r="W177" s="35" t="s">
        <v>69</v>
      </c>
      <c r="X177" s="797">
        <v>0</v>
      </c>
      <c r="Y177" s="79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316</v>
      </c>
      <c r="B178" s="54" t="s">
        <v>317</v>
      </c>
      <c r="C178" s="31">
        <v>4301030964</v>
      </c>
      <c r="D178" s="803">
        <v>4607091382464</v>
      </c>
      <c r="E178" s="804"/>
      <c r="F178" s="796">
        <v>0.35</v>
      </c>
      <c r="G178" s="32">
        <v>8</v>
      </c>
      <c r="H178" s="796">
        <v>2.8</v>
      </c>
      <c r="I178" s="79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6"/>
      <c r="R178" s="806"/>
      <c r="S178" s="806"/>
      <c r="T178" s="807"/>
      <c r="U178" s="34"/>
      <c r="V178" s="34"/>
      <c r="W178" s="35" t="s">
        <v>69</v>
      </c>
      <c r="X178" s="797">
        <v>0</v>
      </c>
      <c r="Y178" s="79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313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808"/>
      <c r="B179" s="809"/>
      <c r="C179" s="809"/>
      <c r="D179" s="809"/>
      <c r="E179" s="809"/>
      <c r="F179" s="809"/>
      <c r="G179" s="809"/>
      <c r="H179" s="809"/>
      <c r="I179" s="809"/>
      <c r="J179" s="809"/>
      <c r="K179" s="809"/>
      <c r="L179" s="809"/>
      <c r="M179" s="809"/>
      <c r="N179" s="809"/>
      <c r="O179" s="810"/>
      <c r="P179" s="813" t="s">
        <v>71</v>
      </c>
      <c r="Q179" s="814"/>
      <c r="R179" s="814"/>
      <c r="S179" s="814"/>
      <c r="T179" s="814"/>
      <c r="U179" s="814"/>
      <c r="V179" s="815"/>
      <c r="W179" s="37" t="s">
        <v>72</v>
      </c>
      <c r="X179" s="799">
        <f>IFERROR(X174/H174,"0")+IFERROR(X175/H175,"0")+IFERROR(X176/H176,"0")+IFERROR(X177/H177,"0")+IFERROR(X178/H178,"0")</f>
        <v>2.2222222222222223</v>
      </c>
      <c r="Y179" s="799">
        <f>IFERROR(Y174/H174,"0")+IFERROR(Y175/H175,"0")+IFERROR(Y176/H176,"0")+IFERROR(Y177/H177,"0")+IFERROR(Y178/H178,"0")</f>
        <v>3</v>
      </c>
      <c r="Z179" s="799">
        <f>IFERROR(IF(Z174="",0,Z174),"0")+IFERROR(IF(Z175="",0,Z175),"0")+IFERROR(IF(Z176="",0,Z176),"0")+IFERROR(IF(Z177="",0,Z177),"0")+IFERROR(IF(Z178="",0,Z178),"0")</f>
        <v>6.5250000000000002E-2</v>
      </c>
      <c r="AA179" s="800"/>
      <c r="AB179" s="800"/>
      <c r="AC179" s="800"/>
    </row>
    <row r="180" spans="1:68" x14ac:dyDescent="0.2">
      <c r="A180" s="809"/>
      <c r="B180" s="809"/>
      <c r="C180" s="809"/>
      <c r="D180" s="809"/>
      <c r="E180" s="809"/>
      <c r="F180" s="809"/>
      <c r="G180" s="809"/>
      <c r="H180" s="809"/>
      <c r="I180" s="809"/>
      <c r="J180" s="809"/>
      <c r="K180" s="809"/>
      <c r="L180" s="809"/>
      <c r="M180" s="809"/>
      <c r="N180" s="809"/>
      <c r="O180" s="810"/>
      <c r="P180" s="813" t="s">
        <v>71</v>
      </c>
      <c r="Q180" s="814"/>
      <c r="R180" s="814"/>
      <c r="S180" s="814"/>
      <c r="T180" s="814"/>
      <c r="U180" s="814"/>
      <c r="V180" s="815"/>
      <c r="W180" s="37" t="s">
        <v>69</v>
      </c>
      <c r="X180" s="799">
        <f>IFERROR(SUM(X174:X178),"0")</f>
        <v>20</v>
      </c>
      <c r="Y180" s="799">
        <f>IFERROR(SUM(Y174:Y178),"0")</f>
        <v>27</v>
      </c>
      <c r="Z180" s="37"/>
      <c r="AA180" s="800"/>
      <c r="AB180" s="800"/>
      <c r="AC180" s="800"/>
    </row>
    <row r="181" spans="1:68" ht="14.25" customHeight="1" x14ac:dyDescent="0.25">
      <c r="A181" s="829" t="s">
        <v>73</v>
      </c>
      <c r="B181" s="809"/>
      <c r="C181" s="809"/>
      <c r="D181" s="809"/>
      <c r="E181" s="809"/>
      <c r="F181" s="809"/>
      <c r="G181" s="809"/>
      <c r="H181" s="809"/>
      <c r="I181" s="809"/>
      <c r="J181" s="809"/>
      <c r="K181" s="809"/>
      <c r="L181" s="809"/>
      <c r="M181" s="809"/>
      <c r="N181" s="809"/>
      <c r="O181" s="809"/>
      <c r="P181" s="809"/>
      <c r="Q181" s="809"/>
      <c r="R181" s="809"/>
      <c r="S181" s="809"/>
      <c r="T181" s="809"/>
      <c r="U181" s="809"/>
      <c r="V181" s="809"/>
      <c r="W181" s="809"/>
      <c r="X181" s="809"/>
      <c r="Y181" s="809"/>
      <c r="Z181" s="809"/>
      <c r="AA181" s="793"/>
      <c r="AB181" s="793"/>
      <c r="AC181" s="793"/>
    </row>
    <row r="182" spans="1:68" ht="16.5" customHeight="1" x14ac:dyDescent="0.25">
      <c r="A182" s="54" t="s">
        <v>318</v>
      </c>
      <c r="B182" s="54" t="s">
        <v>319</v>
      </c>
      <c r="C182" s="31">
        <v>4301051653</v>
      </c>
      <c r="D182" s="803">
        <v>4607091386264</v>
      </c>
      <c r="E182" s="804"/>
      <c r="F182" s="796">
        <v>0.5</v>
      </c>
      <c r="G182" s="32">
        <v>6</v>
      </c>
      <c r="H182" s="796">
        <v>3</v>
      </c>
      <c r="I182" s="79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6"/>
      <c r="R182" s="806"/>
      <c r="S182" s="806"/>
      <c r="T182" s="807"/>
      <c r="U182" s="34"/>
      <c r="V182" s="34"/>
      <c r="W182" s="35" t="s">
        <v>69</v>
      </c>
      <c r="X182" s="797">
        <v>0</v>
      </c>
      <c r="Y182" s="79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320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321</v>
      </c>
      <c r="B183" s="54" t="s">
        <v>322</v>
      </c>
      <c r="C183" s="31">
        <v>4301051313</v>
      </c>
      <c r="D183" s="803">
        <v>4607091385427</v>
      </c>
      <c r="E183" s="804"/>
      <c r="F183" s="796">
        <v>0.5</v>
      </c>
      <c r="G183" s="32">
        <v>6</v>
      </c>
      <c r="H183" s="796">
        <v>3</v>
      </c>
      <c r="I183" s="79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2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6"/>
      <c r="R183" s="806"/>
      <c r="S183" s="806"/>
      <c r="T183" s="807"/>
      <c r="U183" s="34"/>
      <c r="V183" s="34"/>
      <c r="W183" s="35" t="s">
        <v>69</v>
      </c>
      <c r="X183" s="797">
        <v>0</v>
      </c>
      <c r="Y183" s="79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323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808"/>
      <c r="B184" s="809"/>
      <c r="C184" s="809"/>
      <c r="D184" s="809"/>
      <c r="E184" s="809"/>
      <c r="F184" s="809"/>
      <c r="G184" s="809"/>
      <c r="H184" s="809"/>
      <c r="I184" s="809"/>
      <c r="J184" s="809"/>
      <c r="K184" s="809"/>
      <c r="L184" s="809"/>
      <c r="M184" s="809"/>
      <c r="N184" s="809"/>
      <c r="O184" s="810"/>
      <c r="P184" s="813" t="s">
        <v>71</v>
      </c>
      <c r="Q184" s="814"/>
      <c r="R184" s="814"/>
      <c r="S184" s="814"/>
      <c r="T184" s="814"/>
      <c r="U184" s="814"/>
      <c r="V184" s="815"/>
      <c r="W184" s="37" t="s">
        <v>72</v>
      </c>
      <c r="X184" s="799">
        <f>IFERROR(X182/H182,"0")+IFERROR(X183/H183,"0")</f>
        <v>0</v>
      </c>
      <c r="Y184" s="799">
        <f>IFERROR(Y182/H182,"0")+IFERROR(Y183/H183,"0")</f>
        <v>0</v>
      </c>
      <c r="Z184" s="799">
        <f>IFERROR(IF(Z182="",0,Z182),"0")+IFERROR(IF(Z183="",0,Z183),"0")</f>
        <v>0</v>
      </c>
      <c r="AA184" s="800"/>
      <c r="AB184" s="800"/>
      <c r="AC184" s="800"/>
    </row>
    <row r="185" spans="1:68" x14ac:dyDescent="0.2">
      <c r="A185" s="809"/>
      <c r="B185" s="809"/>
      <c r="C185" s="809"/>
      <c r="D185" s="809"/>
      <c r="E185" s="809"/>
      <c r="F185" s="809"/>
      <c r="G185" s="809"/>
      <c r="H185" s="809"/>
      <c r="I185" s="809"/>
      <c r="J185" s="809"/>
      <c r="K185" s="809"/>
      <c r="L185" s="809"/>
      <c r="M185" s="809"/>
      <c r="N185" s="809"/>
      <c r="O185" s="810"/>
      <c r="P185" s="813" t="s">
        <v>71</v>
      </c>
      <c r="Q185" s="814"/>
      <c r="R185" s="814"/>
      <c r="S185" s="814"/>
      <c r="T185" s="814"/>
      <c r="U185" s="814"/>
      <c r="V185" s="815"/>
      <c r="W185" s="37" t="s">
        <v>69</v>
      </c>
      <c r="X185" s="799">
        <f>IFERROR(SUM(X182:X183),"0")</f>
        <v>0</v>
      </c>
      <c r="Y185" s="799">
        <f>IFERROR(SUM(Y182:Y183),"0")</f>
        <v>0</v>
      </c>
      <c r="Z185" s="37"/>
      <c r="AA185" s="800"/>
      <c r="AB185" s="800"/>
      <c r="AC185" s="800"/>
    </row>
    <row r="186" spans="1:68" ht="27.75" customHeight="1" x14ac:dyDescent="0.2">
      <c r="A186" s="957" t="s">
        <v>324</v>
      </c>
      <c r="B186" s="958"/>
      <c r="C186" s="958"/>
      <c r="D186" s="958"/>
      <c r="E186" s="958"/>
      <c r="F186" s="958"/>
      <c r="G186" s="958"/>
      <c r="H186" s="958"/>
      <c r="I186" s="958"/>
      <c r="J186" s="958"/>
      <c r="K186" s="958"/>
      <c r="L186" s="958"/>
      <c r="M186" s="958"/>
      <c r="N186" s="958"/>
      <c r="O186" s="958"/>
      <c r="P186" s="958"/>
      <c r="Q186" s="958"/>
      <c r="R186" s="958"/>
      <c r="S186" s="958"/>
      <c r="T186" s="958"/>
      <c r="U186" s="958"/>
      <c r="V186" s="958"/>
      <c r="W186" s="958"/>
      <c r="X186" s="958"/>
      <c r="Y186" s="958"/>
      <c r="Z186" s="958"/>
      <c r="AA186" s="48"/>
      <c r="AB186" s="48"/>
      <c r="AC186" s="48"/>
    </row>
    <row r="187" spans="1:68" ht="16.5" customHeight="1" x14ac:dyDescent="0.25">
      <c r="A187" s="857" t="s">
        <v>325</v>
      </c>
      <c r="B187" s="809"/>
      <c r="C187" s="809"/>
      <c r="D187" s="809"/>
      <c r="E187" s="809"/>
      <c r="F187" s="809"/>
      <c r="G187" s="809"/>
      <c r="H187" s="809"/>
      <c r="I187" s="809"/>
      <c r="J187" s="809"/>
      <c r="K187" s="809"/>
      <c r="L187" s="809"/>
      <c r="M187" s="809"/>
      <c r="N187" s="809"/>
      <c r="O187" s="809"/>
      <c r="P187" s="809"/>
      <c r="Q187" s="809"/>
      <c r="R187" s="809"/>
      <c r="S187" s="809"/>
      <c r="T187" s="809"/>
      <c r="U187" s="809"/>
      <c r="V187" s="809"/>
      <c r="W187" s="809"/>
      <c r="X187" s="809"/>
      <c r="Y187" s="809"/>
      <c r="Z187" s="809"/>
      <c r="AA187" s="792"/>
      <c r="AB187" s="792"/>
      <c r="AC187" s="792"/>
    </row>
    <row r="188" spans="1:68" ht="14.25" customHeight="1" x14ac:dyDescent="0.25">
      <c r="A188" s="829" t="s">
        <v>165</v>
      </c>
      <c r="B188" s="809"/>
      <c r="C188" s="809"/>
      <c r="D188" s="809"/>
      <c r="E188" s="809"/>
      <c r="F188" s="809"/>
      <c r="G188" s="809"/>
      <c r="H188" s="809"/>
      <c r="I188" s="809"/>
      <c r="J188" s="809"/>
      <c r="K188" s="809"/>
      <c r="L188" s="809"/>
      <c r="M188" s="809"/>
      <c r="N188" s="809"/>
      <c r="O188" s="809"/>
      <c r="P188" s="809"/>
      <c r="Q188" s="809"/>
      <c r="R188" s="809"/>
      <c r="S188" s="809"/>
      <c r="T188" s="809"/>
      <c r="U188" s="809"/>
      <c r="V188" s="809"/>
      <c r="W188" s="809"/>
      <c r="X188" s="809"/>
      <c r="Y188" s="809"/>
      <c r="Z188" s="809"/>
      <c r="AA188" s="793"/>
      <c r="AB188" s="793"/>
      <c r="AC188" s="793"/>
    </row>
    <row r="189" spans="1:68" ht="27" customHeight="1" x14ac:dyDescent="0.25">
      <c r="A189" s="54" t="s">
        <v>326</v>
      </c>
      <c r="B189" s="54" t="s">
        <v>327</v>
      </c>
      <c r="C189" s="31">
        <v>4301020323</v>
      </c>
      <c r="D189" s="803">
        <v>4680115886223</v>
      </c>
      <c r="E189" s="804"/>
      <c r="F189" s="796">
        <v>0.33</v>
      </c>
      <c r="G189" s="32">
        <v>6</v>
      </c>
      <c r="H189" s="796">
        <v>1.98</v>
      </c>
      <c r="I189" s="79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6"/>
      <c r="R189" s="806"/>
      <c r="S189" s="806"/>
      <c r="T189" s="807"/>
      <c r="U189" s="34"/>
      <c r="V189" s="34"/>
      <c r="W189" s="35" t="s">
        <v>69</v>
      </c>
      <c r="X189" s="797">
        <v>0</v>
      </c>
      <c r="Y189" s="79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328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808"/>
      <c r="B190" s="809"/>
      <c r="C190" s="809"/>
      <c r="D190" s="809"/>
      <c r="E190" s="809"/>
      <c r="F190" s="809"/>
      <c r="G190" s="809"/>
      <c r="H190" s="809"/>
      <c r="I190" s="809"/>
      <c r="J190" s="809"/>
      <c r="K190" s="809"/>
      <c r="L190" s="809"/>
      <c r="M190" s="809"/>
      <c r="N190" s="809"/>
      <c r="O190" s="810"/>
      <c r="P190" s="813" t="s">
        <v>71</v>
      </c>
      <c r="Q190" s="814"/>
      <c r="R190" s="814"/>
      <c r="S190" s="814"/>
      <c r="T190" s="814"/>
      <c r="U190" s="814"/>
      <c r="V190" s="815"/>
      <c r="W190" s="37" t="s">
        <v>72</v>
      </c>
      <c r="X190" s="799">
        <f>IFERROR(X189/H189,"0")</f>
        <v>0</v>
      </c>
      <c r="Y190" s="799">
        <f>IFERROR(Y189/H189,"0")</f>
        <v>0</v>
      </c>
      <c r="Z190" s="799">
        <f>IFERROR(IF(Z189="",0,Z189),"0")</f>
        <v>0</v>
      </c>
      <c r="AA190" s="800"/>
      <c r="AB190" s="800"/>
      <c r="AC190" s="800"/>
    </row>
    <row r="191" spans="1:68" x14ac:dyDescent="0.2">
      <c r="A191" s="809"/>
      <c r="B191" s="809"/>
      <c r="C191" s="809"/>
      <c r="D191" s="809"/>
      <c r="E191" s="809"/>
      <c r="F191" s="809"/>
      <c r="G191" s="809"/>
      <c r="H191" s="809"/>
      <c r="I191" s="809"/>
      <c r="J191" s="809"/>
      <c r="K191" s="809"/>
      <c r="L191" s="809"/>
      <c r="M191" s="809"/>
      <c r="N191" s="809"/>
      <c r="O191" s="810"/>
      <c r="P191" s="813" t="s">
        <v>71</v>
      </c>
      <c r="Q191" s="814"/>
      <c r="R191" s="814"/>
      <c r="S191" s="814"/>
      <c r="T191" s="814"/>
      <c r="U191" s="814"/>
      <c r="V191" s="815"/>
      <c r="W191" s="37" t="s">
        <v>69</v>
      </c>
      <c r="X191" s="799">
        <f>IFERROR(SUM(X189:X189),"0")</f>
        <v>0</v>
      </c>
      <c r="Y191" s="799">
        <f>IFERROR(SUM(Y189:Y189),"0")</f>
        <v>0</v>
      </c>
      <c r="Z191" s="37"/>
      <c r="AA191" s="800"/>
      <c r="AB191" s="800"/>
      <c r="AC191" s="800"/>
    </row>
    <row r="192" spans="1:68" ht="14.25" customHeight="1" x14ac:dyDescent="0.25">
      <c r="A192" s="829" t="s">
        <v>64</v>
      </c>
      <c r="B192" s="809"/>
      <c r="C192" s="809"/>
      <c r="D192" s="809"/>
      <c r="E192" s="809"/>
      <c r="F192" s="809"/>
      <c r="G192" s="809"/>
      <c r="H192" s="809"/>
      <c r="I192" s="809"/>
      <c r="J192" s="809"/>
      <c r="K192" s="809"/>
      <c r="L192" s="809"/>
      <c r="M192" s="809"/>
      <c r="N192" s="809"/>
      <c r="O192" s="809"/>
      <c r="P192" s="809"/>
      <c r="Q192" s="809"/>
      <c r="R192" s="809"/>
      <c r="S192" s="809"/>
      <c r="T192" s="809"/>
      <c r="U192" s="809"/>
      <c r="V192" s="809"/>
      <c r="W192" s="809"/>
      <c r="X192" s="809"/>
      <c r="Y192" s="809"/>
      <c r="Z192" s="809"/>
      <c r="AA192" s="793"/>
      <c r="AB192" s="793"/>
      <c r="AC192" s="793"/>
    </row>
    <row r="193" spans="1:68" ht="27" customHeight="1" x14ac:dyDescent="0.25">
      <c r="A193" s="54" t="s">
        <v>329</v>
      </c>
      <c r="B193" s="54" t="s">
        <v>330</v>
      </c>
      <c r="C193" s="31">
        <v>4301031191</v>
      </c>
      <c r="D193" s="803">
        <v>4680115880993</v>
      </c>
      <c r="E193" s="804"/>
      <c r="F193" s="796">
        <v>0.7</v>
      </c>
      <c r="G193" s="32">
        <v>6</v>
      </c>
      <c r="H193" s="796">
        <v>4.2</v>
      </c>
      <c r="I193" s="79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9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6"/>
      <c r="R193" s="806"/>
      <c r="S193" s="806"/>
      <c r="T193" s="807"/>
      <c r="U193" s="34"/>
      <c r="V193" s="34"/>
      <c r="W193" s="35" t="s">
        <v>69</v>
      </c>
      <c r="X193" s="797">
        <v>0</v>
      </c>
      <c r="Y193" s="79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331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332</v>
      </c>
      <c r="B194" s="54" t="s">
        <v>333</v>
      </c>
      <c r="C194" s="31">
        <v>4301031204</v>
      </c>
      <c r="D194" s="803">
        <v>4680115881761</v>
      </c>
      <c r="E194" s="804"/>
      <c r="F194" s="796">
        <v>0.7</v>
      </c>
      <c r="G194" s="32">
        <v>6</v>
      </c>
      <c r="H194" s="796">
        <v>4.2</v>
      </c>
      <c r="I194" s="79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6"/>
      <c r="R194" s="806"/>
      <c r="S194" s="806"/>
      <c r="T194" s="807"/>
      <c r="U194" s="34"/>
      <c r="V194" s="34"/>
      <c r="W194" s="35" t="s">
        <v>69</v>
      </c>
      <c r="X194" s="797">
        <v>0</v>
      </c>
      <c r="Y194" s="79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334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335</v>
      </c>
      <c r="B195" s="54" t="s">
        <v>336</v>
      </c>
      <c r="C195" s="31">
        <v>4301031201</v>
      </c>
      <c r="D195" s="803">
        <v>4680115881563</v>
      </c>
      <c r="E195" s="804"/>
      <c r="F195" s="796">
        <v>0.7</v>
      </c>
      <c r="G195" s="32">
        <v>6</v>
      </c>
      <c r="H195" s="796">
        <v>4.2</v>
      </c>
      <c r="I195" s="79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6"/>
      <c r="R195" s="806"/>
      <c r="S195" s="806"/>
      <c r="T195" s="807"/>
      <c r="U195" s="34"/>
      <c r="V195" s="34"/>
      <c r="W195" s="35" t="s">
        <v>69</v>
      </c>
      <c r="X195" s="797">
        <v>0</v>
      </c>
      <c r="Y195" s="79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337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338</v>
      </c>
      <c r="B196" s="54" t="s">
        <v>339</v>
      </c>
      <c r="C196" s="31">
        <v>4301031199</v>
      </c>
      <c r="D196" s="803">
        <v>4680115880986</v>
      </c>
      <c r="E196" s="804"/>
      <c r="F196" s="796">
        <v>0.35</v>
      </c>
      <c r="G196" s="32">
        <v>6</v>
      </c>
      <c r="H196" s="796">
        <v>2.1</v>
      </c>
      <c r="I196" s="79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2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6"/>
      <c r="R196" s="806"/>
      <c r="S196" s="806"/>
      <c r="T196" s="807"/>
      <c r="U196" s="34"/>
      <c r="V196" s="34"/>
      <c r="W196" s="35" t="s">
        <v>69</v>
      </c>
      <c r="X196" s="797">
        <v>0</v>
      </c>
      <c r="Y196" s="79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340</v>
      </c>
      <c r="B197" s="54" t="s">
        <v>341</v>
      </c>
      <c r="C197" s="31">
        <v>4301031205</v>
      </c>
      <c r="D197" s="803">
        <v>4680115881785</v>
      </c>
      <c r="E197" s="804"/>
      <c r="F197" s="796">
        <v>0.35</v>
      </c>
      <c r="G197" s="32">
        <v>6</v>
      </c>
      <c r="H197" s="796">
        <v>2.1</v>
      </c>
      <c r="I197" s="79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7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6"/>
      <c r="R197" s="806"/>
      <c r="S197" s="806"/>
      <c r="T197" s="807"/>
      <c r="U197" s="34"/>
      <c r="V197" s="34"/>
      <c r="W197" s="35" t="s">
        <v>69</v>
      </c>
      <c r="X197" s="797">
        <v>0</v>
      </c>
      <c r="Y197" s="79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342</v>
      </c>
      <c r="B198" s="54" t="s">
        <v>343</v>
      </c>
      <c r="C198" s="31">
        <v>4301031202</v>
      </c>
      <c r="D198" s="803">
        <v>4680115881679</v>
      </c>
      <c r="E198" s="804"/>
      <c r="F198" s="796">
        <v>0.35</v>
      </c>
      <c r="G198" s="32">
        <v>6</v>
      </c>
      <c r="H198" s="796">
        <v>2.1</v>
      </c>
      <c r="I198" s="79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7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6"/>
      <c r="R198" s="806"/>
      <c r="S198" s="806"/>
      <c r="T198" s="807"/>
      <c r="U198" s="34"/>
      <c r="V198" s="34"/>
      <c r="W198" s="35" t="s">
        <v>69</v>
      </c>
      <c r="X198" s="797">
        <v>0</v>
      </c>
      <c r="Y198" s="79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337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344</v>
      </c>
      <c r="B199" s="54" t="s">
        <v>345</v>
      </c>
      <c r="C199" s="31">
        <v>4301031158</v>
      </c>
      <c r="D199" s="803">
        <v>4680115880191</v>
      </c>
      <c r="E199" s="804"/>
      <c r="F199" s="796">
        <v>0.4</v>
      </c>
      <c r="G199" s="32">
        <v>6</v>
      </c>
      <c r="H199" s="796">
        <v>2.4</v>
      </c>
      <c r="I199" s="79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22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6"/>
      <c r="R199" s="806"/>
      <c r="S199" s="806"/>
      <c r="T199" s="807"/>
      <c r="U199" s="34"/>
      <c r="V199" s="34"/>
      <c r="W199" s="35" t="s">
        <v>69</v>
      </c>
      <c r="X199" s="797">
        <v>0</v>
      </c>
      <c r="Y199" s="79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337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346</v>
      </c>
      <c r="B200" s="54" t="s">
        <v>347</v>
      </c>
      <c r="C200" s="31">
        <v>4301031245</v>
      </c>
      <c r="D200" s="803">
        <v>4680115883963</v>
      </c>
      <c r="E200" s="804"/>
      <c r="F200" s="796">
        <v>0.28000000000000003</v>
      </c>
      <c r="G200" s="32">
        <v>6</v>
      </c>
      <c r="H200" s="796">
        <v>1.68</v>
      </c>
      <c r="I200" s="79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2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6"/>
      <c r="R200" s="806"/>
      <c r="S200" s="806"/>
      <c r="T200" s="807"/>
      <c r="U200" s="34"/>
      <c r="V200" s="34"/>
      <c r="W200" s="35" t="s">
        <v>69</v>
      </c>
      <c r="X200" s="797">
        <v>0</v>
      </c>
      <c r="Y200" s="79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348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08"/>
      <c r="B201" s="809"/>
      <c r="C201" s="809"/>
      <c r="D201" s="809"/>
      <c r="E201" s="809"/>
      <c r="F201" s="809"/>
      <c r="G201" s="809"/>
      <c r="H201" s="809"/>
      <c r="I201" s="809"/>
      <c r="J201" s="809"/>
      <c r="K201" s="809"/>
      <c r="L201" s="809"/>
      <c r="M201" s="809"/>
      <c r="N201" s="809"/>
      <c r="O201" s="810"/>
      <c r="P201" s="813" t="s">
        <v>71</v>
      </c>
      <c r="Q201" s="814"/>
      <c r="R201" s="814"/>
      <c r="S201" s="814"/>
      <c r="T201" s="814"/>
      <c r="U201" s="814"/>
      <c r="V201" s="815"/>
      <c r="W201" s="37" t="s">
        <v>72</v>
      </c>
      <c r="X201" s="799">
        <f>IFERROR(X193/H193,"0")+IFERROR(X194/H194,"0")+IFERROR(X195/H195,"0")+IFERROR(X196/H196,"0")+IFERROR(X197/H197,"0")+IFERROR(X198/H198,"0")+IFERROR(X199/H199,"0")+IFERROR(X200/H200,"0")</f>
        <v>0</v>
      </c>
      <c r="Y201" s="799">
        <f>IFERROR(Y193/H193,"0")+IFERROR(Y194/H194,"0")+IFERROR(Y195/H195,"0")+IFERROR(Y196/H196,"0")+IFERROR(Y197/H197,"0")+IFERROR(Y198/H198,"0")+IFERROR(Y199/H199,"0")+IFERROR(Y200/H200,"0")</f>
        <v>0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800"/>
      <c r="AB201" s="800"/>
      <c r="AC201" s="800"/>
    </row>
    <row r="202" spans="1:68" x14ac:dyDescent="0.2">
      <c r="A202" s="809"/>
      <c r="B202" s="809"/>
      <c r="C202" s="809"/>
      <c r="D202" s="809"/>
      <c r="E202" s="809"/>
      <c r="F202" s="809"/>
      <c r="G202" s="809"/>
      <c r="H202" s="809"/>
      <c r="I202" s="809"/>
      <c r="J202" s="809"/>
      <c r="K202" s="809"/>
      <c r="L202" s="809"/>
      <c r="M202" s="809"/>
      <c r="N202" s="809"/>
      <c r="O202" s="810"/>
      <c r="P202" s="813" t="s">
        <v>71</v>
      </c>
      <c r="Q202" s="814"/>
      <c r="R202" s="814"/>
      <c r="S202" s="814"/>
      <c r="T202" s="814"/>
      <c r="U202" s="814"/>
      <c r="V202" s="815"/>
      <c r="W202" s="37" t="s">
        <v>69</v>
      </c>
      <c r="X202" s="799">
        <f>IFERROR(SUM(X193:X200),"0")</f>
        <v>0</v>
      </c>
      <c r="Y202" s="799">
        <f>IFERROR(SUM(Y193:Y200),"0")</f>
        <v>0</v>
      </c>
      <c r="Z202" s="37"/>
      <c r="AA202" s="800"/>
      <c r="AB202" s="800"/>
      <c r="AC202" s="800"/>
    </row>
    <row r="203" spans="1:68" ht="16.5" customHeight="1" x14ac:dyDescent="0.25">
      <c r="A203" s="857" t="s">
        <v>349</v>
      </c>
      <c r="B203" s="809"/>
      <c r="C203" s="809"/>
      <c r="D203" s="809"/>
      <c r="E203" s="809"/>
      <c r="F203" s="809"/>
      <c r="G203" s="809"/>
      <c r="H203" s="809"/>
      <c r="I203" s="809"/>
      <c r="J203" s="809"/>
      <c r="K203" s="809"/>
      <c r="L203" s="809"/>
      <c r="M203" s="809"/>
      <c r="N203" s="809"/>
      <c r="O203" s="809"/>
      <c r="P203" s="809"/>
      <c r="Q203" s="809"/>
      <c r="R203" s="809"/>
      <c r="S203" s="809"/>
      <c r="T203" s="809"/>
      <c r="U203" s="809"/>
      <c r="V203" s="809"/>
      <c r="W203" s="809"/>
      <c r="X203" s="809"/>
      <c r="Y203" s="809"/>
      <c r="Z203" s="809"/>
      <c r="AA203" s="792"/>
      <c r="AB203" s="792"/>
      <c r="AC203" s="792"/>
    </row>
    <row r="204" spans="1:68" ht="14.25" customHeight="1" x14ac:dyDescent="0.25">
      <c r="A204" s="829" t="s">
        <v>113</v>
      </c>
      <c r="B204" s="809"/>
      <c r="C204" s="809"/>
      <c r="D204" s="809"/>
      <c r="E204" s="809"/>
      <c r="F204" s="809"/>
      <c r="G204" s="809"/>
      <c r="H204" s="809"/>
      <c r="I204" s="809"/>
      <c r="J204" s="809"/>
      <c r="K204" s="809"/>
      <c r="L204" s="809"/>
      <c r="M204" s="809"/>
      <c r="N204" s="809"/>
      <c r="O204" s="809"/>
      <c r="P204" s="809"/>
      <c r="Q204" s="809"/>
      <c r="R204" s="809"/>
      <c r="S204" s="809"/>
      <c r="T204" s="809"/>
      <c r="U204" s="809"/>
      <c r="V204" s="809"/>
      <c r="W204" s="809"/>
      <c r="X204" s="809"/>
      <c r="Y204" s="809"/>
      <c r="Z204" s="809"/>
      <c r="AA204" s="793"/>
      <c r="AB204" s="793"/>
      <c r="AC204" s="793"/>
    </row>
    <row r="205" spans="1:68" ht="16.5" customHeight="1" x14ac:dyDescent="0.25">
      <c r="A205" s="54" t="s">
        <v>350</v>
      </c>
      <c r="B205" s="54" t="s">
        <v>351</v>
      </c>
      <c r="C205" s="31">
        <v>4301011450</v>
      </c>
      <c r="D205" s="803">
        <v>4680115881402</v>
      </c>
      <c r="E205" s="804"/>
      <c r="F205" s="796">
        <v>1.35</v>
      </c>
      <c r="G205" s="32">
        <v>8</v>
      </c>
      <c r="H205" s="796">
        <v>10.8</v>
      </c>
      <c r="I205" s="796">
        <v>11.28</v>
      </c>
      <c r="J205" s="32">
        <v>56</v>
      </c>
      <c r="K205" s="32" t="s">
        <v>116</v>
      </c>
      <c r="L205" s="32"/>
      <c r="M205" s="33" t="s">
        <v>119</v>
      </c>
      <c r="N205" s="33"/>
      <c r="O205" s="32">
        <v>55</v>
      </c>
      <c r="P205" s="99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6"/>
      <c r="R205" s="806"/>
      <c r="S205" s="806"/>
      <c r="T205" s="807"/>
      <c r="U205" s="34"/>
      <c r="V205" s="34"/>
      <c r="W205" s="35" t="s">
        <v>69</v>
      </c>
      <c r="X205" s="797">
        <v>0</v>
      </c>
      <c r="Y205" s="79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352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353</v>
      </c>
      <c r="B206" s="54" t="s">
        <v>354</v>
      </c>
      <c r="C206" s="31">
        <v>4301011767</v>
      </c>
      <c r="D206" s="803">
        <v>4680115881396</v>
      </c>
      <c r="E206" s="804"/>
      <c r="F206" s="796">
        <v>0.45</v>
      </c>
      <c r="G206" s="32">
        <v>6</v>
      </c>
      <c r="H206" s="796">
        <v>2.7</v>
      </c>
      <c r="I206" s="79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10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6"/>
      <c r="R206" s="806"/>
      <c r="S206" s="806"/>
      <c r="T206" s="807"/>
      <c r="U206" s="34"/>
      <c r="V206" s="34"/>
      <c r="W206" s="35" t="s">
        <v>69</v>
      </c>
      <c r="X206" s="797">
        <v>0</v>
      </c>
      <c r="Y206" s="79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355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808"/>
      <c r="B207" s="809"/>
      <c r="C207" s="809"/>
      <c r="D207" s="809"/>
      <c r="E207" s="809"/>
      <c r="F207" s="809"/>
      <c r="G207" s="809"/>
      <c r="H207" s="809"/>
      <c r="I207" s="809"/>
      <c r="J207" s="809"/>
      <c r="K207" s="809"/>
      <c r="L207" s="809"/>
      <c r="M207" s="809"/>
      <c r="N207" s="809"/>
      <c r="O207" s="810"/>
      <c r="P207" s="813" t="s">
        <v>71</v>
      </c>
      <c r="Q207" s="814"/>
      <c r="R207" s="814"/>
      <c r="S207" s="814"/>
      <c r="T207" s="814"/>
      <c r="U207" s="814"/>
      <c r="V207" s="815"/>
      <c r="W207" s="37" t="s">
        <v>72</v>
      </c>
      <c r="X207" s="799">
        <f>IFERROR(X205/H205,"0")+IFERROR(X206/H206,"0")</f>
        <v>0</v>
      </c>
      <c r="Y207" s="799">
        <f>IFERROR(Y205/H205,"0")+IFERROR(Y206/H206,"0")</f>
        <v>0</v>
      </c>
      <c r="Z207" s="799">
        <f>IFERROR(IF(Z205="",0,Z205),"0")+IFERROR(IF(Z206="",0,Z206),"0")</f>
        <v>0</v>
      </c>
      <c r="AA207" s="800"/>
      <c r="AB207" s="800"/>
      <c r="AC207" s="800"/>
    </row>
    <row r="208" spans="1:68" x14ac:dyDescent="0.2">
      <c r="A208" s="809"/>
      <c r="B208" s="809"/>
      <c r="C208" s="809"/>
      <c r="D208" s="809"/>
      <c r="E208" s="809"/>
      <c r="F208" s="809"/>
      <c r="G208" s="809"/>
      <c r="H208" s="809"/>
      <c r="I208" s="809"/>
      <c r="J208" s="809"/>
      <c r="K208" s="809"/>
      <c r="L208" s="809"/>
      <c r="M208" s="809"/>
      <c r="N208" s="809"/>
      <c r="O208" s="810"/>
      <c r="P208" s="813" t="s">
        <v>71</v>
      </c>
      <c r="Q208" s="814"/>
      <c r="R208" s="814"/>
      <c r="S208" s="814"/>
      <c r="T208" s="814"/>
      <c r="U208" s="814"/>
      <c r="V208" s="815"/>
      <c r="W208" s="37" t="s">
        <v>69</v>
      </c>
      <c r="X208" s="799">
        <f>IFERROR(SUM(X205:X206),"0")</f>
        <v>0</v>
      </c>
      <c r="Y208" s="799">
        <f>IFERROR(SUM(Y205:Y206),"0")</f>
        <v>0</v>
      </c>
      <c r="Z208" s="37"/>
      <c r="AA208" s="800"/>
      <c r="AB208" s="800"/>
      <c r="AC208" s="800"/>
    </row>
    <row r="209" spans="1:68" ht="14.25" customHeight="1" x14ac:dyDescent="0.25">
      <c r="A209" s="829" t="s">
        <v>165</v>
      </c>
      <c r="B209" s="809"/>
      <c r="C209" s="809"/>
      <c r="D209" s="809"/>
      <c r="E209" s="809"/>
      <c r="F209" s="809"/>
      <c r="G209" s="809"/>
      <c r="H209" s="809"/>
      <c r="I209" s="809"/>
      <c r="J209" s="809"/>
      <c r="K209" s="809"/>
      <c r="L209" s="809"/>
      <c r="M209" s="809"/>
      <c r="N209" s="809"/>
      <c r="O209" s="809"/>
      <c r="P209" s="809"/>
      <c r="Q209" s="809"/>
      <c r="R209" s="809"/>
      <c r="S209" s="809"/>
      <c r="T209" s="809"/>
      <c r="U209" s="809"/>
      <c r="V209" s="809"/>
      <c r="W209" s="809"/>
      <c r="X209" s="809"/>
      <c r="Y209" s="809"/>
      <c r="Z209" s="809"/>
      <c r="AA209" s="793"/>
      <c r="AB209" s="793"/>
      <c r="AC209" s="793"/>
    </row>
    <row r="210" spans="1:68" ht="16.5" customHeight="1" x14ac:dyDescent="0.25">
      <c r="A210" s="54" t="s">
        <v>356</v>
      </c>
      <c r="B210" s="54" t="s">
        <v>357</v>
      </c>
      <c r="C210" s="31">
        <v>4301020262</v>
      </c>
      <c r="D210" s="803">
        <v>4680115882935</v>
      </c>
      <c r="E210" s="804"/>
      <c r="F210" s="796">
        <v>1.35</v>
      </c>
      <c r="G210" s="32">
        <v>8</v>
      </c>
      <c r="H210" s="796">
        <v>10.8</v>
      </c>
      <c r="I210" s="796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99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6"/>
      <c r="R210" s="806"/>
      <c r="S210" s="806"/>
      <c r="T210" s="807"/>
      <c r="U210" s="34"/>
      <c r="V210" s="34"/>
      <c r="W210" s="35" t="s">
        <v>69</v>
      </c>
      <c r="X210" s="797">
        <v>0</v>
      </c>
      <c r="Y210" s="79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358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359</v>
      </c>
      <c r="B211" s="54" t="s">
        <v>360</v>
      </c>
      <c r="C211" s="31">
        <v>4301020220</v>
      </c>
      <c r="D211" s="803">
        <v>4680115880764</v>
      </c>
      <c r="E211" s="804"/>
      <c r="F211" s="796">
        <v>0.35</v>
      </c>
      <c r="G211" s="32">
        <v>6</v>
      </c>
      <c r="H211" s="796">
        <v>2.1</v>
      </c>
      <c r="I211" s="796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6"/>
      <c r="R211" s="806"/>
      <c r="S211" s="806"/>
      <c r="T211" s="807"/>
      <c r="U211" s="34"/>
      <c r="V211" s="34"/>
      <c r="W211" s="35" t="s">
        <v>69</v>
      </c>
      <c r="X211" s="797">
        <v>0</v>
      </c>
      <c r="Y211" s="79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358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808"/>
      <c r="B212" s="809"/>
      <c r="C212" s="809"/>
      <c r="D212" s="809"/>
      <c r="E212" s="809"/>
      <c r="F212" s="809"/>
      <c r="G212" s="809"/>
      <c r="H212" s="809"/>
      <c r="I212" s="809"/>
      <c r="J212" s="809"/>
      <c r="K212" s="809"/>
      <c r="L212" s="809"/>
      <c r="M212" s="809"/>
      <c r="N212" s="809"/>
      <c r="O212" s="810"/>
      <c r="P212" s="813" t="s">
        <v>71</v>
      </c>
      <c r="Q212" s="814"/>
      <c r="R212" s="814"/>
      <c r="S212" s="814"/>
      <c r="T212" s="814"/>
      <c r="U212" s="814"/>
      <c r="V212" s="815"/>
      <c r="W212" s="37" t="s">
        <v>72</v>
      </c>
      <c r="X212" s="799">
        <f>IFERROR(X210/H210,"0")+IFERROR(X211/H211,"0")</f>
        <v>0</v>
      </c>
      <c r="Y212" s="799">
        <f>IFERROR(Y210/H210,"0")+IFERROR(Y211/H211,"0")</f>
        <v>0</v>
      </c>
      <c r="Z212" s="799">
        <f>IFERROR(IF(Z210="",0,Z210),"0")+IFERROR(IF(Z211="",0,Z211),"0")</f>
        <v>0</v>
      </c>
      <c r="AA212" s="800"/>
      <c r="AB212" s="800"/>
      <c r="AC212" s="800"/>
    </row>
    <row r="213" spans="1:68" x14ac:dyDescent="0.2">
      <c r="A213" s="809"/>
      <c r="B213" s="809"/>
      <c r="C213" s="809"/>
      <c r="D213" s="809"/>
      <c r="E213" s="809"/>
      <c r="F213" s="809"/>
      <c r="G213" s="809"/>
      <c r="H213" s="809"/>
      <c r="I213" s="809"/>
      <c r="J213" s="809"/>
      <c r="K213" s="809"/>
      <c r="L213" s="809"/>
      <c r="M213" s="809"/>
      <c r="N213" s="809"/>
      <c r="O213" s="810"/>
      <c r="P213" s="813" t="s">
        <v>71</v>
      </c>
      <c r="Q213" s="814"/>
      <c r="R213" s="814"/>
      <c r="S213" s="814"/>
      <c r="T213" s="814"/>
      <c r="U213" s="814"/>
      <c r="V213" s="815"/>
      <c r="W213" s="37" t="s">
        <v>69</v>
      </c>
      <c r="X213" s="799">
        <f>IFERROR(SUM(X210:X211),"0")</f>
        <v>0</v>
      </c>
      <c r="Y213" s="799">
        <f>IFERROR(SUM(Y210:Y211),"0")</f>
        <v>0</v>
      </c>
      <c r="Z213" s="37"/>
      <c r="AA213" s="800"/>
      <c r="AB213" s="800"/>
      <c r="AC213" s="800"/>
    </row>
    <row r="214" spans="1:68" ht="14.25" customHeight="1" x14ac:dyDescent="0.25">
      <c r="A214" s="829" t="s">
        <v>64</v>
      </c>
      <c r="B214" s="809"/>
      <c r="C214" s="809"/>
      <c r="D214" s="809"/>
      <c r="E214" s="809"/>
      <c r="F214" s="809"/>
      <c r="G214" s="809"/>
      <c r="H214" s="809"/>
      <c r="I214" s="809"/>
      <c r="J214" s="809"/>
      <c r="K214" s="809"/>
      <c r="L214" s="809"/>
      <c r="M214" s="809"/>
      <c r="N214" s="809"/>
      <c r="O214" s="809"/>
      <c r="P214" s="809"/>
      <c r="Q214" s="809"/>
      <c r="R214" s="809"/>
      <c r="S214" s="809"/>
      <c r="T214" s="809"/>
      <c r="U214" s="809"/>
      <c r="V214" s="809"/>
      <c r="W214" s="809"/>
      <c r="X214" s="809"/>
      <c r="Y214" s="809"/>
      <c r="Z214" s="809"/>
      <c r="AA214" s="793"/>
      <c r="AB214" s="793"/>
      <c r="AC214" s="793"/>
    </row>
    <row r="215" spans="1:68" ht="27" customHeight="1" x14ac:dyDescent="0.25">
      <c r="A215" s="54" t="s">
        <v>361</v>
      </c>
      <c r="B215" s="54" t="s">
        <v>362</v>
      </c>
      <c r="C215" s="31">
        <v>4301031224</v>
      </c>
      <c r="D215" s="803">
        <v>4680115882683</v>
      </c>
      <c r="E215" s="804"/>
      <c r="F215" s="796">
        <v>0.9</v>
      </c>
      <c r="G215" s="32">
        <v>6</v>
      </c>
      <c r="H215" s="796">
        <v>5.4</v>
      </c>
      <c r="I215" s="79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6"/>
      <c r="R215" s="806"/>
      <c r="S215" s="806"/>
      <c r="T215" s="807"/>
      <c r="U215" s="34"/>
      <c r="V215" s="34"/>
      <c r="W215" s="35" t="s">
        <v>69</v>
      </c>
      <c r="X215" s="797">
        <v>0</v>
      </c>
      <c r="Y215" s="79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363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364</v>
      </c>
      <c r="B216" s="54" t="s">
        <v>365</v>
      </c>
      <c r="C216" s="31">
        <v>4301031230</v>
      </c>
      <c r="D216" s="803">
        <v>4680115882690</v>
      </c>
      <c r="E216" s="804"/>
      <c r="F216" s="796">
        <v>0.9</v>
      </c>
      <c r="G216" s="32">
        <v>6</v>
      </c>
      <c r="H216" s="796">
        <v>5.4</v>
      </c>
      <c r="I216" s="79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6"/>
      <c r="R216" s="806"/>
      <c r="S216" s="806"/>
      <c r="T216" s="807"/>
      <c r="U216" s="34"/>
      <c r="V216" s="34"/>
      <c r="W216" s="35" t="s">
        <v>69</v>
      </c>
      <c r="X216" s="797">
        <v>0</v>
      </c>
      <c r="Y216" s="79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366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367</v>
      </c>
      <c r="B217" s="54" t="s">
        <v>368</v>
      </c>
      <c r="C217" s="31">
        <v>4301031220</v>
      </c>
      <c r="D217" s="803">
        <v>4680115882669</v>
      </c>
      <c r="E217" s="804"/>
      <c r="F217" s="796">
        <v>0.9</v>
      </c>
      <c r="G217" s="32">
        <v>6</v>
      </c>
      <c r="H217" s="796">
        <v>5.4</v>
      </c>
      <c r="I217" s="79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6"/>
      <c r="R217" s="806"/>
      <c r="S217" s="806"/>
      <c r="T217" s="807"/>
      <c r="U217" s="34"/>
      <c r="V217" s="34"/>
      <c r="W217" s="35" t="s">
        <v>69</v>
      </c>
      <c r="X217" s="797">
        <v>0</v>
      </c>
      <c r="Y217" s="79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369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370</v>
      </c>
      <c r="B218" s="54" t="s">
        <v>371</v>
      </c>
      <c r="C218" s="31">
        <v>4301031221</v>
      </c>
      <c r="D218" s="803">
        <v>4680115882676</v>
      </c>
      <c r="E218" s="804"/>
      <c r="F218" s="796">
        <v>0.9</v>
      </c>
      <c r="G218" s="32">
        <v>6</v>
      </c>
      <c r="H218" s="796">
        <v>5.4</v>
      </c>
      <c r="I218" s="79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6"/>
      <c r="R218" s="806"/>
      <c r="S218" s="806"/>
      <c r="T218" s="807"/>
      <c r="U218" s="34"/>
      <c r="V218" s="34"/>
      <c r="W218" s="35" t="s">
        <v>69</v>
      </c>
      <c r="X218" s="797">
        <v>0</v>
      </c>
      <c r="Y218" s="79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372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373</v>
      </c>
      <c r="B219" s="54" t="s">
        <v>374</v>
      </c>
      <c r="C219" s="31">
        <v>4301031223</v>
      </c>
      <c r="D219" s="803">
        <v>4680115884014</v>
      </c>
      <c r="E219" s="804"/>
      <c r="F219" s="796">
        <v>0.3</v>
      </c>
      <c r="G219" s="32">
        <v>6</v>
      </c>
      <c r="H219" s="796">
        <v>1.8</v>
      </c>
      <c r="I219" s="79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9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6"/>
      <c r="R219" s="806"/>
      <c r="S219" s="806"/>
      <c r="T219" s="807"/>
      <c r="U219" s="34"/>
      <c r="V219" s="34"/>
      <c r="W219" s="35" t="s">
        <v>69</v>
      </c>
      <c r="X219" s="797">
        <v>0</v>
      </c>
      <c r="Y219" s="79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375</v>
      </c>
      <c r="B220" s="54" t="s">
        <v>376</v>
      </c>
      <c r="C220" s="31">
        <v>4301031222</v>
      </c>
      <c r="D220" s="803">
        <v>4680115884007</v>
      </c>
      <c r="E220" s="804"/>
      <c r="F220" s="796">
        <v>0.3</v>
      </c>
      <c r="G220" s="32">
        <v>6</v>
      </c>
      <c r="H220" s="796">
        <v>1.8</v>
      </c>
      <c r="I220" s="79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6"/>
      <c r="R220" s="806"/>
      <c r="S220" s="806"/>
      <c r="T220" s="807"/>
      <c r="U220" s="34"/>
      <c r="V220" s="34"/>
      <c r="W220" s="35" t="s">
        <v>69</v>
      </c>
      <c r="X220" s="797">
        <v>0</v>
      </c>
      <c r="Y220" s="79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377</v>
      </c>
      <c r="B221" s="54" t="s">
        <v>378</v>
      </c>
      <c r="C221" s="31">
        <v>4301031229</v>
      </c>
      <c r="D221" s="803">
        <v>4680115884038</v>
      </c>
      <c r="E221" s="804"/>
      <c r="F221" s="796">
        <v>0.3</v>
      </c>
      <c r="G221" s="32">
        <v>6</v>
      </c>
      <c r="H221" s="796">
        <v>1.8</v>
      </c>
      <c r="I221" s="79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4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6"/>
      <c r="R221" s="806"/>
      <c r="S221" s="806"/>
      <c r="T221" s="807"/>
      <c r="U221" s="34"/>
      <c r="V221" s="34"/>
      <c r="W221" s="35" t="s">
        <v>69</v>
      </c>
      <c r="X221" s="797">
        <v>0</v>
      </c>
      <c r="Y221" s="79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379</v>
      </c>
      <c r="B222" s="54" t="s">
        <v>380</v>
      </c>
      <c r="C222" s="31">
        <v>4301031225</v>
      </c>
      <c r="D222" s="803">
        <v>4680115884021</v>
      </c>
      <c r="E222" s="804"/>
      <c r="F222" s="796">
        <v>0.3</v>
      </c>
      <c r="G222" s="32">
        <v>6</v>
      </c>
      <c r="H222" s="796">
        <v>1.8</v>
      </c>
      <c r="I222" s="79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6"/>
      <c r="R222" s="806"/>
      <c r="S222" s="806"/>
      <c r="T222" s="807"/>
      <c r="U222" s="34"/>
      <c r="V222" s="34"/>
      <c r="W222" s="35" t="s">
        <v>69</v>
      </c>
      <c r="X222" s="797">
        <v>0</v>
      </c>
      <c r="Y222" s="79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808"/>
      <c r="B223" s="809"/>
      <c r="C223" s="809"/>
      <c r="D223" s="809"/>
      <c r="E223" s="809"/>
      <c r="F223" s="809"/>
      <c r="G223" s="809"/>
      <c r="H223" s="809"/>
      <c r="I223" s="809"/>
      <c r="J223" s="809"/>
      <c r="K223" s="809"/>
      <c r="L223" s="809"/>
      <c r="M223" s="809"/>
      <c r="N223" s="809"/>
      <c r="O223" s="810"/>
      <c r="P223" s="813" t="s">
        <v>71</v>
      </c>
      <c r="Q223" s="814"/>
      <c r="R223" s="814"/>
      <c r="S223" s="814"/>
      <c r="T223" s="814"/>
      <c r="U223" s="814"/>
      <c r="V223" s="815"/>
      <c r="W223" s="37" t="s">
        <v>72</v>
      </c>
      <c r="X223" s="799">
        <f>IFERROR(X215/H215,"0")+IFERROR(X216/H216,"0")+IFERROR(X217/H217,"0")+IFERROR(X218/H218,"0")+IFERROR(X219/H219,"0")+IFERROR(X220/H220,"0")+IFERROR(X221/H221,"0")+IFERROR(X222/H222,"0")</f>
        <v>0</v>
      </c>
      <c r="Y223" s="799">
        <f>IFERROR(Y215/H215,"0")+IFERROR(Y216/H216,"0")+IFERROR(Y217/H217,"0")+IFERROR(Y218/H218,"0")+IFERROR(Y219/H219,"0")+IFERROR(Y220/H220,"0")+IFERROR(Y221/H221,"0")+IFERROR(Y222/H222,"0")</f>
        <v>0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800"/>
      <c r="AB223" s="800"/>
      <c r="AC223" s="800"/>
    </row>
    <row r="224" spans="1:68" x14ac:dyDescent="0.2">
      <c r="A224" s="809"/>
      <c r="B224" s="809"/>
      <c r="C224" s="809"/>
      <c r="D224" s="809"/>
      <c r="E224" s="809"/>
      <c r="F224" s="809"/>
      <c r="G224" s="809"/>
      <c r="H224" s="809"/>
      <c r="I224" s="809"/>
      <c r="J224" s="809"/>
      <c r="K224" s="809"/>
      <c r="L224" s="809"/>
      <c r="M224" s="809"/>
      <c r="N224" s="809"/>
      <c r="O224" s="810"/>
      <c r="P224" s="813" t="s">
        <v>71</v>
      </c>
      <c r="Q224" s="814"/>
      <c r="R224" s="814"/>
      <c r="S224" s="814"/>
      <c r="T224" s="814"/>
      <c r="U224" s="814"/>
      <c r="V224" s="815"/>
      <c r="W224" s="37" t="s">
        <v>69</v>
      </c>
      <c r="X224" s="799">
        <f>IFERROR(SUM(X215:X222),"0")</f>
        <v>0</v>
      </c>
      <c r="Y224" s="799">
        <f>IFERROR(SUM(Y215:Y222),"0")</f>
        <v>0</v>
      </c>
      <c r="Z224" s="37"/>
      <c r="AA224" s="800"/>
      <c r="AB224" s="800"/>
      <c r="AC224" s="800"/>
    </row>
    <row r="225" spans="1:68" ht="14.25" customHeight="1" x14ac:dyDescent="0.25">
      <c r="A225" s="829" t="s">
        <v>73</v>
      </c>
      <c r="B225" s="809"/>
      <c r="C225" s="809"/>
      <c r="D225" s="809"/>
      <c r="E225" s="809"/>
      <c r="F225" s="809"/>
      <c r="G225" s="809"/>
      <c r="H225" s="809"/>
      <c r="I225" s="809"/>
      <c r="J225" s="809"/>
      <c r="K225" s="809"/>
      <c r="L225" s="809"/>
      <c r="M225" s="809"/>
      <c r="N225" s="809"/>
      <c r="O225" s="809"/>
      <c r="P225" s="809"/>
      <c r="Q225" s="809"/>
      <c r="R225" s="809"/>
      <c r="S225" s="809"/>
      <c r="T225" s="809"/>
      <c r="U225" s="809"/>
      <c r="V225" s="809"/>
      <c r="W225" s="809"/>
      <c r="X225" s="809"/>
      <c r="Y225" s="809"/>
      <c r="Z225" s="809"/>
      <c r="AA225" s="793"/>
      <c r="AB225" s="793"/>
      <c r="AC225" s="793"/>
    </row>
    <row r="226" spans="1:68" ht="37.5" customHeight="1" x14ac:dyDescent="0.25">
      <c r="A226" s="54" t="s">
        <v>381</v>
      </c>
      <c r="B226" s="54" t="s">
        <v>382</v>
      </c>
      <c r="C226" s="31">
        <v>4301051408</v>
      </c>
      <c r="D226" s="803">
        <v>4680115881594</v>
      </c>
      <c r="E226" s="804"/>
      <c r="F226" s="796">
        <v>1.35</v>
      </c>
      <c r="G226" s="32">
        <v>6</v>
      </c>
      <c r="H226" s="796">
        <v>8.1</v>
      </c>
      <c r="I226" s="796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110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6"/>
      <c r="R226" s="806"/>
      <c r="S226" s="806"/>
      <c r="T226" s="807"/>
      <c r="U226" s="34"/>
      <c r="V226" s="34"/>
      <c r="W226" s="35" t="s">
        <v>69</v>
      </c>
      <c r="X226" s="797">
        <v>0</v>
      </c>
      <c r="Y226" s="79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383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384</v>
      </c>
      <c r="B227" s="54" t="s">
        <v>385</v>
      </c>
      <c r="C227" s="31">
        <v>4301051754</v>
      </c>
      <c r="D227" s="803">
        <v>4680115880962</v>
      </c>
      <c r="E227" s="804"/>
      <c r="F227" s="796">
        <v>1.3</v>
      </c>
      <c r="G227" s="32">
        <v>6</v>
      </c>
      <c r="H227" s="796">
        <v>7.8</v>
      </c>
      <c r="I227" s="79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3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6"/>
      <c r="R227" s="806"/>
      <c r="S227" s="806"/>
      <c r="T227" s="807"/>
      <c r="U227" s="34"/>
      <c r="V227" s="34"/>
      <c r="W227" s="35" t="s">
        <v>69</v>
      </c>
      <c r="X227" s="797">
        <v>0</v>
      </c>
      <c r="Y227" s="79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386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387</v>
      </c>
      <c r="B228" s="54" t="s">
        <v>388</v>
      </c>
      <c r="C228" s="31">
        <v>4301051411</v>
      </c>
      <c r="D228" s="803">
        <v>4680115881617</v>
      </c>
      <c r="E228" s="804"/>
      <c r="F228" s="796">
        <v>1.35</v>
      </c>
      <c r="G228" s="32">
        <v>6</v>
      </c>
      <c r="H228" s="796">
        <v>8.1</v>
      </c>
      <c r="I228" s="796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12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6"/>
      <c r="R228" s="806"/>
      <c r="S228" s="806"/>
      <c r="T228" s="807"/>
      <c r="U228" s="34"/>
      <c r="V228" s="34"/>
      <c r="W228" s="35" t="s">
        <v>69</v>
      </c>
      <c r="X228" s="797">
        <v>0</v>
      </c>
      <c r="Y228" s="79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389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390</v>
      </c>
      <c r="B229" s="54" t="s">
        <v>391</v>
      </c>
      <c r="C229" s="31">
        <v>4301051632</v>
      </c>
      <c r="D229" s="803">
        <v>4680115880573</v>
      </c>
      <c r="E229" s="804"/>
      <c r="F229" s="796">
        <v>1.45</v>
      </c>
      <c r="G229" s="32">
        <v>6</v>
      </c>
      <c r="H229" s="796">
        <v>8.6999999999999993</v>
      </c>
      <c r="I229" s="79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11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6"/>
      <c r="R229" s="806"/>
      <c r="S229" s="806"/>
      <c r="T229" s="807"/>
      <c r="U229" s="34"/>
      <c r="V229" s="34"/>
      <c r="W229" s="35" t="s">
        <v>69</v>
      </c>
      <c r="X229" s="797">
        <v>0</v>
      </c>
      <c r="Y229" s="79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392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393</v>
      </c>
      <c r="B230" s="54" t="s">
        <v>394</v>
      </c>
      <c r="C230" s="31">
        <v>4301051407</v>
      </c>
      <c r="D230" s="803">
        <v>4680115882195</v>
      </c>
      <c r="E230" s="804"/>
      <c r="F230" s="796">
        <v>0.4</v>
      </c>
      <c r="G230" s="32">
        <v>6</v>
      </c>
      <c r="H230" s="796">
        <v>2.4</v>
      </c>
      <c r="I230" s="79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9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6"/>
      <c r="R230" s="806"/>
      <c r="S230" s="806"/>
      <c r="T230" s="807"/>
      <c r="U230" s="34"/>
      <c r="V230" s="34"/>
      <c r="W230" s="35" t="s">
        <v>69</v>
      </c>
      <c r="X230" s="797">
        <v>0</v>
      </c>
      <c r="Y230" s="79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383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395</v>
      </c>
      <c r="B231" s="54" t="s">
        <v>396</v>
      </c>
      <c r="C231" s="31">
        <v>4301051752</v>
      </c>
      <c r="D231" s="803">
        <v>4680115882607</v>
      </c>
      <c r="E231" s="804"/>
      <c r="F231" s="796">
        <v>0.3</v>
      </c>
      <c r="G231" s="32">
        <v>6</v>
      </c>
      <c r="H231" s="796">
        <v>1.8</v>
      </c>
      <c r="I231" s="796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82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6"/>
      <c r="R231" s="806"/>
      <c r="S231" s="806"/>
      <c r="T231" s="807"/>
      <c r="U231" s="34"/>
      <c r="V231" s="34"/>
      <c r="W231" s="35" t="s">
        <v>69</v>
      </c>
      <c r="X231" s="797">
        <v>0</v>
      </c>
      <c r="Y231" s="798">
        <f t="shared" si="46"/>
        <v>0</v>
      </c>
      <c r="Z231" s="36" t="str">
        <f t="shared" si="51"/>
        <v/>
      </c>
      <c r="AA231" s="56"/>
      <c r="AB231" s="57"/>
      <c r="AC231" s="299" t="s">
        <v>397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398</v>
      </c>
      <c r="B232" s="54" t="s">
        <v>399</v>
      </c>
      <c r="C232" s="31">
        <v>4301051630</v>
      </c>
      <c r="D232" s="803">
        <v>4680115880092</v>
      </c>
      <c r="E232" s="804"/>
      <c r="F232" s="796">
        <v>0.4</v>
      </c>
      <c r="G232" s="32">
        <v>6</v>
      </c>
      <c r="H232" s="796">
        <v>2.4</v>
      </c>
      <c r="I232" s="79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7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6"/>
      <c r="R232" s="806"/>
      <c r="S232" s="806"/>
      <c r="T232" s="807"/>
      <c r="U232" s="34"/>
      <c r="V232" s="34"/>
      <c r="W232" s="35" t="s">
        <v>69</v>
      </c>
      <c r="X232" s="797">
        <v>0</v>
      </c>
      <c r="Y232" s="798">
        <f t="shared" si="46"/>
        <v>0</v>
      </c>
      <c r="Z232" s="36" t="str">
        <f t="shared" si="51"/>
        <v/>
      </c>
      <c r="AA232" s="56"/>
      <c r="AB232" s="57"/>
      <c r="AC232" s="301" t="s">
        <v>400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401</v>
      </c>
      <c r="B233" s="54" t="s">
        <v>402</v>
      </c>
      <c r="C233" s="31">
        <v>4301051631</v>
      </c>
      <c r="D233" s="803">
        <v>4680115880221</v>
      </c>
      <c r="E233" s="804"/>
      <c r="F233" s="796">
        <v>0.4</v>
      </c>
      <c r="G233" s="32">
        <v>6</v>
      </c>
      <c r="H233" s="796">
        <v>2.4</v>
      </c>
      <c r="I233" s="79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6"/>
      <c r="R233" s="806"/>
      <c r="S233" s="806"/>
      <c r="T233" s="807"/>
      <c r="U233" s="34"/>
      <c r="V233" s="34"/>
      <c r="W233" s="35" t="s">
        <v>69</v>
      </c>
      <c r="X233" s="797">
        <v>0</v>
      </c>
      <c r="Y233" s="798">
        <f t="shared" si="46"/>
        <v>0</v>
      </c>
      <c r="Z233" s="36" t="str">
        <f t="shared" si="51"/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403</v>
      </c>
      <c r="B234" s="54" t="s">
        <v>404</v>
      </c>
      <c r="C234" s="31">
        <v>4301051749</v>
      </c>
      <c r="D234" s="803">
        <v>4680115882942</v>
      </c>
      <c r="E234" s="804"/>
      <c r="F234" s="796">
        <v>0.3</v>
      </c>
      <c r="G234" s="32">
        <v>6</v>
      </c>
      <c r="H234" s="796">
        <v>1.8</v>
      </c>
      <c r="I234" s="79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5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6"/>
      <c r="R234" s="806"/>
      <c r="S234" s="806"/>
      <c r="T234" s="807"/>
      <c r="U234" s="34"/>
      <c r="V234" s="34"/>
      <c r="W234" s="35" t="s">
        <v>69</v>
      </c>
      <c r="X234" s="797">
        <v>0</v>
      </c>
      <c r="Y234" s="798">
        <f t="shared" si="46"/>
        <v>0</v>
      </c>
      <c r="Z234" s="36" t="str">
        <f t="shared" si="51"/>
        <v/>
      </c>
      <c r="AA234" s="56"/>
      <c r="AB234" s="57"/>
      <c r="AC234" s="305" t="s">
        <v>386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405</v>
      </c>
      <c r="B235" s="54" t="s">
        <v>406</v>
      </c>
      <c r="C235" s="31">
        <v>4301051753</v>
      </c>
      <c r="D235" s="803">
        <v>4680115880504</v>
      </c>
      <c r="E235" s="804"/>
      <c r="F235" s="796">
        <v>0.4</v>
      </c>
      <c r="G235" s="32">
        <v>6</v>
      </c>
      <c r="H235" s="796">
        <v>2.4</v>
      </c>
      <c r="I235" s="79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6"/>
      <c r="R235" s="806"/>
      <c r="S235" s="806"/>
      <c r="T235" s="807"/>
      <c r="U235" s="34"/>
      <c r="V235" s="34"/>
      <c r="W235" s="35" t="s">
        <v>69</v>
      </c>
      <c r="X235" s="797">
        <v>0</v>
      </c>
      <c r="Y235" s="798">
        <f t="shared" si="46"/>
        <v>0</v>
      </c>
      <c r="Z235" s="36" t="str">
        <f t="shared" si="51"/>
        <v/>
      </c>
      <c r="AA235" s="56"/>
      <c r="AB235" s="57"/>
      <c r="AC235" s="307" t="s">
        <v>386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407</v>
      </c>
      <c r="B236" s="54" t="s">
        <v>408</v>
      </c>
      <c r="C236" s="31">
        <v>4301051410</v>
      </c>
      <c r="D236" s="803">
        <v>4680115882164</v>
      </c>
      <c r="E236" s="804"/>
      <c r="F236" s="796">
        <v>0.4</v>
      </c>
      <c r="G236" s="32">
        <v>6</v>
      </c>
      <c r="H236" s="796">
        <v>2.4</v>
      </c>
      <c r="I236" s="79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9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6"/>
      <c r="R236" s="806"/>
      <c r="S236" s="806"/>
      <c r="T236" s="807"/>
      <c r="U236" s="34"/>
      <c r="V236" s="34"/>
      <c r="W236" s="35" t="s">
        <v>69</v>
      </c>
      <c r="X236" s="797">
        <v>0</v>
      </c>
      <c r="Y236" s="798">
        <f t="shared" si="46"/>
        <v>0</v>
      </c>
      <c r="Z236" s="36" t="str">
        <f t="shared" si="51"/>
        <v/>
      </c>
      <c r="AA236" s="56"/>
      <c r="AB236" s="57"/>
      <c r="AC236" s="309" t="s">
        <v>409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808"/>
      <c r="B237" s="809"/>
      <c r="C237" s="809"/>
      <c r="D237" s="809"/>
      <c r="E237" s="809"/>
      <c r="F237" s="809"/>
      <c r="G237" s="809"/>
      <c r="H237" s="809"/>
      <c r="I237" s="809"/>
      <c r="J237" s="809"/>
      <c r="K237" s="809"/>
      <c r="L237" s="809"/>
      <c r="M237" s="809"/>
      <c r="N237" s="809"/>
      <c r="O237" s="810"/>
      <c r="P237" s="813" t="s">
        <v>71</v>
      </c>
      <c r="Q237" s="814"/>
      <c r="R237" s="814"/>
      <c r="S237" s="814"/>
      <c r="T237" s="814"/>
      <c r="U237" s="814"/>
      <c r="V237" s="815"/>
      <c r="W237" s="37" t="s">
        <v>72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800"/>
      <c r="AB237" s="800"/>
      <c r="AC237" s="800"/>
    </row>
    <row r="238" spans="1:68" x14ac:dyDescent="0.2">
      <c r="A238" s="809"/>
      <c r="B238" s="809"/>
      <c r="C238" s="809"/>
      <c r="D238" s="809"/>
      <c r="E238" s="809"/>
      <c r="F238" s="809"/>
      <c r="G238" s="809"/>
      <c r="H238" s="809"/>
      <c r="I238" s="809"/>
      <c r="J238" s="809"/>
      <c r="K238" s="809"/>
      <c r="L238" s="809"/>
      <c r="M238" s="809"/>
      <c r="N238" s="809"/>
      <c r="O238" s="810"/>
      <c r="P238" s="813" t="s">
        <v>71</v>
      </c>
      <c r="Q238" s="814"/>
      <c r="R238" s="814"/>
      <c r="S238" s="814"/>
      <c r="T238" s="814"/>
      <c r="U238" s="814"/>
      <c r="V238" s="815"/>
      <c r="W238" s="37" t="s">
        <v>69</v>
      </c>
      <c r="X238" s="799">
        <f>IFERROR(SUM(X226:X236),"0")</f>
        <v>0</v>
      </c>
      <c r="Y238" s="799">
        <f>IFERROR(SUM(Y226:Y236),"0")</f>
        <v>0</v>
      </c>
      <c r="Z238" s="37"/>
      <c r="AA238" s="800"/>
      <c r="AB238" s="800"/>
      <c r="AC238" s="800"/>
    </row>
    <row r="239" spans="1:68" ht="14.25" customHeight="1" x14ac:dyDescent="0.25">
      <c r="A239" s="829" t="s">
        <v>207</v>
      </c>
      <c r="B239" s="809"/>
      <c r="C239" s="809"/>
      <c r="D239" s="809"/>
      <c r="E239" s="809"/>
      <c r="F239" s="809"/>
      <c r="G239" s="809"/>
      <c r="H239" s="809"/>
      <c r="I239" s="809"/>
      <c r="J239" s="809"/>
      <c r="K239" s="809"/>
      <c r="L239" s="809"/>
      <c r="M239" s="809"/>
      <c r="N239" s="809"/>
      <c r="O239" s="809"/>
      <c r="P239" s="809"/>
      <c r="Q239" s="809"/>
      <c r="R239" s="809"/>
      <c r="S239" s="809"/>
      <c r="T239" s="809"/>
      <c r="U239" s="809"/>
      <c r="V239" s="809"/>
      <c r="W239" s="809"/>
      <c r="X239" s="809"/>
      <c r="Y239" s="809"/>
      <c r="Z239" s="809"/>
      <c r="AA239" s="793"/>
      <c r="AB239" s="793"/>
      <c r="AC239" s="793"/>
    </row>
    <row r="240" spans="1:68" ht="16.5" customHeight="1" x14ac:dyDescent="0.25">
      <c r="A240" s="54" t="s">
        <v>410</v>
      </c>
      <c r="B240" s="54" t="s">
        <v>411</v>
      </c>
      <c r="C240" s="31">
        <v>4301060360</v>
      </c>
      <c r="D240" s="803">
        <v>4680115882874</v>
      </c>
      <c r="E240" s="804"/>
      <c r="F240" s="796">
        <v>0.8</v>
      </c>
      <c r="G240" s="32">
        <v>4</v>
      </c>
      <c r="H240" s="796">
        <v>3.2</v>
      </c>
      <c r="I240" s="796">
        <v>3.4660000000000002</v>
      </c>
      <c r="J240" s="32">
        <v>120</v>
      </c>
      <c r="K240" s="32" t="s">
        <v>126</v>
      </c>
      <c r="L240" s="32"/>
      <c r="M240" s="33" t="s">
        <v>68</v>
      </c>
      <c r="N240" s="33"/>
      <c r="O240" s="32">
        <v>30</v>
      </c>
      <c r="P240" s="85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806"/>
      <c r="R240" s="806"/>
      <c r="S240" s="806"/>
      <c r="T240" s="807"/>
      <c r="U240" s="34"/>
      <c r="V240" s="34"/>
      <c r="W240" s="35" t="s">
        <v>69</v>
      </c>
      <c r="X240" s="797">
        <v>0</v>
      </c>
      <c r="Y240" s="798">
        <f t="shared" ref="Y240:Y245" si="52"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412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410</v>
      </c>
      <c r="B241" s="54" t="s">
        <v>413</v>
      </c>
      <c r="C241" s="31">
        <v>4301060404</v>
      </c>
      <c r="D241" s="803">
        <v>4680115882874</v>
      </c>
      <c r="E241" s="804"/>
      <c r="F241" s="796">
        <v>0.8</v>
      </c>
      <c r="G241" s="32">
        <v>4</v>
      </c>
      <c r="H241" s="796">
        <v>3.2</v>
      </c>
      <c r="I241" s="796">
        <v>3.4660000000000002</v>
      </c>
      <c r="J241" s="32">
        <v>132</v>
      </c>
      <c r="K241" s="32" t="s">
        <v>126</v>
      </c>
      <c r="L241" s="32"/>
      <c r="M241" s="33" t="s">
        <v>68</v>
      </c>
      <c r="N241" s="33"/>
      <c r="O241" s="32">
        <v>40</v>
      </c>
      <c r="P241" s="114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806"/>
      <c r="R241" s="806"/>
      <c r="S241" s="806"/>
      <c r="T241" s="807"/>
      <c r="U241" s="34"/>
      <c r="V241" s="34"/>
      <c r="W241" s="35" t="s">
        <v>69</v>
      </c>
      <c r="X241" s="797">
        <v>0</v>
      </c>
      <c r="Y241" s="79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414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410</v>
      </c>
      <c r="B242" s="54" t="s">
        <v>415</v>
      </c>
      <c r="C242" s="31">
        <v>4301060460</v>
      </c>
      <c r="D242" s="803">
        <v>4680115882874</v>
      </c>
      <c r="E242" s="804"/>
      <c r="F242" s="796">
        <v>0.8</v>
      </c>
      <c r="G242" s="32">
        <v>4</v>
      </c>
      <c r="H242" s="796">
        <v>3.2</v>
      </c>
      <c r="I242" s="796">
        <v>3.4660000000000002</v>
      </c>
      <c r="J242" s="32">
        <v>132</v>
      </c>
      <c r="K242" s="32" t="s">
        <v>126</v>
      </c>
      <c r="L242" s="32"/>
      <c r="M242" s="33" t="s">
        <v>161</v>
      </c>
      <c r="N242" s="33"/>
      <c r="O242" s="32">
        <v>30</v>
      </c>
      <c r="P242" s="882" t="s">
        <v>416</v>
      </c>
      <c r="Q242" s="806"/>
      <c r="R242" s="806"/>
      <c r="S242" s="806"/>
      <c r="T242" s="807"/>
      <c r="U242" s="34"/>
      <c r="V242" s="34"/>
      <c r="W242" s="35" t="s">
        <v>69</v>
      </c>
      <c r="X242" s="797">
        <v>0</v>
      </c>
      <c r="Y242" s="79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417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418</v>
      </c>
      <c r="B243" s="54" t="s">
        <v>419</v>
      </c>
      <c r="C243" s="31">
        <v>4301060359</v>
      </c>
      <c r="D243" s="803">
        <v>4680115884434</v>
      </c>
      <c r="E243" s="804"/>
      <c r="F243" s="796">
        <v>0.8</v>
      </c>
      <c r="G243" s="32">
        <v>4</v>
      </c>
      <c r="H243" s="796">
        <v>3.2</v>
      </c>
      <c r="I243" s="79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2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6"/>
      <c r="R243" s="806"/>
      <c r="S243" s="806"/>
      <c r="T243" s="807"/>
      <c r="U243" s="34"/>
      <c r="V243" s="34"/>
      <c r="W243" s="35" t="s">
        <v>69</v>
      </c>
      <c r="X243" s="797">
        <v>0</v>
      </c>
      <c r="Y243" s="79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420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421</v>
      </c>
      <c r="B244" s="54" t="s">
        <v>422</v>
      </c>
      <c r="C244" s="31">
        <v>4301060375</v>
      </c>
      <c r="D244" s="803">
        <v>4680115880818</v>
      </c>
      <c r="E244" s="804"/>
      <c r="F244" s="796">
        <v>0.4</v>
      </c>
      <c r="G244" s="32">
        <v>6</v>
      </c>
      <c r="H244" s="796">
        <v>2.4</v>
      </c>
      <c r="I244" s="79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6"/>
      <c r="R244" s="806"/>
      <c r="S244" s="806"/>
      <c r="T244" s="807"/>
      <c r="U244" s="34"/>
      <c r="V244" s="34"/>
      <c r="W244" s="35" t="s">
        <v>69</v>
      </c>
      <c r="X244" s="797">
        <v>0</v>
      </c>
      <c r="Y244" s="79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423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424</v>
      </c>
      <c r="B245" s="54" t="s">
        <v>425</v>
      </c>
      <c r="C245" s="31">
        <v>4301060389</v>
      </c>
      <c r="D245" s="803">
        <v>4680115880801</v>
      </c>
      <c r="E245" s="804"/>
      <c r="F245" s="796">
        <v>0.4</v>
      </c>
      <c r="G245" s="32">
        <v>6</v>
      </c>
      <c r="H245" s="796">
        <v>2.4</v>
      </c>
      <c r="I245" s="79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2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6"/>
      <c r="R245" s="806"/>
      <c r="S245" s="806"/>
      <c r="T245" s="807"/>
      <c r="U245" s="34"/>
      <c r="V245" s="34"/>
      <c r="W245" s="35" t="s">
        <v>69</v>
      </c>
      <c r="X245" s="797">
        <v>0</v>
      </c>
      <c r="Y245" s="79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808"/>
      <c r="B246" s="809"/>
      <c r="C246" s="809"/>
      <c r="D246" s="809"/>
      <c r="E246" s="809"/>
      <c r="F246" s="809"/>
      <c r="G246" s="809"/>
      <c r="H246" s="809"/>
      <c r="I246" s="809"/>
      <c r="J246" s="809"/>
      <c r="K246" s="809"/>
      <c r="L246" s="809"/>
      <c r="M246" s="809"/>
      <c r="N246" s="809"/>
      <c r="O246" s="810"/>
      <c r="P246" s="813" t="s">
        <v>71</v>
      </c>
      <c r="Q246" s="814"/>
      <c r="R246" s="814"/>
      <c r="S246" s="814"/>
      <c r="T246" s="814"/>
      <c r="U246" s="814"/>
      <c r="V246" s="815"/>
      <c r="W246" s="37" t="s">
        <v>72</v>
      </c>
      <c r="X246" s="799">
        <f>IFERROR(X240/H240,"0")+IFERROR(X241/H241,"0")+IFERROR(X242/H242,"0")+IFERROR(X243/H243,"0")+IFERROR(X244/H244,"0")+IFERROR(X245/H245,"0")</f>
        <v>0</v>
      </c>
      <c r="Y246" s="799">
        <f>IFERROR(Y240/H240,"0")+IFERROR(Y241/H241,"0")+IFERROR(Y242/H242,"0")+IFERROR(Y243/H243,"0")+IFERROR(Y244/H244,"0")+IFERROR(Y245/H245,"0")</f>
        <v>0</v>
      </c>
      <c r="Z246" s="799">
        <f>IFERROR(IF(Z240="",0,Z240),"0")+IFERROR(IF(Z241="",0,Z241),"0")+IFERROR(IF(Z242="",0,Z242),"0")+IFERROR(IF(Z243="",0,Z243),"0")+IFERROR(IF(Z244="",0,Z244),"0")+IFERROR(IF(Z245="",0,Z245),"0")</f>
        <v>0</v>
      </c>
      <c r="AA246" s="800"/>
      <c r="AB246" s="800"/>
      <c r="AC246" s="800"/>
    </row>
    <row r="247" spans="1:68" x14ac:dyDescent="0.2">
      <c r="A247" s="809"/>
      <c r="B247" s="809"/>
      <c r="C247" s="809"/>
      <c r="D247" s="809"/>
      <c r="E247" s="809"/>
      <c r="F247" s="809"/>
      <c r="G247" s="809"/>
      <c r="H247" s="809"/>
      <c r="I247" s="809"/>
      <c r="J247" s="809"/>
      <c r="K247" s="809"/>
      <c r="L247" s="809"/>
      <c r="M247" s="809"/>
      <c r="N247" s="809"/>
      <c r="O247" s="810"/>
      <c r="P247" s="813" t="s">
        <v>71</v>
      </c>
      <c r="Q247" s="814"/>
      <c r="R247" s="814"/>
      <c r="S247" s="814"/>
      <c r="T247" s="814"/>
      <c r="U247" s="814"/>
      <c r="V247" s="815"/>
      <c r="W247" s="37" t="s">
        <v>69</v>
      </c>
      <c r="X247" s="799">
        <f>IFERROR(SUM(X240:X245),"0")</f>
        <v>0</v>
      </c>
      <c r="Y247" s="799">
        <f>IFERROR(SUM(Y240:Y245),"0")</f>
        <v>0</v>
      </c>
      <c r="Z247" s="37"/>
      <c r="AA247" s="800"/>
      <c r="AB247" s="800"/>
      <c r="AC247" s="800"/>
    </row>
    <row r="248" spans="1:68" ht="16.5" customHeight="1" x14ac:dyDescent="0.25">
      <c r="A248" s="857" t="s">
        <v>427</v>
      </c>
      <c r="B248" s="809"/>
      <c r="C248" s="809"/>
      <c r="D248" s="809"/>
      <c r="E248" s="809"/>
      <c r="F248" s="809"/>
      <c r="G248" s="809"/>
      <c r="H248" s="809"/>
      <c r="I248" s="809"/>
      <c r="J248" s="809"/>
      <c r="K248" s="809"/>
      <c r="L248" s="809"/>
      <c r="M248" s="809"/>
      <c r="N248" s="809"/>
      <c r="O248" s="809"/>
      <c r="P248" s="809"/>
      <c r="Q248" s="809"/>
      <c r="R248" s="809"/>
      <c r="S248" s="809"/>
      <c r="T248" s="809"/>
      <c r="U248" s="809"/>
      <c r="V248" s="809"/>
      <c r="W248" s="809"/>
      <c r="X248" s="809"/>
      <c r="Y248" s="809"/>
      <c r="Z248" s="809"/>
      <c r="AA248" s="792"/>
      <c r="AB248" s="792"/>
      <c r="AC248" s="792"/>
    </row>
    <row r="249" spans="1:68" ht="14.25" customHeight="1" x14ac:dyDescent="0.25">
      <c r="A249" s="829" t="s">
        <v>113</v>
      </c>
      <c r="B249" s="809"/>
      <c r="C249" s="809"/>
      <c r="D249" s="809"/>
      <c r="E249" s="809"/>
      <c r="F249" s="809"/>
      <c r="G249" s="809"/>
      <c r="H249" s="809"/>
      <c r="I249" s="809"/>
      <c r="J249" s="809"/>
      <c r="K249" s="809"/>
      <c r="L249" s="809"/>
      <c r="M249" s="809"/>
      <c r="N249" s="809"/>
      <c r="O249" s="809"/>
      <c r="P249" s="809"/>
      <c r="Q249" s="809"/>
      <c r="R249" s="809"/>
      <c r="S249" s="809"/>
      <c r="T249" s="809"/>
      <c r="U249" s="809"/>
      <c r="V249" s="809"/>
      <c r="W249" s="809"/>
      <c r="X249" s="809"/>
      <c r="Y249" s="809"/>
      <c r="Z249" s="809"/>
      <c r="AA249" s="793"/>
      <c r="AB249" s="793"/>
      <c r="AC249" s="793"/>
    </row>
    <row r="250" spans="1:68" ht="27" customHeight="1" x14ac:dyDescent="0.25">
      <c r="A250" s="54" t="s">
        <v>428</v>
      </c>
      <c r="B250" s="54" t="s">
        <v>429</v>
      </c>
      <c r="C250" s="31">
        <v>4301011717</v>
      </c>
      <c r="D250" s="803">
        <v>4680115884274</v>
      </c>
      <c r="E250" s="804"/>
      <c r="F250" s="796">
        <v>1.45</v>
      </c>
      <c r="G250" s="32">
        <v>8</v>
      </c>
      <c r="H250" s="796">
        <v>11.6</v>
      </c>
      <c r="I250" s="796">
        <v>12.08</v>
      </c>
      <c r="J250" s="32">
        <v>56</v>
      </c>
      <c r="K250" s="32" t="s">
        <v>116</v>
      </c>
      <c r="L250" s="32"/>
      <c r="M250" s="33" t="s">
        <v>119</v>
      </c>
      <c r="N250" s="33"/>
      <c r="O250" s="32">
        <v>55</v>
      </c>
      <c r="P250" s="85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6"/>
      <c r="R250" s="806"/>
      <c r="S250" s="806"/>
      <c r="T250" s="807"/>
      <c r="U250" s="34"/>
      <c r="V250" s="34"/>
      <c r="W250" s="35" t="s">
        <v>69</v>
      </c>
      <c r="X250" s="797">
        <v>0</v>
      </c>
      <c r="Y250" s="798">
        <f t="shared" ref="Y250:Y257" si="57">IFERROR(IF(X250="",0,CEILING((X250/$H250),1)*$H250),"")</f>
        <v>0</v>
      </c>
      <c r="Z250" s="36" t="str">
        <f>IFERROR(IF(Y250=0,"",ROUNDUP(Y250/H250,0)*0.02175),"")</f>
        <v/>
      </c>
      <c r="AA250" s="56"/>
      <c r="AB250" s="57"/>
      <c r="AC250" s="323" t="s">
        <v>430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428</v>
      </c>
      <c r="B251" s="54" t="s">
        <v>431</v>
      </c>
      <c r="C251" s="31">
        <v>4301011945</v>
      </c>
      <c r="D251" s="803">
        <v>4680115884274</v>
      </c>
      <c r="E251" s="804"/>
      <c r="F251" s="796">
        <v>1.45</v>
      </c>
      <c r="G251" s="32">
        <v>8</v>
      </c>
      <c r="H251" s="796">
        <v>11.6</v>
      </c>
      <c r="I251" s="796">
        <v>12.08</v>
      </c>
      <c r="J251" s="32">
        <v>48</v>
      </c>
      <c r="K251" s="32" t="s">
        <v>116</v>
      </c>
      <c r="L251" s="32"/>
      <c r="M251" s="33" t="s">
        <v>145</v>
      </c>
      <c r="N251" s="33"/>
      <c r="O251" s="32">
        <v>55</v>
      </c>
      <c r="P251" s="109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6"/>
      <c r="R251" s="806"/>
      <c r="S251" s="806"/>
      <c r="T251" s="807"/>
      <c r="U251" s="34"/>
      <c r="V251" s="34"/>
      <c r="W251" s="35" t="s">
        <v>69</v>
      </c>
      <c r="X251" s="797">
        <v>0</v>
      </c>
      <c r="Y251" s="798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432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433</v>
      </c>
      <c r="B252" s="54" t="s">
        <v>434</v>
      </c>
      <c r="C252" s="31">
        <v>4301011719</v>
      </c>
      <c r="D252" s="803">
        <v>4680115884298</v>
      </c>
      <c r="E252" s="804"/>
      <c r="F252" s="796">
        <v>1.45</v>
      </c>
      <c r="G252" s="32">
        <v>8</v>
      </c>
      <c r="H252" s="796">
        <v>11.6</v>
      </c>
      <c r="I252" s="796">
        <v>12.08</v>
      </c>
      <c r="J252" s="32">
        <v>56</v>
      </c>
      <c r="K252" s="32" t="s">
        <v>116</v>
      </c>
      <c r="L252" s="32"/>
      <c r="M252" s="33" t="s">
        <v>119</v>
      </c>
      <c r="N252" s="33"/>
      <c r="O252" s="32">
        <v>55</v>
      </c>
      <c r="P252" s="9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6"/>
      <c r="R252" s="806"/>
      <c r="S252" s="806"/>
      <c r="T252" s="807"/>
      <c r="U252" s="34"/>
      <c r="V252" s="34"/>
      <c r="W252" s="35" t="s">
        <v>69</v>
      </c>
      <c r="X252" s="797">
        <v>0</v>
      </c>
      <c r="Y252" s="79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435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436</v>
      </c>
      <c r="B253" s="54" t="s">
        <v>437</v>
      </c>
      <c r="C253" s="31">
        <v>4301011733</v>
      </c>
      <c r="D253" s="803">
        <v>4680115884250</v>
      </c>
      <c r="E253" s="804"/>
      <c r="F253" s="796">
        <v>1.45</v>
      </c>
      <c r="G253" s="32">
        <v>8</v>
      </c>
      <c r="H253" s="796">
        <v>11.6</v>
      </c>
      <c r="I253" s="796">
        <v>12.08</v>
      </c>
      <c r="J253" s="32">
        <v>56</v>
      </c>
      <c r="K253" s="32" t="s">
        <v>116</v>
      </c>
      <c r="L253" s="32"/>
      <c r="M253" s="33" t="s">
        <v>77</v>
      </c>
      <c r="N253" s="33"/>
      <c r="O253" s="32">
        <v>55</v>
      </c>
      <c r="P253" s="119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806"/>
      <c r="R253" s="806"/>
      <c r="S253" s="806"/>
      <c r="T253" s="807"/>
      <c r="U253" s="34"/>
      <c r="V253" s="34"/>
      <c r="W253" s="35" t="s">
        <v>69</v>
      </c>
      <c r="X253" s="797">
        <v>0</v>
      </c>
      <c r="Y253" s="798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438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436</v>
      </c>
      <c r="B254" s="54" t="s">
        <v>439</v>
      </c>
      <c r="C254" s="31">
        <v>4301011944</v>
      </c>
      <c r="D254" s="803">
        <v>4680115884250</v>
      </c>
      <c r="E254" s="804"/>
      <c r="F254" s="796">
        <v>1.45</v>
      </c>
      <c r="G254" s="32">
        <v>8</v>
      </c>
      <c r="H254" s="796">
        <v>11.6</v>
      </c>
      <c r="I254" s="796">
        <v>12.08</v>
      </c>
      <c r="J254" s="32">
        <v>48</v>
      </c>
      <c r="K254" s="32" t="s">
        <v>116</v>
      </c>
      <c r="L254" s="32"/>
      <c r="M254" s="33" t="s">
        <v>145</v>
      </c>
      <c r="N254" s="33"/>
      <c r="O254" s="32">
        <v>55</v>
      </c>
      <c r="P254" s="108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806"/>
      <c r="R254" s="806"/>
      <c r="S254" s="806"/>
      <c r="T254" s="807"/>
      <c r="U254" s="34"/>
      <c r="V254" s="34"/>
      <c r="W254" s="35" t="s">
        <v>69</v>
      </c>
      <c r="X254" s="797">
        <v>0</v>
      </c>
      <c r="Y254" s="798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432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440</v>
      </c>
      <c r="B255" s="54" t="s">
        <v>441</v>
      </c>
      <c r="C255" s="31">
        <v>4301011718</v>
      </c>
      <c r="D255" s="803">
        <v>4680115884281</v>
      </c>
      <c r="E255" s="804"/>
      <c r="F255" s="796">
        <v>0.4</v>
      </c>
      <c r="G255" s="32">
        <v>10</v>
      </c>
      <c r="H255" s="796">
        <v>4</v>
      </c>
      <c r="I255" s="796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90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6"/>
      <c r="R255" s="806"/>
      <c r="S255" s="806"/>
      <c r="T255" s="807"/>
      <c r="U255" s="34"/>
      <c r="V255" s="34"/>
      <c r="W255" s="35" t="s">
        <v>69</v>
      </c>
      <c r="X255" s="797">
        <v>0</v>
      </c>
      <c r="Y255" s="79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430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442</v>
      </c>
      <c r="B256" s="54" t="s">
        <v>443</v>
      </c>
      <c r="C256" s="31">
        <v>4301011720</v>
      </c>
      <c r="D256" s="803">
        <v>4680115884199</v>
      </c>
      <c r="E256" s="804"/>
      <c r="F256" s="796">
        <v>0.37</v>
      </c>
      <c r="G256" s="32">
        <v>10</v>
      </c>
      <c r="H256" s="796">
        <v>3.7</v>
      </c>
      <c r="I256" s="796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9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6"/>
      <c r="R256" s="806"/>
      <c r="S256" s="806"/>
      <c r="T256" s="807"/>
      <c r="U256" s="34"/>
      <c r="V256" s="34"/>
      <c r="W256" s="35" t="s">
        <v>69</v>
      </c>
      <c r="X256" s="797">
        <v>0</v>
      </c>
      <c r="Y256" s="79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435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444</v>
      </c>
      <c r="B257" s="54" t="s">
        <v>445</v>
      </c>
      <c r="C257" s="31">
        <v>4301011716</v>
      </c>
      <c r="D257" s="803">
        <v>4680115884267</v>
      </c>
      <c r="E257" s="804"/>
      <c r="F257" s="796">
        <v>0.4</v>
      </c>
      <c r="G257" s="32">
        <v>10</v>
      </c>
      <c r="H257" s="796">
        <v>4</v>
      </c>
      <c r="I257" s="796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10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6"/>
      <c r="R257" s="806"/>
      <c r="S257" s="806"/>
      <c r="T257" s="807"/>
      <c r="U257" s="34"/>
      <c r="V257" s="34"/>
      <c r="W257" s="35" t="s">
        <v>69</v>
      </c>
      <c r="X257" s="797">
        <v>0</v>
      </c>
      <c r="Y257" s="79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808"/>
      <c r="B258" s="809"/>
      <c r="C258" s="809"/>
      <c r="D258" s="809"/>
      <c r="E258" s="809"/>
      <c r="F258" s="809"/>
      <c r="G258" s="809"/>
      <c r="H258" s="809"/>
      <c r="I258" s="809"/>
      <c r="J258" s="809"/>
      <c r="K258" s="809"/>
      <c r="L258" s="809"/>
      <c r="M258" s="809"/>
      <c r="N258" s="809"/>
      <c r="O258" s="810"/>
      <c r="P258" s="813" t="s">
        <v>71</v>
      </c>
      <c r="Q258" s="814"/>
      <c r="R258" s="814"/>
      <c r="S258" s="814"/>
      <c r="T258" s="814"/>
      <c r="U258" s="814"/>
      <c r="V258" s="815"/>
      <c r="W258" s="37" t="s">
        <v>72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x14ac:dyDescent="0.2">
      <c r="A259" s="809"/>
      <c r="B259" s="809"/>
      <c r="C259" s="809"/>
      <c r="D259" s="809"/>
      <c r="E259" s="809"/>
      <c r="F259" s="809"/>
      <c r="G259" s="809"/>
      <c r="H259" s="809"/>
      <c r="I259" s="809"/>
      <c r="J259" s="809"/>
      <c r="K259" s="809"/>
      <c r="L259" s="809"/>
      <c r="M259" s="809"/>
      <c r="N259" s="809"/>
      <c r="O259" s="810"/>
      <c r="P259" s="813" t="s">
        <v>71</v>
      </c>
      <c r="Q259" s="814"/>
      <c r="R259" s="814"/>
      <c r="S259" s="814"/>
      <c r="T259" s="814"/>
      <c r="U259" s="814"/>
      <c r="V259" s="815"/>
      <c r="W259" s="37" t="s">
        <v>69</v>
      </c>
      <c r="X259" s="799">
        <f>IFERROR(SUM(X250:X257),"0")</f>
        <v>0</v>
      </c>
      <c r="Y259" s="799">
        <f>IFERROR(SUM(Y250:Y257),"0")</f>
        <v>0</v>
      </c>
      <c r="Z259" s="37"/>
      <c r="AA259" s="800"/>
      <c r="AB259" s="800"/>
      <c r="AC259" s="800"/>
    </row>
    <row r="260" spans="1:68" ht="16.5" customHeight="1" x14ac:dyDescent="0.25">
      <c r="A260" s="857" t="s">
        <v>446</v>
      </c>
      <c r="B260" s="809"/>
      <c r="C260" s="809"/>
      <c r="D260" s="809"/>
      <c r="E260" s="809"/>
      <c r="F260" s="809"/>
      <c r="G260" s="809"/>
      <c r="H260" s="809"/>
      <c r="I260" s="809"/>
      <c r="J260" s="809"/>
      <c r="K260" s="809"/>
      <c r="L260" s="809"/>
      <c r="M260" s="809"/>
      <c r="N260" s="809"/>
      <c r="O260" s="809"/>
      <c r="P260" s="809"/>
      <c r="Q260" s="809"/>
      <c r="R260" s="809"/>
      <c r="S260" s="809"/>
      <c r="T260" s="809"/>
      <c r="U260" s="809"/>
      <c r="V260" s="809"/>
      <c r="W260" s="809"/>
      <c r="X260" s="809"/>
      <c r="Y260" s="809"/>
      <c r="Z260" s="809"/>
      <c r="AA260" s="792"/>
      <c r="AB260" s="792"/>
      <c r="AC260" s="792"/>
    </row>
    <row r="261" spans="1:68" ht="14.25" customHeight="1" x14ac:dyDescent="0.25">
      <c r="A261" s="829" t="s">
        <v>113</v>
      </c>
      <c r="B261" s="809"/>
      <c r="C261" s="809"/>
      <c r="D261" s="809"/>
      <c r="E261" s="809"/>
      <c r="F261" s="809"/>
      <c r="G261" s="809"/>
      <c r="H261" s="809"/>
      <c r="I261" s="809"/>
      <c r="J261" s="809"/>
      <c r="K261" s="809"/>
      <c r="L261" s="809"/>
      <c r="M261" s="809"/>
      <c r="N261" s="809"/>
      <c r="O261" s="809"/>
      <c r="P261" s="809"/>
      <c r="Q261" s="809"/>
      <c r="R261" s="809"/>
      <c r="S261" s="809"/>
      <c r="T261" s="809"/>
      <c r="U261" s="809"/>
      <c r="V261" s="809"/>
      <c r="W261" s="809"/>
      <c r="X261" s="809"/>
      <c r="Y261" s="809"/>
      <c r="Z261" s="809"/>
      <c r="AA261" s="793"/>
      <c r="AB261" s="793"/>
      <c r="AC261" s="793"/>
    </row>
    <row r="262" spans="1:68" ht="27" customHeight="1" x14ac:dyDescent="0.25">
      <c r="A262" s="54" t="s">
        <v>447</v>
      </c>
      <c r="B262" s="54" t="s">
        <v>448</v>
      </c>
      <c r="C262" s="31">
        <v>4301011826</v>
      </c>
      <c r="D262" s="803">
        <v>4680115884137</v>
      </c>
      <c r="E262" s="804"/>
      <c r="F262" s="796">
        <v>1.45</v>
      </c>
      <c r="G262" s="32">
        <v>8</v>
      </c>
      <c r="H262" s="796">
        <v>11.6</v>
      </c>
      <c r="I262" s="796">
        <v>12.08</v>
      </c>
      <c r="J262" s="32">
        <v>56</v>
      </c>
      <c r="K262" s="32" t="s">
        <v>116</v>
      </c>
      <c r="L262" s="32"/>
      <c r="M262" s="33" t="s">
        <v>119</v>
      </c>
      <c r="N262" s="33"/>
      <c r="O262" s="32">
        <v>55</v>
      </c>
      <c r="P262" s="124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6"/>
      <c r="R262" s="806"/>
      <c r="S262" s="806"/>
      <c r="T262" s="807"/>
      <c r="U262" s="34"/>
      <c r="V262" s="34"/>
      <c r="W262" s="35" t="s">
        <v>69</v>
      </c>
      <c r="X262" s="797">
        <v>0</v>
      </c>
      <c r="Y262" s="798">
        <f t="shared" ref="Y262:Y270" si="62">IFERROR(IF(X262="",0,CEILING((X262/$H262),1)*$H262),"")</f>
        <v>0</v>
      </c>
      <c r="Z262" s="36" t="str">
        <f>IFERROR(IF(Y262=0,"",ROUNDUP(Y262/H262,0)*0.02175),"")</f>
        <v/>
      </c>
      <c r="AA262" s="56"/>
      <c r="AB262" s="57"/>
      <c r="AC262" s="339" t="s">
        <v>449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447</v>
      </c>
      <c r="B263" s="54" t="s">
        <v>450</v>
      </c>
      <c r="C263" s="31">
        <v>4301011942</v>
      </c>
      <c r="D263" s="803">
        <v>4680115884137</v>
      </c>
      <c r="E263" s="804"/>
      <c r="F263" s="796">
        <v>1.45</v>
      </c>
      <c r="G263" s="32">
        <v>8</v>
      </c>
      <c r="H263" s="796">
        <v>11.6</v>
      </c>
      <c r="I263" s="796">
        <v>12.08</v>
      </c>
      <c r="J263" s="32">
        <v>48</v>
      </c>
      <c r="K263" s="32" t="s">
        <v>116</v>
      </c>
      <c r="L263" s="32"/>
      <c r="M263" s="33" t="s">
        <v>145</v>
      </c>
      <c r="N263" s="33"/>
      <c r="O263" s="32">
        <v>55</v>
      </c>
      <c r="P263" s="122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6"/>
      <c r="R263" s="806"/>
      <c r="S263" s="806"/>
      <c r="T263" s="807"/>
      <c r="U263" s="34"/>
      <c r="V263" s="34"/>
      <c r="W263" s="35" t="s">
        <v>69</v>
      </c>
      <c r="X263" s="797">
        <v>0</v>
      </c>
      <c r="Y263" s="798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146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451</v>
      </c>
      <c r="B264" s="54" t="s">
        <v>452</v>
      </c>
      <c r="C264" s="31">
        <v>4301011724</v>
      </c>
      <c r="D264" s="803">
        <v>4680115884236</v>
      </c>
      <c r="E264" s="804"/>
      <c r="F264" s="796">
        <v>1.45</v>
      </c>
      <c r="G264" s="32">
        <v>8</v>
      </c>
      <c r="H264" s="796">
        <v>11.6</v>
      </c>
      <c r="I264" s="796">
        <v>12.08</v>
      </c>
      <c r="J264" s="32">
        <v>56</v>
      </c>
      <c r="K264" s="32" t="s">
        <v>116</v>
      </c>
      <c r="L264" s="32"/>
      <c r="M264" s="33" t="s">
        <v>119</v>
      </c>
      <c r="N264" s="33"/>
      <c r="O264" s="32">
        <v>55</v>
      </c>
      <c r="P264" s="97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6"/>
      <c r="R264" s="806"/>
      <c r="S264" s="806"/>
      <c r="T264" s="807"/>
      <c r="U264" s="34"/>
      <c r="V264" s="34"/>
      <c r="W264" s="35" t="s">
        <v>69</v>
      </c>
      <c r="X264" s="797">
        <v>0</v>
      </c>
      <c r="Y264" s="79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453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454</v>
      </c>
      <c r="B265" s="54" t="s">
        <v>455</v>
      </c>
      <c r="C265" s="31">
        <v>4301011721</v>
      </c>
      <c r="D265" s="803">
        <v>4680115884175</v>
      </c>
      <c r="E265" s="804"/>
      <c r="F265" s="796">
        <v>1.45</v>
      </c>
      <c r="G265" s="32">
        <v>8</v>
      </c>
      <c r="H265" s="796">
        <v>11.6</v>
      </c>
      <c r="I265" s="796">
        <v>12.08</v>
      </c>
      <c r="J265" s="32">
        <v>56</v>
      </c>
      <c r="K265" s="32" t="s">
        <v>116</v>
      </c>
      <c r="L265" s="32"/>
      <c r="M265" s="33" t="s">
        <v>119</v>
      </c>
      <c r="N265" s="33"/>
      <c r="O265" s="32">
        <v>55</v>
      </c>
      <c r="P265" s="86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6"/>
      <c r="R265" s="806"/>
      <c r="S265" s="806"/>
      <c r="T265" s="807"/>
      <c r="U265" s="34"/>
      <c r="V265" s="34"/>
      <c r="W265" s="35" t="s">
        <v>69</v>
      </c>
      <c r="X265" s="797">
        <v>0</v>
      </c>
      <c r="Y265" s="798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456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454</v>
      </c>
      <c r="B266" s="54" t="s">
        <v>457</v>
      </c>
      <c r="C266" s="31">
        <v>4301011941</v>
      </c>
      <c r="D266" s="803">
        <v>4680115884175</v>
      </c>
      <c r="E266" s="804"/>
      <c r="F266" s="796">
        <v>1.45</v>
      </c>
      <c r="G266" s="32">
        <v>8</v>
      </c>
      <c r="H266" s="796">
        <v>11.6</v>
      </c>
      <c r="I266" s="796">
        <v>12.08</v>
      </c>
      <c r="J266" s="32">
        <v>48</v>
      </c>
      <c r="K266" s="32" t="s">
        <v>116</v>
      </c>
      <c r="L266" s="32"/>
      <c r="M266" s="33" t="s">
        <v>145</v>
      </c>
      <c r="N266" s="33"/>
      <c r="O266" s="32">
        <v>55</v>
      </c>
      <c r="P266" s="86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6"/>
      <c r="R266" s="806"/>
      <c r="S266" s="806"/>
      <c r="T266" s="807"/>
      <c r="U266" s="34"/>
      <c r="V266" s="34"/>
      <c r="W266" s="35" t="s">
        <v>69</v>
      </c>
      <c r="X266" s="797">
        <v>0</v>
      </c>
      <c r="Y266" s="798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146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458</v>
      </c>
      <c r="B267" s="54" t="s">
        <v>459</v>
      </c>
      <c r="C267" s="31">
        <v>4301011824</v>
      </c>
      <c r="D267" s="803">
        <v>4680115884144</v>
      </c>
      <c r="E267" s="804"/>
      <c r="F267" s="796">
        <v>0.4</v>
      </c>
      <c r="G267" s="32">
        <v>10</v>
      </c>
      <c r="H267" s="796">
        <v>4</v>
      </c>
      <c r="I267" s="796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102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6"/>
      <c r="R267" s="806"/>
      <c r="S267" s="806"/>
      <c r="T267" s="807"/>
      <c r="U267" s="34"/>
      <c r="V267" s="34"/>
      <c r="W267" s="35" t="s">
        <v>69</v>
      </c>
      <c r="X267" s="797">
        <v>0</v>
      </c>
      <c r="Y267" s="79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449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460</v>
      </c>
      <c r="B268" s="54" t="s">
        <v>461</v>
      </c>
      <c r="C268" s="31">
        <v>4301011963</v>
      </c>
      <c r="D268" s="803">
        <v>4680115885288</v>
      </c>
      <c r="E268" s="804"/>
      <c r="F268" s="796">
        <v>0.37</v>
      </c>
      <c r="G268" s="32">
        <v>10</v>
      </c>
      <c r="H268" s="796">
        <v>3.7</v>
      </c>
      <c r="I268" s="796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92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6"/>
      <c r="R268" s="806"/>
      <c r="S268" s="806"/>
      <c r="T268" s="807"/>
      <c r="U268" s="34"/>
      <c r="V268" s="34"/>
      <c r="W268" s="35" t="s">
        <v>69</v>
      </c>
      <c r="X268" s="797">
        <v>0</v>
      </c>
      <c r="Y268" s="79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462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463</v>
      </c>
      <c r="B269" s="54" t="s">
        <v>464</v>
      </c>
      <c r="C269" s="31">
        <v>4301011726</v>
      </c>
      <c r="D269" s="803">
        <v>4680115884182</v>
      </c>
      <c r="E269" s="804"/>
      <c r="F269" s="796">
        <v>0.37</v>
      </c>
      <c r="G269" s="32">
        <v>10</v>
      </c>
      <c r="H269" s="796">
        <v>3.7</v>
      </c>
      <c r="I269" s="796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1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6"/>
      <c r="R269" s="806"/>
      <c r="S269" s="806"/>
      <c r="T269" s="807"/>
      <c r="U269" s="34"/>
      <c r="V269" s="34"/>
      <c r="W269" s="35" t="s">
        <v>69</v>
      </c>
      <c r="X269" s="797">
        <v>0</v>
      </c>
      <c r="Y269" s="79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453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465</v>
      </c>
      <c r="B270" s="54" t="s">
        <v>466</v>
      </c>
      <c r="C270" s="31">
        <v>4301011722</v>
      </c>
      <c r="D270" s="803">
        <v>4680115884205</v>
      </c>
      <c r="E270" s="804"/>
      <c r="F270" s="796">
        <v>0.4</v>
      </c>
      <c r="G270" s="32">
        <v>10</v>
      </c>
      <c r="H270" s="796">
        <v>4</v>
      </c>
      <c r="I270" s="796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6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6"/>
      <c r="R270" s="806"/>
      <c r="S270" s="806"/>
      <c r="T270" s="807"/>
      <c r="U270" s="34"/>
      <c r="V270" s="34"/>
      <c r="W270" s="35" t="s">
        <v>69</v>
      </c>
      <c r="X270" s="797">
        <v>0</v>
      </c>
      <c r="Y270" s="79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456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808"/>
      <c r="B271" s="809"/>
      <c r="C271" s="809"/>
      <c r="D271" s="809"/>
      <c r="E271" s="809"/>
      <c r="F271" s="809"/>
      <c r="G271" s="809"/>
      <c r="H271" s="809"/>
      <c r="I271" s="809"/>
      <c r="J271" s="809"/>
      <c r="K271" s="809"/>
      <c r="L271" s="809"/>
      <c r="M271" s="809"/>
      <c r="N271" s="809"/>
      <c r="O271" s="810"/>
      <c r="P271" s="813" t="s">
        <v>71</v>
      </c>
      <c r="Q271" s="814"/>
      <c r="R271" s="814"/>
      <c r="S271" s="814"/>
      <c r="T271" s="814"/>
      <c r="U271" s="814"/>
      <c r="V271" s="815"/>
      <c r="W271" s="37" t="s">
        <v>72</v>
      </c>
      <c r="X271" s="799">
        <f>IFERROR(X262/H262,"0")+IFERROR(X263/H263,"0")+IFERROR(X264/H264,"0")+IFERROR(X265/H265,"0")+IFERROR(X266/H266,"0")+IFERROR(X267/H267,"0")+IFERROR(X268/H268,"0")+IFERROR(X269/H269,"0")+IFERROR(X270/H270,"0")</f>
        <v>0</v>
      </c>
      <c r="Y271" s="799">
        <f>IFERROR(Y262/H262,"0")+IFERROR(Y263/H263,"0")+IFERROR(Y264/H264,"0")+IFERROR(Y265/H265,"0")+IFERROR(Y266/H266,"0")+IFERROR(Y267/H267,"0")+IFERROR(Y268/H268,"0")+IFERROR(Y269/H269,"0")+IFERROR(Y270/H270,"0")</f>
        <v>0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800"/>
      <c r="AB271" s="800"/>
      <c r="AC271" s="800"/>
    </row>
    <row r="272" spans="1:68" x14ac:dyDescent="0.2">
      <c r="A272" s="809"/>
      <c r="B272" s="809"/>
      <c r="C272" s="809"/>
      <c r="D272" s="809"/>
      <c r="E272" s="809"/>
      <c r="F272" s="809"/>
      <c r="G272" s="809"/>
      <c r="H272" s="809"/>
      <c r="I272" s="809"/>
      <c r="J272" s="809"/>
      <c r="K272" s="809"/>
      <c r="L272" s="809"/>
      <c r="M272" s="809"/>
      <c r="N272" s="809"/>
      <c r="O272" s="810"/>
      <c r="P272" s="813" t="s">
        <v>71</v>
      </c>
      <c r="Q272" s="814"/>
      <c r="R272" s="814"/>
      <c r="S272" s="814"/>
      <c r="T272" s="814"/>
      <c r="U272" s="814"/>
      <c r="V272" s="815"/>
      <c r="W272" s="37" t="s">
        <v>69</v>
      </c>
      <c r="X272" s="799">
        <f>IFERROR(SUM(X262:X270),"0")</f>
        <v>0</v>
      </c>
      <c r="Y272" s="799">
        <f>IFERROR(SUM(Y262:Y270),"0")</f>
        <v>0</v>
      </c>
      <c r="Z272" s="37"/>
      <c r="AA272" s="800"/>
      <c r="AB272" s="800"/>
      <c r="AC272" s="800"/>
    </row>
    <row r="273" spans="1:68" ht="14.25" customHeight="1" x14ac:dyDescent="0.25">
      <c r="A273" s="829" t="s">
        <v>165</v>
      </c>
      <c r="B273" s="809"/>
      <c r="C273" s="809"/>
      <c r="D273" s="809"/>
      <c r="E273" s="809"/>
      <c r="F273" s="809"/>
      <c r="G273" s="809"/>
      <c r="H273" s="809"/>
      <c r="I273" s="809"/>
      <c r="J273" s="809"/>
      <c r="K273" s="809"/>
      <c r="L273" s="809"/>
      <c r="M273" s="809"/>
      <c r="N273" s="809"/>
      <c r="O273" s="809"/>
      <c r="P273" s="809"/>
      <c r="Q273" s="809"/>
      <c r="R273" s="809"/>
      <c r="S273" s="809"/>
      <c r="T273" s="809"/>
      <c r="U273" s="809"/>
      <c r="V273" s="809"/>
      <c r="W273" s="809"/>
      <c r="X273" s="809"/>
      <c r="Y273" s="809"/>
      <c r="Z273" s="809"/>
      <c r="AA273" s="793"/>
      <c r="AB273" s="793"/>
      <c r="AC273" s="793"/>
    </row>
    <row r="274" spans="1:68" ht="27" customHeight="1" x14ac:dyDescent="0.25">
      <c r="A274" s="54" t="s">
        <v>467</v>
      </c>
      <c r="B274" s="54" t="s">
        <v>468</v>
      </c>
      <c r="C274" s="31">
        <v>4301020340</v>
      </c>
      <c r="D274" s="803">
        <v>4680115885721</v>
      </c>
      <c r="E274" s="804"/>
      <c r="F274" s="796">
        <v>0.33</v>
      </c>
      <c r="G274" s="32">
        <v>6</v>
      </c>
      <c r="H274" s="796">
        <v>1.98</v>
      </c>
      <c r="I274" s="79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11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6"/>
      <c r="R274" s="806"/>
      <c r="S274" s="806"/>
      <c r="T274" s="807"/>
      <c r="U274" s="34"/>
      <c r="V274" s="34"/>
      <c r="W274" s="35" t="s">
        <v>69</v>
      </c>
      <c r="X274" s="797">
        <v>0</v>
      </c>
      <c r="Y274" s="79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469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808"/>
      <c r="B275" s="809"/>
      <c r="C275" s="809"/>
      <c r="D275" s="809"/>
      <c r="E275" s="809"/>
      <c r="F275" s="809"/>
      <c r="G275" s="809"/>
      <c r="H275" s="809"/>
      <c r="I275" s="809"/>
      <c r="J275" s="809"/>
      <c r="K275" s="809"/>
      <c r="L275" s="809"/>
      <c r="M275" s="809"/>
      <c r="N275" s="809"/>
      <c r="O275" s="810"/>
      <c r="P275" s="813" t="s">
        <v>71</v>
      </c>
      <c r="Q275" s="814"/>
      <c r="R275" s="814"/>
      <c r="S275" s="814"/>
      <c r="T275" s="814"/>
      <c r="U275" s="814"/>
      <c r="V275" s="815"/>
      <c r="W275" s="37" t="s">
        <v>72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x14ac:dyDescent="0.2">
      <c r="A276" s="809"/>
      <c r="B276" s="809"/>
      <c r="C276" s="809"/>
      <c r="D276" s="809"/>
      <c r="E276" s="809"/>
      <c r="F276" s="809"/>
      <c r="G276" s="809"/>
      <c r="H276" s="809"/>
      <c r="I276" s="809"/>
      <c r="J276" s="809"/>
      <c r="K276" s="809"/>
      <c r="L276" s="809"/>
      <c r="M276" s="809"/>
      <c r="N276" s="809"/>
      <c r="O276" s="810"/>
      <c r="P276" s="813" t="s">
        <v>71</v>
      </c>
      <c r="Q276" s="814"/>
      <c r="R276" s="814"/>
      <c r="S276" s="814"/>
      <c r="T276" s="814"/>
      <c r="U276" s="814"/>
      <c r="V276" s="815"/>
      <c r="W276" s="37" t="s">
        <v>69</v>
      </c>
      <c r="X276" s="799">
        <f>IFERROR(SUM(X274:X274),"0")</f>
        <v>0</v>
      </c>
      <c r="Y276" s="799">
        <f>IFERROR(SUM(Y274:Y274),"0")</f>
        <v>0</v>
      </c>
      <c r="Z276" s="37"/>
      <c r="AA276" s="800"/>
      <c r="AB276" s="800"/>
      <c r="AC276" s="800"/>
    </row>
    <row r="277" spans="1:68" ht="16.5" customHeight="1" x14ac:dyDescent="0.25">
      <c r="A277" s="857" t="s">
        <v>470</v>
      </c>
      <c r="B277" s="809"/>
      <c r="C277" s="809"/>
      <c r="D277" s="809"/>
      <c r="E277" s="809"/>
      <c r="F277" s="809"/>
      <c r="G277" s="809"/>
      <c r="H277" s="809"/>
      <c r="I277" s="809"/>
      <c r="J277" s="809"/>
      <c r="K277" s="809"/>
      <c r="L277" s="809"/>
      <c r="M277" s="809"/>
      <c r="N277" s="809"/>
      <c r="O277" s="809"/>
      <c r="P277" s="809"/>
      <c r="Q277" s="809"/>
      <c r="R277" s="809"/>
      <c r="S277" s="809"/>
      <c r="T277" s="809"/>
      <c r="U277" s="809"/>
      <c r="V277" s="809"/>
      <c r="W277" s="809"/>
      <c r="X277" s="809"/>
      <c r="Y277" s="809"/>
      <c r="Z277" s="809"/>
      <c r="AA277" s="792"/>
      <c r="AB277" s="792"/>
      <c r="AC277" s="792"/>
    </row>
    <row r="278" spans="1:68" ht="14.25" customHeight="1" x14ac:dyDescent="0.25">
      <c r="A278" s="829" t="s">
        <v>113</v>
      </c>
      <c r="B278" s="809"/>
      <c r="C278" s="809"/>
      <c r="D278" s="809"/>
      <c r="E278" s="809"/>
      <c r="F278" s="809"/>
      <c r="G278" s="809"/>
      <c r="H278" s="809"/>
      <c r="I278" s="809"/>
      <c r="J278" s="809"/>
      <c r="K278" s="809"/>
      <c r="L278" s="809"/>
      <c r="M278" s="809"/>
      <c r="N278" s="809"/>
      <c r="O278" s="809"/>
      <c r="P278" s="809"/>
      <c r="Q278" s="809"/>
      <c r="R278" s="809"/>
      <c r="S278" s="809"/>
      <c r="T278" s="809"/>
      <c r="U278" s="809"/>
      <c r="V278" s="809"/>
      <c r="W278" s="809"/>
      <c r="X278" s="809"/>
      <c r="Y278" s="809"/>
      <c r="Z278" s="809"/>
      <c r="AA278" s="793"/>
      <c r="AB278" s="793"/>
      <c r="AC278" s="793"/>
    </row>
    <row r="279" spans="1:68" ht="27" customHeight="1" x14ac:dyDescent="0.25">
      <c r="A279" s="54" t="s">
        <v>471</v>
      </c>
      <c r="B279" s="54" t="s">
        <v>472</v>
      </c>
      <c r="C279" s="31">
        <v>4301011855</v>
      </c>
      <c r="D279" s="803">
        <v>4680115885837</v>
      </c>
      <c r="E279" s="804"/>
      <c r="F279" s="796">
        <v>1.35</v>
      </c>
      <c r="G279" s="32">
        <v>8</v>
      </c>
      <c r="H279" s="796">
        <v>10.8</v>
      </c>
      <c r="I279" s="796">
        <v>11.28</v>
      </c>
      <c r="J279" s="32">
        <v>56</v>
      </c>
      <c r="K279" s="32" t="s">
        <v>116</v>
      </c>
      <c r="L279" s="32"/>
      <c r="M279" s="33" t="s">
        <v>119</v>
      </c>
      <c r="N279" s="33"/>
      <c r="O279" s="32">
        <v>55</v>
      </c>
      <c r="P279" s="108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06"/>
      <c r="R279" s="806"/>
      <c r="S279" s="806"/>
      <c r="T279" s="807"/>
      <c r="U279" s="34"/>
      <c r="V279" s="34"/>
      <c r="W279" s="35" t="s">
        <v>69</v>
      </c>
      <c r="X279" s="797">
        <v>0</v>
      </c>
      <c r="Y279" s="79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473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474</v>
      </c>
      <c r="B280" s="54" t="s">
        <v>475</v>
      </c>
      <c r="C280" s="31">
        <v>4301011322</v>
      </c>
      <c r="D280" s="803">
        <v>4607091387452</v>
      </c>
      <c r="E280" s="804"/>
      <c r="F280" s="796">
        <v>1.35</v>
      </c>
      <c r="G280" s="32">
        <v>8</v>
      </c>
      <c r="H280" s="796">
        <v>10.8</v>
      </c>
      <c r="I280" s="796">
        <v>11.28</v>
      </c>
      <c r="J280" s="32">
        <v>56</v>
      </c>
      <c r="K280" s="32" t="s">
        <v>116</v>
      </c>
      <c r="L280" s="32"/>
      <c r="M280" s="33" t="s">
        <v>77</v>
      </c>
      <c r="N280" s="33"/>
      <c r="O280" s="32">
        <v>55</v>
      </c>
      <c r="P280" s="950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06"/>
      <c r="R280" s="806"/>
      <c r="S280" s="806"/>
      <c r="T280" s="807"/>
      <c r="U280" s="34"/>
      <c r="V280" s="34"/>
      <c r="W280" s="35" t="s">
        <v>69</v>
      </c>
      <c r="X280" s="797">
        <v>0</v>
      </c>
      <c r="Y280" s="79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476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477</v>
      </c>
      <c r="B281" s="54" t="s">
        <v>478</v>
      </c>
      <c r="C281" s="31">
        <v>4301011850</v>
      </c>
      <c r="D281" s="803">
        <v>4680115885806</v>
      </c>
      <c r="E281" s="804"/>
      <c r="F281" s="796">
        <v>1.35</v>
      </c>
      <c r="G281" s="32">
        <v>8</v>
      </c>
      <c r="H281" s="796">
        <v>10.8</v>
      </c>
      <c r="I281" s="796">
        <v>11.28</v>
      </c>
      <c r="J281" s="32">
        <v>56</v>
      </c>
      <c r="K281" s="32" t="s">
        <v>116</v>
      </c>
      <c r="L281" s="32"/>
      <c r="M281" s="33" t="s">
        <v>119</v>
      </c>
      <c r="N281" s="33"/>
      <c r="O281" s="32">
        <v>55</v>
      </c>
      <c r="P281" s="100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6"/>
      <c r="R281" s="806"/>
      <c r="S281" s="806"/>
      <c r="T281" s="807"/>
      <c r="U281" s="34"/>
      <c r="V281" s="34"/>
      <c r="W281" s="35" t="s">
        <v>69</v>
      </c>
      <c r="X281" s="797">
        <v>0</v>
      </c>
      <c r="Y281" s="798">
        <f t="shared" si="67"/>
        <v>0</v>
      </c>
      <c r="Z281" s="36" t="str">
        <f>IFERROR(IF(Y281=0,"",ROUNDUP(Y281/H281,0)*0.02175),"")</f>
        <v/>
      </c>
      <c r="AA281" s="56"/>
      <c r="AB281" s="57"/>
      <c r="AC281" s="363" t="s">
        <v>479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477</v>
      </c>
      <c r="B282" s="54" t="s">
        <v>480</v>
      </c>
      <c r="C282" s="31">
        <v>4301011910</v>
      </c>
      <c r="D282" s="803">
        <v>4680115885806</v>
      </c>
      <c r="E282" s="804"/>
      <c r="F282" s="796">
        <v>1.35</v>
      </c>
      <c r="G282" s="32">
        <v>8</v>
      </c>
      <c r="H282" s="796">
        <v>10.8</v>
      </c>
      <c r="I282" s="796">
        <v>11.28</v>
      </c>
      <c r="J282" s="32">
        <v>48</v>
      </c>
      <c r="K282" s="32" t="s">
        <v>116</v>
      </c>
      <c r="L282" s="32"/>
      <c r="M282" s="33" t="s">
        <v>145</v>
      </c>
      <c r="N282" s="33"/>
      <c r="O282" s="32">
        <v>55</v>
      </c>
      <c r="P282" s="114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6"/>
      <c r="R282" s="806"/>
      <c r="S282" s="806"/>
      <c r="T282" s="807"/>
      <c r="U282" s="34"/>
      <c r="V282" s="34"/>
      <c r="W282" s="35" t="s">
        <v>69</v>
      </c>
      <c r="X282" s="797">
        <v>0</v>
      </c>
      <c r="Y282" s="798">
        <f t="shared" si="67"/>
        <v>0</v>
      </c>
      <c r="Z282" s="36" t="str">
        <f>IFERROR(IF(Y282=0,"",ROUNDUP(Y282/H282,0)*0.02039),"")</f>
        <v/>
      </c>
      <c r="AA282" s="56"/>
      <c r="AB282" s="57"/>
      <c r="AC282" s="365" t="s">
        <v>481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482</v>
      </c>
      <c r="B283" s="54" t="s">
        <v>483</v>
      </c>
      <c r="C283" s="31">
        <v>4301011853</v>
      </c>
      <c r="D283" s="803">
        <v>4680115885851</v>
      </c>
      <c r="E283" s="804"/>
      <c r="F283" s="796">
        <v>1.35</v>
      </c>
      <c r="G283" s="32">
        <v>8</v>
      </c>
      <c r="H283" s="796">
        <v>10.8</v>
      </c>
      <c r="I283" s="796">
        <v>11.28</v>
      </c>
      <c r="J283" s="32">
        <v>56</v>
      </c>
      <c r="K283" s="32" t="s">
        <v>116</v>
      </c>
      <c r="L283" s="32"/>
      <c r="M283" s="33" t="s">
        <v>119</v>
      </c>
      <c r="N283" s="33"/>
      <c r="O283" s="32">
        <v>55</v>
      </c>
      <c r="P283" s="101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06"/>
      <c r="R283" s="806"/>
      <c r="S283" s="806"/>
      <c r="T283" s="807"/>
      <c r="U283" s="34"/>
      <c r="V283" s="34"/>
      <c r="W283" s="35" t="s">
        <v>69</v>
      </c>
      <c r="X283" s="797">
        <v>0</v>
      </c>
      <c r="Y283" s="79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484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485</v>
      </c>
      <c r="B284" s="54" t="s">
        <v>486</v>
      </c>
      <c r="C284" s="31">
        <v>4301011313</v>
      </c>
      <c r="D284" s="803">
        <v>4607091385984</v>
      </c>
      <c r="E284" s="804"/>
      <c r="F284" s="796">
        <v>1.35</v>
      </c>
      <c r="G284" s="32">
        <v>8</v>
      </c>
      <c r="H284" s="796">
        <v>10.8</v>
      </c>
      <c r="I284" s="796">
        <v>11.28</v>
      </c>
      <c r="J284" s="32">
        <v>56</v>
      </c>
      <c r="K284" s="32" t="s">
        <v>116</v>
      </c>
      <c r="L284" s="32"/>
      <c r="M284" s="33" t="s">
        <v>119</v>
      </c>
      <c r="N284" s="33"/>
      <c r="O284" s="32">
        <v>55</v>
      </c>
      <c r="P284" s="90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06"/>
      <c r="R284" s="806"/>
      <c r="S284" s="806"/>
      <c r="T284" s="807"/>
      <c r="U284" s="34"/>
      <c r="V284" s="34"/>
      <c r="W284" s="35" t="s">
        <v>69</v>
      </c>
      <c r="X284" s="797">
        <v>0</v>
      </c>
      <c r="Y284" s="79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487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488</v>
      </c>
      <c r="B285" s="54" t="s">
        <v>489</v>
      </c>
      <c r="C285" s="31">
        <v>4301011852</v>
      </c>
      <c r="D285" s="803">
        <v>4680115885844</v>
      </c>
      <c r="E285" s="804"/>
      <c r="F285" s="796">
        <v>0.4</v>
      </c>
      <c r="G285" s="32">
        <v>10</v>
      </c>
      <c r="H285" s="796">
        <v>4</v>
      </c>
      <c r="I285" s="796">
        <v>4.21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101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06"/>
      <c r="R285" s="806"/>
      <c r="S285" s="806"/>
      <c r="T285" s="807"/>
      <c r="U285" s="34"/>
      <c r="V285" s="34"/>
      <c r="W285" s="35" t="s">
        <v>69</v>
      </c>
      <c r="X285" s="797">
        <v>0</v>
      </c>
      <c r="Y285" s="79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490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491</v>
      </c>
      <c r="B286" s="54" t="s">
        <v>492</v>
      </c>
      <c r="C286" s="31">
        <v>4301011319</v>
      </c>
      <c r="D286" s="803">
        <v>4607091387469</v>
      </c>
      <c r="E286" s="804"/>
      <c r="F286" s="796">
        <v>0.5</v>
      </c>
      <c r="G286" s="32">
        <v>10</v>
      </c>
      <c r="H286" s="796">
        <v>5</v>
      </c>
      <c r="I286" s="796">
        <v>5.21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93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06"/>
      <c r="R286" s="806"/>
      <c r="S286" s="806"/>
      <c r="T286" s="807"/>
      <c r="U286" s="34"/>
      <c r="V286" s="34"/>
      <c r="W286" s="35" t="s">
        <v>69</v>
      </c>
      <c r="X286" s="797">
        <v>0</v>
      </c>
      <c r="Y286" s="79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476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493</v>
      </c>
      <c r="B287" s="54" t="s">
        <v>494</v>
      </c>
      <c r="C287" s="31">
        <v>4301011851</v>
      </c>
      <c r="D287" s="803">
        <v>4680115885820</v>
      </c>
      <c r="E287" s="804"/>
      <c r="F287" s="796">
        <v>0.4</v>
      </c>
      <c r="G287" s="32">
        <v>10</v>
      </c>
      <c r="H287" s="796">
        <v>4</v>
      </c>
      <c r="I287" s="796">
        <v>4.21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5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06"/>
      <c r="R287" s="806"/>
      <c r="S287" s="806"/>
      <c r="T287" s="807"/>
      <c r="U287" s="34"/>
      <c r="V287" s="34"/>
      <c r="W287" s="35" t="s">
        <v>69</v>
      </c>
      <c r="X287" s="797">
        <v>0</v>
      </c>
      <c r="Y287" s="79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495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496</v>
      </c>
      <c r="B288" s="54" t="s">
        <v>497</v>
      </c>
      <c r="C288" s="31">
        <v>4301011316</v>
      </c>
      <c r="D288" s="803">
        <v>4607091387438</v>
      </c>
      <c r="E288" s="804"/>
      <c r="F288" s="796">
        <v>0.5</v>
      </c>
      <c r="G288" s="32">
        <v>10</v>
      </c>
      <c r="H288" s="796">
        <v>5</v>
      </c>
      <c r="I288" s="796">
        <v>5.21</v>
      </c>
      <c r="J288" s="32">
        <v>132</v>
      </c>
      <c r="K288" s="32" t="s">
        <v>126</v>
      </c>
      <c r="L288" s="32"/>
      <c r="M288" s="33" t="s">
        <v>119</v>
      </c>
      <c r="N288" s="33"/>
      <c r="O288" s="32">
        <v>55</v>
      </c>
      <c r="P288" s="121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06"/>
      <c r="R288" s="806"/>
      <c r="S288" s="806"/>
      <c r="T288" s="807"/>
      <c r="U288" s="34"/>
      <c r="V288" s="34"/>
      <c r="W288" s="35" t="s">
        <v>69</v>
      </c>
      <c r="X288" s="797">
        <v>0</v>
      </c>
      <c r="Y288" s="79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498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808"/>
      <c r="B289" s="809"/>
      <c r="C289" s="809"/>
      <c r="D289" s="809"/>
      <c r="E289" s="809"/>
      <c r="F289" s="809"/>
      <c r="G289" s="809"/>
      <c r="H289" s="809"/>
      <c r="I289" s="809"/>
      <c r="J289" s="809"/>
      <c r="K289" s="809"/>
      <c r="L289" s="809"/>
      <c r="M289" s="809"/>
      <c r="N289" s="809"/>
      <c r="O289" s="810"/>
      <c r="P289" s="813" t="s">
        <v>71</v>
      </c>
      <c r="Q289" s="814"/>
      <c r="R289" s="814"/>
      <c r="S289" s="814"/>
      <c r="T289" s="814"/>
      <c r="U289" s="814"/>
      <c r="V289" s="815"/>
      <c r="W289" s="37" t="s">
        <v>72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00"/>
      <c r="AB289" s="800"/>
      <c r="AC289" s="800"/>
    </row>
    <row r="290" spans="1:68" x14ac:dyDescent="0.2">
      <c r="A290" s="809"/>
      <c r="B290" s="809"/>
      <c r="C290" s="809"/>
      <c r="D290" s="809"/>
      <c r="E290" s="809"/>
      <c r="F290" s="809"/>
      <c r="G290" s="809"/>
      <c r="H290" s="809"/>
      <c r="I290" s="809"/>
      <c r="J290" s="809"/>
      <c r="K290" s="809"/>
      <c r="L290" s="809"/>
      <c r="M290" s="809"/>
      <c r="N290" s="809"/>
      <c r="O290" s="810"/>
      <c r="P290" s="813" t="s">
        <v>71</v>
      </c>
      <c r="Q290" s="814"/>
      <c r="R290" s="814"/>
      <c r="S290" s="814"/>
      <c r="T290" s="814"/>
      <c r="U290" s="814"/>
      <c r="V290" s="815"/>
      <c r="W290" s="37" t="s">
        <v>69</v>
      </c>
      <c r="X290" s="799">
        <f>IFERROR(SUM(X279:X288),"0")</f>
        <v>0</v>
      </c>
      <c r="Y290" s="799">
        <f>IFERROR(SUM(Y279:Y288),"0")</f>
        <v>0</v>
      </c>
      <c r="Z290" s="37"/>
      <c r="AA290" s="800"/>
      <c r="AB290" s="800"/>
      <c r="AC290" s="800"/>
    </row>
    <row r="291" spans="1:68" ht="16.5" customHeight="1" x14ac:dyDescent="0.25">
      <c r="A291" s="857" t="s">
        <v>499</v>
      </c>
      <c r="B291" s="809"/>
      <c r="C291" s="809"/>
      <c r="D291" s="809"/>
      <c r="E291" s="809"/>
      <c r="F291" s="809"/>
      <c r="G291" s="809"/>
      <c r="H291" s="809"/>
      <c r="I291" s="809"/>
      <c r="J291" s="809"/>
      <c r="K291" s="809"/>
      <c r="L291" s="809"/>
      <c r="M291" s="809"/>
      <c r="N291" s="809"/>
      <c r="O291" s="809"/>
      <c r="P291" s="809"/>
      <c r="Q291" s="809"/>
      <c r="R291" s="809"/>
      <c r="S291" s="809"/>
      <c r="T291" s="809"/>
      <c r="U291" s="809"/>
      <c r="V291" s="809"/>
      <c r="W291" s="809"/>
      <c r="X291" s="809"/>
      <c r="Y291" s="809"/>
      <c r="Z291" s="809"/>
      <c r="AA291" s="792"/>
      <c r="AB291" s="792"/>
      <c r="AC291" s="792"/>
    </row>
    <row r="292" spans="1:68" ht="14.25" customHeight="1" x14ac:dyDescent="0.25">
      <c r="A292" s="829" t="s">
        <v>113</v>
      </c>
      <c r="B292" s="809"/>
      <c r="C292" s="809"/>
      <c r="D292" s="809"/>
      <c r="E292" s="809"/>
      <c r="F292" s="809"/>
      <c r="G292" s="809"/>
      <c r="H292" s="809"/>
      <c r="I292" s="809"/>
      <c r="J292" s="809"/>
      <c r="K292" s="809"/>
      <c r="L292" s="809"/>
      <c r="M292" s="809"/>
      <c r="N292" s="809"/>
      <c r="O292" s="809"/>
      <c r="P292" s="809"/>
      <c r="Q292" s="809"/>
      <c r="R292" s="809"/>
      <c r="S292" s="809"/>
      <c r="T292" s="809"/>
      <c r="U292" s="809"/>
      <c r="V292" s="809"/>
      <c r="W292" s="809"/>
      <c r="X292" s="809"/>
      <c r="Y292" s="809"/>
      <c r="Z292" s="809"/>
      <c r="AA292" s="793"/>
      <c r="AB292" s="793"/>
      <c r="AC292" s="793"/>
    </row>
    <row r="293" spans="1:68" ht="27" customHeight="1" x14ac:dyDescent="0.25">
      <c r="A293" s="54" t="s">
        <v>500</v>
      </c>
      <c r="B293" s="54" t="s">
        <v>501</v>
      </c>
      <c r="C293" s="31">
        <v>4301011876</v>
      </c>
      <c r="D293" s="803">
        <v>4680115885707</v>
      </c>
      <c r="E293" s="804"/>
      <c r="F293" s="796">
        <v>0.9</v>
      </c>
      <c r="G293" s="32">
        <v>10</v>
      </c>
      <c r="H293" s="796">
        <v>9</v>
      </c>
      <c r="I293" s="796">
        <v>9.48</v>
      </c>
      <c r="J293" s="32">
        <v>56</v>
      </c>
      <c r="K293" s="32" t="s">
        <v>116</v>
      </c>
      <c r="L293" s="32"/>
      <c r="M293" s="33" t="s">
        <v>119</v>
      </c>
      <c r="N293" s="33"/>
      <c r="O293" s="32">
        <v>31</v>
      </c>
      <c r="P293" s="122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6"/>
      <c r="R293" s="806"/>
      <c r="S293" s="806"/>
      <c r="T293" s="807"/>
      <c r="U293" s="34"/>
      <c r="V293" s="34"/>
      <c r="W293" s="35" t="s">
        <v>69</v>
      </c>
      <c r="X293" s="797">
        <v>0</v>
      </c>
      <c r="Y293" s="79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438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808"/>
      <c r="B294" s="809"/>
      <c r="C294" s="809"/>
      <c r="D294" s="809"/>
      <c r="E294" s="809"/>
      <c r="F294" s="809"/>
      <c r="G294" s="809"/>
      <c r="H294" s="809"/>
      <c r="I294" s="809"/>
      <c r="J294" s="809"/>
      <c r="K294" s="809"/>
      <c r="L294" s="809"/>
      <c r="M294" s="809"/>
      <c r="N294" s="809"/>
      <c r="O294" s="810"/>
      <c r="P294" s="813" t="s">
        <v>71</v>
      </c>
      <c r="Q294" s="814"/>
      <c r="R294" s="814"/>
      <c r="S294" s="814"/>
      <c r="T294" s="814"/>
      <c r="U294" s="814"/>
      <c r="V294" s="815"/>
      <c r="W294" s="37" t="s">
        <v>72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x14ac:dyDescent="0.2">
      <c r="A295" s="809"/>
      <c r="B295" s="809"/>
      <c r="C295" s="809"/>
      <c r="D295" s="809"/>
      <c r="E295" s="809"/>
      <c r="F295" s="809"/>
      <c r="G295" s="809"/>
      <c r="H295" s="809"/>
      <c r="I295" s="809"/>
      <c r="J295" s="809"/>
      <c r="K295" s="809"/>
      <c r="L295" s="809"/>
      <c r="M295" s="809"/>
      <c r="N295" s="809"/>
      <c r="O295" s="810"/>
      <c r="P295" s="813" t="s">
        <v>71</v>
      </c>
      <c r="Q295" s="814"/>
      <c r="R295" s="814"/>
      <c r="S295" s="814"/>
      <c r="T295" s="814"/>
      <c r="U295" s="814"/>
      <c r="V295" s="815"/>
      <c r="W295" s="37" t="s">
        <v>69</v>
      </c>
      <c r="X295" s="799">
        <f>IFERROR(SUM(X293:X293),"0")</f>
        <v>0</v>
      </c>
      <c r="Y295" s="799">
        <f>IFERROR(SUM(Y293:Y293),"0")</f>
        <v>0</v>
      </c>
      <c r="Z295" s="37"/>
      <c r="AA295" s="800"/>
      <c r="AB295" s="800"/>
      <c r="AC295" s="800"/>
    </row>
    <row r="296" spans="1:68" ht="16.5" customHeight="1" x14ac:dyDescent="0.25">
      <c r="A296" s="857" t="s">
        <v>502</v>
      </c>
      <c r="B296" s="809"/>
      <c r="C296" s="809"/>
      <c r="D296" s="809"/>
      <c r="E296" s="809"/>
      <c r="F296" s="809"/>
      <c r="G296" s="809"/>
      <c r="H296" s="809"/>
      <c r="I296" s="809"/>
      <c r="J296" s="809"/>
      <c r="K296" s="809"/>
      <c r="L296" s="809"/>
      <c r="M296" s="809"/>
      <c r="N296" s="809"/>
      <c r="O296" s="809"/>
      <c r="P296" s="809"/>
      <c r="Q296" s="809"/>
      <c r="R296" s="809"/>
      <c r="S296" s="809"/>
      <c r="T296" s="809"/>
      <c r="U296" s="809"/>
      <c r="V296" s="809"/>
      <c r="W296" s="809"/>
      <c r="X296" s="809"/>
      <c r="Y296" s="809"/>
      <c r="Z296" s="809"/>
      <c r="AA296" s="792"/>
      <c r="AB296" s="792"/>
      <c r="AC296" s="792"/>
    </row>
    <row r="297" spans="1:68" ht="14.25" customHeight="1" x14ac:dyDescent="0.25">
      <c r="A297" s="829" t="s">
        <v>113</v>
      </c>
      <c r="B297" s="809"/>
      <c r="C297" s="809"/>
      <c r="D297" s="809"/>
      <c r="E297" s="809"/>
      <c r="F297" s="809"/>
      <c r="G297" s="809"/>
      <c r="H297" s="809"/>
      <c r="I297" s="809"/>
      <c r="J297" s="809"/>
      <c r="K297" s="809"/>
      <c r="L297" s="809"/>
      <c r="M297" s="809"/>
      <c r="N297" s="809"/>
      <c r="O297" s="809"/>
      <c r="P297" s="809"/>
      <c r="Q297" s="809"/>
      <c r="R297" s="809"/>
      <c r="S297" s="809"/>
      <c r="T297" s="809"/>
      <c r="U297" s="809"/>
      <c r="V297" s="809"/>
      <c r="W297" s="809"/>
      <c r="X297" s="809"/>
      <c r="Y297" s="809"/>
      <c r="Z297" s="809"/>
      <c r="AA297" s="793"/>
      <c r="AB297" s="793"/>
      <c r="AC297" s="793"/>
    </row>
    <row r="298" spans="1:68" ht="27" customHeight="1" x14ac:dyDescent="0.25">
      <c r="A298" s="54" t="s">
        <v>503</v>
      </c>
      <c r="B298" s="54" t="s">
        <v>504</v>
      </c>
      <c r="C298" s="31">
        <v>4301011223</v>
      </c>
      <c r="D298" s="803">
        <v>4607091383423</v>
      </c>
      <c r="E298" s="804"/>
      <c r="F298" s="796">
        <v>1.35</v>
      </c>
      <c r="G298" s="32">
        <v>8</v>
      </c>
      <c r="H298" s="796">
        <v>10.8</v>
      </c>
      <c r="I298" s="796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11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6"/>
      <c r="R298" s="806"/>
      <c r="S298" s="806"/>
      <c r="T298" s="807"/>
      <c r="U298" s="34"/>
      <c r="V298" s="34"/>
      <c r="W298" s="35" t="s">
        <v>69</v>
      </c>
      <c r="X298" s="797">
        <v>0</v>
      </c>
      <c r="Y298" s="79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505</v>
      </c>
      <c r="B299" s="54" t="s">
        <v>506</v>
      </c>
      <c r="C299" s="31">
        <v>4301011879</v>
      </c>
      <c r="D299" s="803">
        <v>4680115885691</v>
      </c>
      <c r="E299" s="804"/>
      <c r="F299" s="796">
        <v>1.35</v>
      </c>
      <c r="G299" s="32">
        <v>8</v>
      </c>
      <c r="H299" s="796">
        <v>10.8</v>
      </c>
      <c r="I299" s="79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6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6"/>
      <c r="R299" s="806"/>
      <c r="S299" s="806"/>
      <c r="T299" s="807"/>
      <c r="U299" s="34"/>
      <c r="V299" s="34"/>
      <c r="W299" s="35" t="s">
        <v>69</v>
      </c>
      <c r="X299" s="797">
        <v>0</v>
      </c>
      <c r="Y299" s="79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507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508</v>
      </c>
      <c r="B300" s="54" t="s">
        <v>509</v>
      </c>
      <c r="C300" s="31">
        <v>4301011878</v>
      </c>
      <c r="D300" s="803">
        <v>4680115885660</v>
      </c>
      <c r="E300" s="804"/>
      <c r="F300" s="796">
        <v>1.35</v>
      </c>
      <c r="G300" s="32">
        <v>8</v>
      </c>
      <c r="H300" s="796">
        <v>10.8</v>
      </c>
      <c r="I300" s="79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6"/>
      <c r="R300" s="806"/>
      <c r="S300" s="806"/>
      <c r="T300" s="807"/>
      <c r="U300" s="34"/>
      <c r="V300" s="34"/>
      <c r="W300" s="35" t="s">
        <v>69</v>
      </c>
      <c r="X300" s="797">
        <v>0</v>
      </c>
      <c r="Y300" s="79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510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808"/>
      <c r="B301" s="809"/>
      <c r="C301" s="809"/>
      <c r="D301" s="809"/>
      <c r="E301" s="809"/>
      <c r="F301" s="809"/>
      <c r="G301" s="809"/>
      <c r="H301" s="809"/>
      <c r="I301" s="809"/>
      <c r="J301" s="809"/>
      <c r="K301" s="809"/>
      <c r="L301" s="809"/>
      <c r="M301" s="809"/>
      <c r="N301" s="809"/>
      <c r="O301" s="810"/>
      <c r="P301" s="813" t="s">
        <v>71</v>
      </c>
      <c r="Q301" s="814"/>
      <c r="R301" s="814"/>
      <c r="S301" s="814"/>
      <c r="T301" s="814"/>
      <c r="U301" s="814"/>
      <c r="V301" s="815"/>
      <c r="W301" s="37" t="s">
        <v>72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x14ac:dyDescent="0.2">
      <c r="A302" s="809"/>
      <c r="B302" s="809"/>
      <c r="C302" s="809"/>
      <c r="D302" s="809"/>
      <c r="E302" s="809"/>
      <c r="F302" s="809"/>
      <c r="G302" s="809"/>
      <c r="H302" s="809"/>
      <c r="I302" s="809"/>
      <c r="J302" s="809"/>
      <c r="K302" s="809"/>
      <c r="L302" s="809"/>
      <c r="M302" s="809"/>
      <c r="N302" s="809"/>
      <c r="O302" s="810"/>
      <c r="P302" s="813" t="s">
        <v>71</v>
      </c>
      <c r="Q302" s="814"/>
      <c r="R302" s="814"/>
      <c r="S302" s="814"/>
      <c r="T302" s="814"/>
      <c r="U302" s="814"/>
      <c r="V302" s="815"/>
      <c r="W302" s="37" t="s">
        <v>69</v>
      </c>
      <c r="X302" s="799">
        <f>IFERROR(SUM(X298:X300),"0")</f>
        <v>0</v>
      </c>
      <c r="Y302" s="799">
        <f>IFERROR(SUM(Y298:Y300),"0")</f>
        <v>0</v>
      </c>
      <c r="Z302" s="37"/>
      <c r="AA302" s="800"/>
      <c r="AB302" s="800"/>
      <c r="AC302" s="800"/>
    </row>
    <row r="303" spans="1:68" ht="16.5" customHeight="1" x14ac:dyDescent="0.25">
      <c r="A303" s="857" t="s">
        <v>511</v>
      </c>
      <c r="B303" s="809"/>
      <c r="C303" s="809"/>
      <c r="D303" s="809"/>
      <c r="E303" s="809"/>
      <c r="F303" s="809"/>
      <c r="G303" s="809"/>
      <c r="H303" s="809"/>
      <c r="I303" s="809"/>
      <c r="J303" s="809"/>
      <c r="K303" s="809"/>
      <c r="L303" s="809"/>
      <c r="M303" s="809"/>
      <c r="N303" s="809"/>
      <c r="O303" s="809"/>
      <c r="P303" s="809"/>
      <c r="Q303" s="809"/>
      <c r="R303" s="809"/>
      <c r="S303" s="809"/>
      <c r="T303" s="809"/>
      <c r="U303" s="809"/>
      <c r="V303" s="809"/>
      <c r="W303" s="809"/>
      <c r="X303" s="809"/>
      <c r="Y303" s="809"/>
      <c r="Z303" s="809"/>
      <c r="AA303" s="792"/>
      <c r="AB303" s="792"/>
      <c r="AC303" s="792"/>
    </row>
    <row r="304" spans="1:68" ht="14.25" customHeight="1" x14ac:dyDescent="0.25">
      <c r="A304" s="829" t="s">
        <v>73</v>
      </c>
      <c r="B304" s="809"/>
      <c r="C304" s="809"/>
      <c r="D304" s="809"/>
      <c r="E304" s="809"/>
      <c r="F304" s="809"/>
      <c r="G304" s="809"/>
      <c r="H304" s="809"/>
      <c r="I304" s="809"/>
      <c r="J304" s="809"/>
      <c r="K304" s="809"/>
      <c r="L304" s="809"/>
      <c r="M304" s="809"/>
      <c r="N304" s="809"/>
      <c r="O304" s="809"/>
      <c r="P304" s="809"/>
      <c r="Q304" s="809"/>
      <c r="R304" s="809"/>
      <c r="S304" s="809"/>
      <c r="T304" s="809"/>
      <c r="U304" s="809"/>
      <c r="V304" s="809"/>
      <c r="W304" s="809"/>
      <c r="X304" s="809"/>
      <c r="Y304" s="809"/>
      <c r="Z304" s="809"/>
      <c r="AA304" s="793"/>
      <c r="AB304" s="793"/>
      <c r="AC304" s="793"/>
    </row>
    <row r="305" spans="1:68" ht="37.5" customHeight="1" x14ac:dyDescent="0.25">
      <c r="A305" s="54" t="s">
        <v>512</v>
      </c>
      <c r="B305" s="54" t="s">
        <v>513</v>
      </c>
      <c r="C305" s="31">
        <v>4301051409</v>
      </c>
      <c r="D305" s="803">
        <v>4680115881556</v>
      </c>
      <c r="E305" s="804"/>
      <c r="F305" s="796">
        <v>1</v>
      </c>
      <c r="G305" s="32">
        <v>4</v>
      </c>
      <c r="H305" s="796">
        <v>4</v>
      </c>
      <c r="I305" s="796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100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6"/>
      <c r="R305" s="806"/>
      <c r="S305" s="806"/>
      <c r="T305" s="807"/>
      <c r="U305" s="34"/>
      <c r="V305" s="34"/>
      <c r="W305" s="35" t="s">
        <v>69</v>
      </c>
      <c r="X305" s="797">
        <v>0</v>
      </c>
      <c r="Y305" s="79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514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515</v>
      </c>
      <c r="B306" s="54" t="s">
        <v>516</v>
      </c>
      <c r="C306" s="31">
        <v>4301051506</v>
      </c>
      <c r="D306" s="803">
        <v>4680115881037</v>
      </c>
      <c r="E306" s="804"/>
      <c r="F306" s="796">
        <v>0.84</v>
      </c>
      <c r="G306" s="32">
        <v>4</v>
      </c>
      <c r="H306" s="796">
        <v>3.36</v>
      </c>
      <c r="I306" s="79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6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6"/>
      <c r="R306" s="806"/>
      <c r="S306" s="806"/>
      <c r="T306" s="807"/>
      <c r="U306" s="34"/>
      <c r="V306" s="34"/>
      <c r="W306" s="35" t="s">
        <v>69</v>
      </c>
      <c r="X306" s="797">
        <v>0</v>
      </c>
      <c r="Y306" s="79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517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518</v>
      </c>
      <c r="B307" s="54" t="s">
        <v>519</v>
      </c>
      <c r="C307" s="31">
        <v>4301051893</v>
      </c>
      <c r="D307" s="803">
        <v>4680115886186</v>
      </c>
      <c r="E307" s="804"/>
      <c r="F307" s="796">
        <v>0.3</v>
      </c>
      <c r="G307" s="32">
        <v>6</v>
      </c>
      <c r="H307" s="796">
        <v>1.8</v>
      </c>
      <c r="I307" s="79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4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6"/>
      <c r="R307" s="806"/>
      <c r="S307" s="806"/>
      <c r="T307" s="807"/>
      <c r="U307" s="34"/>
      <c r="V307" s="34"/>
      <c r="W307" s="35" t="s">
        <v>69</v>
      </c>
      <c r="X307" s="797">
        <v>0</v>
      </c>
      <c r="Y307" s="79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514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520</v>
      </c>
      <c r="B308" s="54" t="s">
        <v>521</v>
      </c>
      <c r="C308" s="31">
        <v>4301051487</v>
      </c>
      <c r="D308" s="803">
        <v>4680115881228</v>
      </c>
      <c r="E308" s="804"/>
      <c r="F308" s="796">
        <v>0.4</v>
      </c>
      <c r="G308" s="32">
        <v>6</v>
      </c>
      <c r="H308" s="796">
        <v>2.4</v>
      </c>
      <c r="I308" s="79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8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6"/>
      <c r="R308" s="806"/>
      <c r="S308" s="806"/>
      <c r="T308" s="807"/>
      <c r="U308" s="34"/>
      <c r="V308" s="34"/>
      <c r="W308" s="35" t="s">
        <v>69</v>
      </c>
      <c r="X308" s="797">
        <v>0</v>
      </c>
      <c r="Y308" s="79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517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522</v>
      </c>
      <c r="B309" s="54" t="s">
        <v>523</v>
      </c>
      <c r="C309" s="31">
        <v>4301051384</v>
      </c>
      <c r="D309" s="803">
        <v>4680115881211</v>
      </c>
      <c r="E309" s="804"/>
      <c r="F309" s="796">
        <v>0.4</v>
      </c>
      <c r="G309" s="32">
        <v>6</v>
      </c>
      <c r="H309" s="796">
        <v>2.4</v>
      </c>
      <c r="I309" s="796">
        <v>2.58</v>
      </c>
      <c r="J309" s="32">
        <v>182</v>
      </c>
      <c r="K309" s="32" t="s">
        <v>76</v>
      </c>
      <c r="L309" s="32" t="s">
        <v>129</v>
      </c>
      <c r="M309" s="33" t="s">
        <v>68</v>
      </c>
      <c r="N309" s="33"/>
      <c r="O309" s="32">
        <v>45</v>
      </c>
      <c r="P309" s="101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6"/>
      <c r="R309" s="806"/>
      <c r="S309" s="806"/>
      <c r="T309" s="807"/>
      <c r="U309" s="34"/>
      <c r="V309" s="34"/>
      <c r="W309" s="35" t="s">
        <v>69</v>
      </c>
      <c r="X309" s="797">
        <v>0</v>
      </c>
      <c r="Y309" s="79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514</v>
      </c>
      <c r="AG309" s="64"/>
      <c r="AJ309" s="68" t="s">
        <v>130</v>
      </c>
      <c r="AK309" s="68">
        <v>33.6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customHeight="1" x14ac:dyDescent="0.25">
      <c r="A310" s="54" t="s">
        <v>524</v>
      </c>
      <c r="B310" s="54" t="s">
        <v>525</v>
      </c>
      <c r="C310" s="31">
        <v>4301051378</v>
      </c>
      <c r="D310" s="803">
        <v>4680115881020</v>
      </c>
      <c r="E310" s="804"/>
      <c r="F310" s="796">
        <v>0.84</v>
      </c>
      <c r="G310" s="32">
        <v>4</v>
      </c>
      <c r="H310" s="796">
        <v>3.36</v>
      </c>
      <c r="I310" s="79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100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6"/>
      <c r="R310" s="806"/>
      <c r="S310" s="806"/>
      <c r="T310" s="807"/>
      <c r="U310" s="34"/>
      <c r="V310" s="34"/>
      <c r="W310" s="35" t="s">
        <v>69</v>
      </c>
      <c r="X310" s="797">
        <v>0</v>
      </c>
      <c r="Y310" s="79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526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08"/>
      <c r="B311" s="809"/>
      <c r="C311" s="809"/>
      <c r="D311" s="809"/>
      <c r="E311" s="809"/>
      <c r="F311" s="809"/>
      <c r="G311" s="809"/>
      <c r="H311" s="809"/>
      <c r="I311" s="809"/>
      <c r="J311" s="809"/>
      <c r="K311" s="809"/>
      <c r="L311" s="809"/>
      <c r="M311" s="809"/>
      <c r="N311" s="809"/>
      <c r="O311" s="810"/>
      <c r="P311" s="813" t="s">
        <v>71</v>
      </c>
      <c r="Q311" s="814"/>
      <c r="R311" s="814"/>
      <c r="S311" s="814"/>
      <c r="T311" s="814"/>
      <c r="U311" s="814"/>
      <c r="V311" s="815"/>
      <c r="W311" s="37" t="s">
        <v>72</v>
      </c>
      <c r="X311" s="799">
        <f>IFERROR(X305/H305,"0")+IFERROR(X306/H306,"0")+IFERROR(X307/H307,"0")+IFERROR(X308/H308,"0")+IFERROR(X309/H309,"0")+IFERROR(X310/H310,"0")</f>
        <v>0</v>
      </c>
      <c r="Y311" s="799">
        <f>IFERROR(Y305/H305,"0")+IFERROR(Y306/H306,"0")+IFERROR(Y307/H307,"0")+IFERROR(Y308/H308,"0")+IFERROR(Y309/H309,"0")+IFERROR(Y310/H310,"0")</f>
        <v>0</v>
      </c>
      <c r="Z311" s="799">
        <f>IFERROR(IF(Z305="",0,Z305),"0")+IFERROR(IF(Z306="",0,Z306),"0")+IFERROR(IF(Z307="",0,Z307),"0")+IFERROR(IF(Z308="",0,Z308),"0")+IFERROR(IF(Z309="",0,Z309),"0")+IFERROR(IF(Z310="",0,Z310),"0")</f>
        <v>0</v>
      </c>
      <c r="AA311" s="800"/>
      <c r="AB311" s="800"/>
      <c r="AC311" s="800"/>
    </row>
    <row r="312" spans="1:68" x14ac:dyDescent="0.2">
      <c r="A312" s="809"/>
      <c r="B312" s="809"/>
      <c r="C312" s="809"/>
      <c r="D312" s="809"/>
      <c r="E312" s="809"/>
      <c r="F312" s="809"/>
      <c r="G312" s="809"/>
      <c r="H312" s="809"/>
      <c r="I312" s="809"/>
      <c r="J312" s="809"/>
      <c r="K312" s="809"/>
      <c r="L312" s="809"/>
      <c r="M312" s="809"/>
      <c r="N312" s="809"/>
      <c r="O312" s="810"/>
      <c r="P312" s="813" t="s">
        <v>71</v>
      </c>
      <c r="Q312" s="814"/>
      <c r="R312" s="814"/>
      <c r="S312" s="814"/>
      <c r="T312" s="814"/>
      <c r="U312" s="814"/>
      <c r="V312" s="815"/>
      <c r="W312" s="37" t="s">
        <v>69</v>
      </c>
      <c r="X312" s="799">
        <f>IFERROR(SUM(X305:X310),"0")</f>
        <v>0</v>
      </c>
      <c r="Y312" s="799">
        <f>IFERROR(SUM(Y305:Y310),"0")</f>
        <v>0</v>
      </c>
      <c r="Z312" s="37"/>
      <c r="AA312" s="800"/>
      <c r="AB312" s="800"/>
      <c r="AC312" s="800"/>
    </row>
    <row r="313" spans="1:68" ht="16.5" customHeight="1" x14ac:dyDescent="0.25">
      <c r="A313" s="857" t="s">
        <v>527</v>
      </c>
      <c r="B313" s="809"/>
      <c r="C313" s="809"/>
      <c r="D313" s="809"/>
      <c r="E313" s="809"/>
      <c r="F313" s="809"/>
      <c r="G313" s="809"/>
      <c r="H313" s="809"/>
      <c r="I313" s="809"/>
      <c r="J313" s="809"/>
      <c r="K313" s="809"/>
      <c r="L313" s="809"/>
      <c r="M313" s="809"/>
      <c r="N313" s="809"/>
      <c r="O313" s="809"/>
      <c r="P313" s="809"/>
      <c r="Q313" s="809"/>
      <c r="R313" s="809"/>
      <c r="S313" s="809"/>
      <c r="T313" s="809"/>
      <c r="U313" s="809"/>
      <c r="V313" s="809"/>
      <c r="W313" s="809"/>
      <c r="X313" s="809"/>
      <c r="Y313" s="809"/>
      <c r="Z313" s="809"/>
      <c r="AA313" s="792"/>
      <c r="AB313" s="792"/>
      <c r="AC313" s="792"/>
    </row>
    <row r="314" spans="1:68" ht="14.25" customHeight="1" x14ac:dyDescent="0.25">
      <c r="A314" s="829" t="s">
        <v>113</v>
      </c>
      <c r="B314" s="809"/>
      <c r="C314" s="809"/>
      <c r="D314" s="809"/>
      <c r="E314" s="809"/>
      <c r="F314" s="809"/>
      <c r="G314" s="809"/>
      <c r="H314" s="809"/>
      <c r="I314" s="809"/>
      <c r="J314" s="809"/>
      <c r="K314" s="809"/>
      <c r="L314" s="809"/>
      <c r="M314" s="809"/>
      <c r="N314" s="809"/>
      <c r="O314" s="809"/>
      <c r="P314" s="809"/>
      <c r="Q314" s="809"/>
      <c r="R314" s="809"/>
      <c r="S314" s="809"/>
      <c r="T314" s="809"/>
      <c r="U314" s="809"/>
      <c r="V314" s="809"/>
      <c r="W314" s="809"/>
      <c r="X314" s="809"/>
      <c r="Y314" s="809"/>
      <c r="Z314" s="809"/>
      <c r="AA314" s="793"/>
      <c r="AB314" s="793"/>
      <c r="AC314" s="793"/>
    </row>
    <row r="315" spans="1:68" ht="27" customHeight="1" x14ac:dyDescent="0.25">
      <c r="A315" s="54" t="s">
        <v>528</v>
      </c>
      <c r="B315" s="54" t="s">
        <v>529</v>
      </c>
      <c r="C315" s="31">
        <v>4301011306</v>
      </c>
      <c r="D315" s="803">
        <v>4607091389296</v>
      </c>
      <c r="E315" s="804"/>
      <c r="F315" s="796">
        <v>0.4</v>
      </c>
      <c r="G315" s="32">
        <v>10</v>
      </c>
      <c r="H315" s="796">
        <v>4</v>
      </c>
      <c r="I315" s="796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82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6"/>
      <c r="R315" s="806"/>
      <c r="S315" s="806"/>
      <c r="T315" s="807"/>
      <c r="U315" s="34"/>
      <c r="V315" s="34"/>
      <c r="W315" s="35" t="s">
        <v>69</v>
      </c>
      <c r="X315" s="797">
        <v>0</v>
      </c>
      <c r="Y315" s="79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530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08"/>
      <c r="B316" s="809"/>
      <c r="C316" s="809"/>
      <c r="D316" s="809"/>
      <c r="E316" s="809"/>
      <c r="F316" s="809"/>
      <c r="G316" s="809"/>
      <c r="H316" s="809"/>
      <c r="I316" s="809"/>
      <c r="J316" s="809"/>
      <c r="K316" s="809"/>
      <c r="L316" s="809"/>
      <c r="M316" s="809"/>
      <c r="N316" s="809"/>
      <c r="O316" s="810"/>
      <c r="P316" s="813" t="s">
        <v>71</v>
      </c>
      <c r="Q316" s="814"/>
      <c r="R316" s="814"/>
      <c r="S316" s="814"/>
      <c r="T316" s="814"/>
      <c r="U316" s="814"/>
      <c r="V316" s="815"/>
      <c r="W316" s="37" t="s">
        <v>72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x14ac:dyDescent="0.2">
      <c r="A317" s="809"/>
      <c r="B317" s="809"/>
      <c r="C317" s="809"/>
      <c r="D317" s="809"/>
      <c r="E317" s="809"/>
      <c r="F317" s="809"/>
      <c r="G317" s="809"/>
      <c r="H317" s="809"/>
      <c r="I317" s="809"/>
      <c r="J317" s="809"/>
      <c r="K317" s="809"/>
      <c r="L317" s="809"/>
      <c r="M317" s="809"/>
      <c r="N317" s="809"/>
      <c r="O317" s="810"/>
      <c r="P317" s="813" t="s">
        <v>71</v>
      </c>
      <c r="Q317" s="814"/>
      <c r="R317" s="814"/>
      <c r="S317" s="814"/>
      <c r="T317" s="814"/>
      <c r="U317" s="814"/>
      <c r="V317" s="815"/>
      <c r="W317" s="37" t="s">
        <v>69</v>
      </c>
      <c r="X317" s="799">
        <f>IFERROR(SUM(X315:X315),"0")</f>
        <v>0</v>
      </c>
      <c r="Y317" s="799">
        <f>IFERROR(SUM(Y315:Y315),"0")</f>
        <v>0</v>
      </c>
      <c r="Z317" s="37"/>
      <c r="AA317" s="800"/>
      <c r="AB317" s="800"/>
      <c r="AC317" s="800"/>
    </row>
    <row r="318" spans="1:68" ht="14.25" customHeight="1" x14ac:dyDescent="0.25">
      <c r="A318" s="829" t="s">
        <v>64</v>
      </c>
      <c r="B318" s="809"/>
      <c r="C318" s="809"/>
      <c r="D318" s="809"/>
      <c r="E318" s="809"/>
      <c r="F318" s="809"/>
      <c r="G318" s="809"/>
      <c r="H318" s="809"/>
      <c r="I318" s="809"/>
      <c r="J318" s="809"/>
      <c r="K318" s="809"/>
      <c r="L318" s="809"/>
      <c r="M318" s="809"/>
      <c r="N318" s="809"/>
      <c r="O318" s="809"/>
      <c r="P318" s="809"/>
      <c r="Q318" s="809"/>
      <c r="R318" s="809"/>
      <c r="S318" s="809"/>
      <c r="T318" s="809"/>
      <c r="U318" s="809"/>
      <c r="V318" s="809"/>
      <c r="W318" s="809"/>
      <c r="X318" s="809"/>
      <c r="Y318" s="809"/>
      <c r="Z318" s="809"/>
      <c r="AA318" s="793"/>
      <c r="AB318" s="793"/>
      <c r="AC318" s="793"/>
    </row>
    <row r="319" spans="1:68" ht="27" customHeight="1" x14ac:dyDescent="0.25">
      <c r="A319" s="54" t="s">
        <v>531</v>
      </c>
      <c r="B319" s="54" t="s">
        <v>532</v>
      </c>
      <c r="C319" s="31">
        <v>4301031163</v>
      </c>
      <c r="D319" s="803">
        <v>4680115880344</v>
      </c>
      <c r="E319" s="804"/>
      <c r="F319" s="796">
        <v>0.28000000000000003</v>
      </c>
      <c r="G319" s="32">
        <v>6</v>
      </c>
      <c r="H319" s="796">
        <v>1.68</v>
      </c>
      <c r="I319" s="79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3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6"/>
      <c r="R319" s="806"/>
      <c r="S319" s="806"/>
      <c r="T319" s="807"/>
      <c r="U319" s="34"/>
      <c r="V319" s="34"/>
      <c r="W319" s="35" t="s">
        <v>69</v>
      </c>
      <c r="X319" s="797">
        <v>0</v>
      </c>
      <c r="Y319" s="79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533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808"/>
      <c r="B320" s="809"/>
      <c r="C320" s="809"/>
      <c r="D320" s="809"/>
      <c r="E320" s="809"/>
      <c r="F320" s="809"/>
      <c r="G320" s="809"/>
      <c r="H320" s="809"/>
      <c r="I320" s="809"/>
      <c r="J320" s="809"/>
      <c r="K320" s="809"/>
      <c r="L320" s="809"/>
      <c r="M320" s="809"/>
      <c r="N320" s="809"/>
      <c r="O320" s="810"/>
      <c r="P320" s="813" t="s">
        <v>71</v>
      </c>
      <c r="Q320" s="814"/>
      <c r="R320" s="814"/>
      <c r="S320" s="814"/>
      <c r="T320" s="814"/>
      <c r="U320" s="814"/>
      <c r="V320" s="815"/>
      <c r="W320" s="37" t="s">
        <v>72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x14ac:dyDescent="0.2">
      <c r="A321" s="809"/>
      <c r="B321" s="809"/>
      <c r="C321" s="809"/>
      <c r="D321" s="809"/>
      <c r="E321" s="809"/>
      <c r="F321" s="809"/>
      <c r="G321" s="809"/>
      <c r="H321" s="809"/>
      <c r="I321" s="809"/>
      <c r="J321" s="809"/>
      <c r="K321" s="809"/>
      <c r="L321" s="809"/>
      <c r="M321" s="809"/>
      <c r="N321" s="809"/>
      <c r="O321" s="810"/>
      <c r="P321" s="813" t="s">
        <v>71</v>
      </c>
      <c r="Q321" s="814"/>
      <c r="R321" s="814"/>
      <c r="S321" s="814"/>
      <c r="T321" s="814"/>
      <c r="U321" s="814"/>
      <c r="V321" s="815"/>
      <c r="W321" s="37" t="s">
        <v>69</v>
      </c>
      <c r="X321" s="799">
        <f>IFERROR(SUM(X319:X319),"0")</f>
        <v>0</v>
      </c>
      <c r="Y321" s="799">
        <f>IFERROR(SUM(Y319:Y319),"0")</f>
        <v>0</v>
      </c>
      <c r="Z321" s="37"/>
      <c r="AA321" s="800"/>
      <c r="AB321" s="800"/>
      <c r="AC321" s="800"/>
    </row>
    <row r="322" spans="1:68" ht="14.25" customHeight="1" x14ac:dyDescent="0.25">
      <c r="A322" s="829" t="s">
        <v>73</v>
      </c>
      <c r="B322" s="809"/>
      <c r="C322" s="809"/>
      <c r="D322" s="809"/>
      <c r="E322" s="809"/>
      <c r="F322" s="809"/>
      <c r="G322" s="809"/>
      <c r="H322" s="809"/>
      <c r="I322" s="809"/>
      <c r="J322" s="809"/>
      <c r="K322" s="809"/>
      <c r="L322" s="809"/>
      <c r="M322" s="809"/>
      <c r="N322" s="809"/>
      <c r="O322" s="809"/>
      <c r="P322" s="809"/>
      <c r="Q322" s="809"/>
      <c r="R322" s="809"/>
      <c r="S322" s="809"/>
      <c r="T322" s="809"/>
      <c r="U322" s="809"/>
      <c r="V322" s="809"/>
      <c r="W322" s="809"/>
      <c r="X322" s="809"/>
      <c r="Y322" s="809"/>
      <c r="Z322" s="809"/>
      <c r="AA322" s="793"/>
      <c r="AB322" s="793"/>
      <c r="AC322" s="793"/>
    </row>
    <row r="323" spans="1:68" ht="37.5" customHeight="1" x14ac:dyDescent="0.25">
      <c r="A323" s="54" t="s">
        <v>534</v>
      </c>
      <c r="B323" s="54" t="s">
        <v>535</v>
      </c>
      <c r="C323" s="31">
        <v>4301051731</v>
      </c>
      <c r="D323" s="803">
        <v>4680115884618</v>
      </c>
      <c r="E323" s="804"/>
      <c r="F323" s="796">
        <v>0.6</v>
      </c>
      <c r="G323" s="32">
        <v>6</v>
      </c>
      <c r="H323" s="796">
        <v>3.6</v>
      </c>
      <c r="I323" s="79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5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6"/>
      <c r="R323" s="806"/>
      <c r="S323" s="806"/>
      <c r="T323" s="807"/>
      <c r="U323" s="34"/>
      <c r="V323" s="34"/>
      <c r="W323" s="35" t="s">
        <v>69</v>
      </c>
      <c r="X323" s="797">
        <v>7.2</v>
      </c>
      <c r="Y323" s="798">
        <f>IFERROR(IF(X323="",0,CEILING((X323/$H323),1)*$H323),"")</f>
        <v>7.2</v>
      </c>
      <c r="Z323" s="36">
        <f>IFERROR(IF(Y323=0,"",ROUNDUP(Y323/H323,0)*0.00902),"")</f>
        <v>1.804E-2</v>
      </c>
      <c r="AA323" s="56"/>
      <c r="AB323" s="57"/>
      <c r="AC323" s="403" t="s">
        <v>536</v>
      </c>
      <c r="AG323" s="64"/>
      <c r="AJ323" s="68"/>
      <c r="AK323" s="68">
        <v>0</v>
      </c>
      <c r="BB323" s="404" t="s">
        <v>1</v>
      </c>
      <c r="BM323" s="64">
        <f>IFERROR(X323*I323/H323,"0")</f>
        <v>7.62</v>
      </c>
      <c r="BN323" s="64">
        <f>IFERROR(Y323*I323/H323,"0")</f>
        <v>7.62</v>
      </c>
      <c r="BO323" s="64">
        <f>IFERROR(1/J323*(X323/H323),"0")</f>
        <v>1.5151515151515152E-2</v>
      </c>
      <c r="BP323" s="64">
        <f>IFERROR(1/J323*(Y323/H323),"0")</f>
        <v>1.5151515151515152E-2</v>
      </c>
    </row>
    <row r="324" spans="1:68" x14ac:dyDescent="0.2">
      <c r="A324" s="808"/>
      <c r="B324" s="809"/>
      <c r="C324" s="809"/>
      <c r="D324" s="809"/>
      <c r="E324" s="809"/>
      <c r="F324" s="809"/>
      <c r="G324" s="809"/>
      <c r="H324" s="809"/>
      <c r="I324" s="809"/>
      <c r="J324" s="809"/>
      <c r="K324" s="809"/>
      <c r="L324" s="809"/>
      <c r="M324" s="809"/>
      <c r="N324" s="809"/>
      <c r="O324" s="810"/>
      <c r="P324" s="813" t="s">
        <v>71</v>
      </c>
      <c r="Q324" s="814"/>
      <c r="R324" s="814"/>
      <c r="S324" s="814"/>
      <c r="T324" s="814"/>
      <c r="U324" s="814"/>
      <c r="V324" s="815"/>
      <c r="W324" s="37" t="s">
        <v>72</v>
      </c>
      <c r="X324" s="799">
        <f>IFERROR(X323/H323,"0")</f>
        <v>2</v>
      </c>
      <c r="Y324" s="799">
        <f>IFERROR(Y323/H323,"0")</f>
        <v>2</v>
      </c>
      <c r="Z324" s="799">
        <f>IFERROR(IF(Z323="",0,Z323),"0")</f>
        <v>1.804E-2</v>
      </c>
      <c r="AA324" s="800"/>
      <c r="AB324" s="800"/>
      <c r="AC324" s="800"/>
    </row>
    <row r="325" spans="1:68" x14ac:dyDescent="0.2">
      <c r="A325" s="809"/>
      <c r="B325" s="809"/>
      <c r="C325" s="809"/>
      <c r="D325" s="809"/>
      <c r="E325" s="809"/>
      <c r="F325" s="809"/>
      <c r="G325" s="809"/>
      <c r="H325" s="809"/>
      <c r="I325" s="809"/>
      <c r="J325" s="809"/>
      <c r="K325" s="809"/>
      <c r="L325" s="809"/>
      <c r="M325" s="809"/>
      <c r="N325" s="809"/>
      <c r="O325" s="810"/>
      <c r="P325" s="813" t="s">
        <v>71</v>
      </c>
      <c r="Q325" s="814"/>
      <c r="R325" s="814"/>
      <c r="S325" s="814"/>
      <c r="T325" s="814"/>
      <c r="U325" s="814"/>
      <c r="V325" s="815"/>
      <c r="W325" s="37" t="s">
        <v>69</v>
      </c>
      <c r="X325" s="799">
        <f>IFERROR(SUM(X323:X323),"0")</f>
        <v>7.2</v>
      </c>
      <c r="Y325" s="799">
        <f>IFERROR(SUM(Y323:Y323),"0")</f>
        <v>7.2</v>
      </c>
      <c r="Z325" s="37"/>
      <c r="AA325" s="800"/>
      <c r="AB325" s="800"/>
      <c r="AC325" s="800"/>
    </row>
    <row r="326" spans="1:68" ht="16.5" customHeight="1" x14ac:dyDescent="0.25">
      <c r="A326" s="857" t="s">
        <v>537</v>
      </c>
      <c r="B326" s="809"/>
      <c r="C326" s="809"/>
      <c r="D326" s="809"/>
      <c r="E326" s="809"/>
      <c r="F326" s="809"/>
      <c r="G326" s="809"/>
      <c r="H326" s="809"/>
      <c r="I326" s="809"/>
      <c r="J326" s="809"/>
      <c r="K326" s="809"/>
      <c r="L326" s="809"/>
      <c r="M326" s="809"/>
      <c r="N326" s="809"/>
      <c r="O326" s="809"/>
      <c r="P326" s="809"/>
      <c r="Q326" s="809"/>
      <c r="R326" s="809"/>
      <c r="S326" s="809"/>
      <c r="T326" s="809"/>
      <c r="U326" s="809"/>
      <c r="V326" s="809"/>
      <c r="W326" s="809"/>
      <c r="X326" s="809"/>
      <c r="Y326" s="809"/>
      <c r="Z326" s="809"/>
      <c r="AA326" s="792"/>
      <c r="AB326" s="792"/>
      <c r="AC326" s="792"/>
    </row>
    <row r="327" spans="1:68" ht="14.25" customHeight="1" x14ac:dyDescent="0.25">
      <c r="A327" s="829" t="s">
        <v>113</v>
      </c>
      <c r="B327" s="809"/>
      <c r="C327" s="809"/>
      <c r="D327" s="809"/>
      <c r="E327" s="809"/>
      <c r="F327" s="809"/>
      <c r="G327" s="809"/>
      <c r="H327" s="809"/>
      <c r="I327" s="809"/>
      <c r="J327" s="809"/>
      <c r="K327" s="809"/>
      <c r="L327" s="809"/>
      <c r="M327" s="809"/>
      <c r="N327" s="809"/>
      <c r="O327" s="809"/>
      <c r="P327" s="809"/>
      <c r="Q327" s="809"/>
      <c r="R327" s="809"/>
      <c r="S327" s="809"/>
      <c r="T327" s="809"/>
      <c r="U327" s="809"/>
      <c r="V327" s="809"/>
      <c r="W327" s="809"/>
      <c r="X327" s="809"/>
      <c r="Y327" s="809"/>
      <c r="Z327" s="809"/>
      <c r="AA327" s="793"/>
      <c r="AB327" s="793"/>
      <c r="AC327" s="793"/>
    </row>
    <row r="328" spans="1:68" ht="27" customHeight="1" x14ac:dyDescent="0.25">
      <c r="A328" s="54" t="s">
        <v>538</v>
      </c>
      <c r="B328" s="54" t="s">
        <v>539</v>
      </c>
      <c r="C328" s="31">
        <v>4301011353</v>
      </c>
      <c r="D328" s="803">
        <v>4607091389807</v>
      </c>
      <c r="E328" s="804"/>
      <c r="F328" s="796">
        <v>0.4</v>
      </c>
      <c r="G328" s="32">
        <v>10</v>
      </c>
      <c r="H328" s="796">
        <v>4</v>
      </c>
      <c r="I328" s="796">
        <v>4.21</v>
      </c>
      <c r="J328" s="32">
        <v>132</v>
      </c>
      <c r="K328" s="32" t="s">
        <v>126</v>
      </c>
      <c r="L328" s="32"/>
      <c r="M328" s="33" t="s">
        <v>119</v>
      </c>
      <c r="N328" s="33"/>
      <c r="O328" s="32">
        <v>55</v>
      </c>
      <c r="P328" s="81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6"/>
      <c r="R328" s="806"/>
      <c r="S328" s="806"/>
      <c r="T328" s="807"/>
      <c r="U328" s="34"/>
      <c r="V328" s="34"/>
      <c r="W328" s="35" t="s">
        <v>69</v>
      </c>
      <c r="X328" s="797">
        <v>0</v>
      </c>
      <c r="Y328" s="79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540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808"/>
      <c r="B329" s="809"/>
      <c r="C329" s="809"/>
      <c r="D329" s="809"/>
      <c r="E329" s="809"/>
      <c r="F329" s="809"/>
      <c r="G329" s="809"/>
      <c r="H329" s="809"/>
      <c r="I329" s="809"/>
      <c r="J329" s="809"/>
      <c r="K329" s="809"/>
      <c r="L329" s="809"/>
      <c r="M329" s="809"/>
      <c r="N329" s="809"/>
      <c r="O329" s="810"/>
      <c r="P329" s="813" t="s">
        <v>71</v>
      </c>
      <c r="Q329" s="814"/>
      <c r="R329" s="814"/>
      <c r="S329" s="814"/>
      <c r="T329" s="814"/>
      <c r="U329" s="814"/>
      <c r="V329" s="815"/>
      <c r="W329" s="37" t="s">
        <v>72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x14ac:dyDescent="0.2">
      <c r="A330" s="809"/>
      <c r="B330" s="809"/>
      <c r="C330" s="809"/>
      <c r="D330" s="809"/>
      <c r="E330" s="809"/>
      <c r="F330" s="809"/>
      <c r="G330" s="809"/>
      <c r="H330" s="809"/>
      <c r="I330" s="809"/>
      <c r="J330" s="809"/>
      <c r="K330" s="809"/>
      <c r="L330" s="809"/>
      <c r="M330" s="809"/>
      <c r="N330" s="809"/>
      <c r="O330" s="810"/>
      <c r="P330" s="813" t="s">
        <v>71</v>
      </c>
      <c r="Q330" s="814"/>
      <c r="R330" s="814"/>
      <c r="S330" s="814"/>
      <c r="T330" s="814"/>
      <c r="U330" s="814"/>
      <c r="V330" s="815"/>
      <c r="W330" s="37" t="s">
        <v>69</v>
      </c>
      <c r="X330" s="799">
        <f>IFERROR(SUM(X328:X328),"0")</f>
        <v>0</v>
      </c>
      <c r="Y330" s="799">
        <f>IFERROR(SUM(Y328:Y328),"0")</f>
        <v>0</v>
      </c>
      <c r="Z330" s="37"/>
      <c r="AA330" s="800"/>
      <c r="AB330" s="800"/>
      <c r="AC330" s="800"/>
    </row>
    <row r="331" spans="1:68" ht="14.25" customHeight="1" x14ac:dyDescent="0.25">
      <c r="A331" s="829" t="s">
        <v>64</v>
      </c>
      <c r="B331" s="809"/>
      <c r="C331" s="809"/>
      <c r="D331" s="809"/>
      <c r="E331" s="809"/>
      <c r="F331" s="809"/>
      <c r="G331" s="809"/>
      <c r="H331" s="809"/>
      <c r="I331" s="809"/>
      <c r="J331" s="809"/>
      <c r="K331" s="809"/>
      <c r="L331" s="809"/>
      <c r="M331" s="809"/>
      <c r="N331" s="809"/>
      <c r="O331" s="809"/>
      <c r="P331" s="809"/>
      <c r="Q331" s="809"/>
      <c r="R331" s="809"/>
      <c r="S331" s="809"/>
      <c r="T331" s="809"/>
      <c r="U331" s="809"/>
      <c r="V331" s="809"/>
      <c r="W331" s="809"/>
      <c r="X331" s="809"/>
      <c r="Y331" s="809"/>
      <c r="Z331" s="809"/>
      <c r="AA331" s="793"/>
      <c r="AB331" s="793"/>
      <c r="AC331" s="793"/>
    </row>
    <row r="332" spans="1:68" ht="27" customHeight="1" x14ac:dyDescent="0.25">
      <c r="A332" s="54" t="s">
        <v>541</v>
      </c>
      <c r="B332" s="54" t="s">
        <v>542</v>
      </c>
      <c r="C332" s="31">
        <v>4301031164</v>
      </c>
      <c r="D332" s="803">
        <v>4680115880481</v>
      </c>
      <c r="E332" s="804"/>
      <c r="F332" s="796">
        <v>0.28000000000000003</v>
      </c>
      <c r="G332" s="32">
        <v>6</v>
      </c>
      <c r="H332" s="796">
        <v>1.68</v>
      </c>
      <c r="I332" s="79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6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6"/>
      <c r="R332" s="806"/>
      <c r="S332" s="806"/>
      <c r="T332" s="807"/>
      <c r="U332" s="34"/>
      <c r="V332" s="34"/>
      <c r="W332" s="35" t="s">
        <v>69</v>
      </c>
      <c r="X332" s="797">
        <v>0</v>
      </c>
      <c r="Y332" s="79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543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808"/>
      <c r="B333" s="809"/>
      <c r="C333" s="809"/>
      <c r="D333" s="809"/>
      <c r="E333" s="809"/>
      <c r="F333" s="809"/>
      <c r="G333" s="809"/>
      <c r="H333" s="809"/>
      <c r="I333" s="809"/>
      <c r="J333" s="809"/>
      <c r="K333" s="809"/>
      <c r="L333" s="809"/>
      <c r="M333" s="809"/>
      <c r="N333" s="809"/>
      <c r="O333" s="810"/>
      <c r="P333" s="813" t="s">
        <v>71</v>
      </c>
      <c r="Q333" s="814"/>
      <c r="R333" s="814"/>
      <c r="S333" s="814"/>
      <c r="T333" s="814"/>
      <c r="U333" s="814"/>
      <c r="V333" s="815"/>
      <c r="W333" s="37" t="s">
        <v>72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x14ac:dyDescent="0.2">
      <c r="A334" s="809"/>
      <c r="B334" s="809"/>
      <c r="C334" s="809"/>
      <c r="D334" s="809"/>
      <c r="E334" s="809"/>
      <c r="F334" s="809"/>
      <c r="G334" s="809"/>
      <c r="H334" s="809"/>
      <c r="I334" s="809"/>
      <c r="J334" s="809"/>
      <c r="K334" s="809"/>
      <c r="L334" s="809"/>
      <c r="M334" s="809"/>
      <c r="N334" s="809"/>
      <c r="O334" s="810"/>
      <c r="P334" s="813" t="s">
        <v>71</v>
      </c>
      <c r="Q334" s="814"/>
      <c r="R334" s="814"/>
      <c r="S334" s="814"/>
      <c r="T334" s="814"/>
      <c r="U334" s="814"/>
      <c r="V334" s="815"/>
      <c r="W334" s="37" t="s">
        <v>69</v>
      </c>
      <c r="X334" s="799">
        <f>IFERROR(SUM(X332:X332),"0")</f>
        <v>0</v>
      </c>
      <c r="Y334" s="799">
        <f>IFERROR(SUM(Y332:Y332),"0")</f>
        <v>0</v>
      </c>
      <c r="Z334" s="37"/>
      <c r="AA334" s="800"/>
      <c r="AB334" s="800"/>
      <c r="AC334" s="800"/>
    </row>
    <row r="335" spans="1:68" ht="14.25" customHeight="1" x14ac:dyDescent="0.25">
      <c r="A335" s="829" t="s">
        <v>73</v>
      </c>
      <c r="B335" s="809"/>
      <c r="C335" s="809"/>
      <c r="D335" s="809"/>
      <c r="E335" s="809"/>
      <c r="F335" s="809"/>
      <c r="G335" s="809"/>
      <c r="H335" s="809"/>
      <c r="I335" s="809"/>
      <c r="J335" s="809"/>
      <c r="K335" s="809"/>
      <c r="L335" s="809"/>
      <c r="M335" s="809"/>
      <c r="N335" s="809"/>
      <c r="O335" s="809"/>
      <c r="P335" s="809"/>
      <c r="Q335" s="809"/>
      <c r="R335" s="809"/>
      <c r="S335" s="809"/>
      <c r="T335" s="809"/>
      <c r="U335" s="809"/>
      <c r="V335" s="809"/>
      <c r="W335" s="809"/>
      <c r="X335" s="809"/>
      <c r="Y335" s="809"/>
      <c r="Z335" s="809"/>
      <c r="AA335" s="793"/>
      <c r="AB335" s="793"/>
      <c r="AC335" s="793"/>
    </row>
    <row r="336" spans="1:68" ht="27" customHeight="1" x14ac:dyDescent="0.25">
      <c r="A336" s="54" t="s">
        <v>544</v>
      </c>
      <c r="B336" s="54" t="s">
        <v>545</v>
      </c>
      <c r="C336" s="31">
        <v>4301051344</v>
      </c>
      <c r="D336" s="803">
        <v>4680115880412</v>
      </c>
      <c r="E336" s="804"/>
      <c r="F336" s="796">
        <v>0.33</v>
      </c>
      <c r="G336" s="32">
        <v>6</v>
      </c>
      <c r="H336" s="796">
        <v>1.98</v>
      </c>
      <c r="I336" s="79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20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6"/>
      <c r="R336" s="806"/>
      <c r="S336" s="806"/>
      <c r="T336" s="807"/>
      <c r="U336" s="34"/>
      <c r="V336" s="34"/>
      <c r="W336" s="35" t="s">
        <v>69</v>
      </c>
      <c r="X336" s="797">
        <v>0</v>
      </c>
      <c r="Y336" s="79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546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547</v>
      </c>
      <c r="B337" s="54" t="s">
        <v>548</v>
      </c>
      <c r="C337" s="31">
        <v>4301051277</v>
      </c>
      <c r="D337" s="803">
        <v>4680115880511</v>
      </c>
      <c r="E337" s="804"/>
      <c r="F337" s="796">
        <v>0.33</v>
      </c>
      <c r="G337" s="32">
        <v>6</v>
      </c>
      <c r="H337" s="796">
        <v>1.98</v>
      </c>
      <c r="I337" s="79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9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6"/>
      <c r="R337" s="806"/>
      <c r="S337" s="806"/>
      <c r="T337" s="807"/>
      <c r="U337" s="34"/>
      <c r="V337" s="34"/>
      <c r="W337" s="35" t="s">
        <v>69</v>
      </c>
      <c r="X337" s="797">
        <v>0</v>
      </c>
      <c r="Y337" s="79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549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808"/>
      <c r="B338" s="809"/>
      <c r="C338" s="809"/>
      <c r="D338" s="809"/>
      <c r="E338" s="809"/>
      <c r="F338" s="809"/>
      <c r="G338" s="809"/>
      <c r="H338" s="809"/>
      <c r="I338" s="809"/>
      <c r="J338" s="809"/>
      <c r="K338" s="809"/>
      <c r="L338" s="809"/>
      <c r="M338" s="809"/>
      <c r="N338" s="809"/>
      <c r="O338" s="810"/>
      <c r="P338" s="813" t="s">
        <v>71</v>
      </c>
      <c r="Q338" s="814"/>
      <c r="R338" s="814"/>
      <c r="S338" s="814"/>
      <c r="T338" s="814"/>
      <c r="U338" s="814"/>
      <c r="V338" s="815"/>
      <c r="W338" s="37" t="s">
        <v>72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x14ac:dyDescent="0.2">
      <c r="A339" s="809"/>
      <c r="B339" s="809"/>
      <c r="C339" s="809"/>
      <c r="D339" s="809"/>
      <c r="E339" s="809"/>
      <c r="F339" s="809"/>
      <c r="G339" s="809"/>
      <c r="H339" s="809"/>
      <c r="I339" s="809"/>
      <c r="J339" s="809"/>
      <c r="K339" s="809"/>
      <c r="L339" s="809"/>
      <c r="M339" s="809"/>
      <c r="N339" s="809"/>
      <c r="O339" s="810"/>
      <c r="P339" s="813" t="s">
        <v>71</v>
      </c>
      <c r="Q339" s="814"/>
      <c r="R339" s="814"/>
      <c r="S339" s="814"/>
      <c r="T339" s="814"/>
      <c r="U339" s="814"/>
      <c r="V339" s="815"/>
      <c r="W339" s="37" t="s">
        <v>69</v>
      </c>
      <c r="X339" s="799">
        <f>IFERROR(SUM(X336:X337),"0")</f>
        <v>0</v>
      </c>
      <c r="Y339" s="799">
        <f>IFERROR(SUM(Y336:Y337),"0")</f>
        <v>0</v>
      </c>
      <c r="Z339" s="37"/>
      <c r="AA339" s="800"/>
      <c r="AB339" s="800"/>
      <c r="AC339" s="800"/>
    </row>
    <row r="340" spans="1:68" ht="16.5" customHeight="1" x14ac:dyDescent="0.25">
      <c r="A340" s="857" t="s">
        <v>550</v>
      </c>
      <c r="B340" s="809"/>
      <c r="C340" s="809"/>
      <c r="D340" s="809"/>
      <c r="E340" s="809"/>
      <c r="F340" s="809"/>
      <c r="G340" s="809"/>
      <c r="H340" s="809"/>
      <c r="I340" s="809"/>
      <c r="J340" s="809"/>
      <c r="K340" s="809"/>
      <c r="L340" s="809"/>
      <c r="M340" s="809"/>
      <c r="N340" s="809"/>
      <c r="O340" s="809"/>
      <c r="P340" s="809"/>
      <c r="Q340" s="809"/>
      <c r="R340" s="809"/>
      <c r="S340" s="809"/>
      <c r="T340" s="809"/>
      <c r="U340" s="809"/>
      <c r="V340" s="809"/>
      <c r="W340" s="809"/>
      <c r="X340" s="809"/>
      <c r="Y340" s="809"/>
      <c r="Z340" s="809"/>
      <c r="AA340" s="792"/>
      <c r="AB340" s="792"/>
      <c r="AC340" s="792"/>
    </row>
    <row r="341" spans="1:68" ht="14.25" customHeight="1" x14ac:dyDescent="0.25">
      <c r="A341" s="829" t="s">
        <v>113</v>
      </c>
      <c r="B341" s="809"/>
      <c r="C341" s="809"/>
      <c r="D341" s="809"/>
      <c r="E341" s="809"/>
      <c r="F341" s="809"/>
      <c r="G341" s="809"/>
      <c r="H341" s="809"/>
      <c r="I341" s="809"/>
      <c r="J341" s="809"/>
      <c r="K341" s="809"/>
      <c r="L341" s="809"/>
      <c r="M341" s="809"/>
      <c r="N341" s="809"/>
      <c r="O341" s="809"/>
      <c r="P341" s="809"/>
      <c r="Q341" s="809"/>
      <c r="R341" s="809"/>
      <c r="S341" s="809"/>
      <c r="T341" s="809"/>
      <c r="U341" s="809"/>
      <c r="V341" s="809"/>
      <c r="W341" s="809"/>
      <c r="X341" s="809"/>
      <c r="Y341" s="809"/>
      <c r="Z341" s="809"/>
      <c r="AA341" s="793"/>
      <c r="AB341" s="793"/>
      <c r="AC341" s="793"/>
    </row>
    <row r="342" spans="1:68" ht="27" customHeight="1" x14ac:dyDescent="0.25">
      <c r="A342" s="54" t="s">
        <v>551</v>
      </c>
      <c r="B342" s="54" t="s">
        <v>552</v>
      </c>
      <c r="C342" s="31">
        <v>4301011593</v>
      </c>
      <c r="D342" s="803">
        <v>4680115882973</v>
      </c>
      <c r="E342" s="804"/>
      <c r="F342" s="796">
        <v>0.7</v>
      </c>
      <c r="G342" s="32">
        <v>6</v>
      </c>
      <c r="H342" s="796">
        <v>4.2</v>
      </c>
      <c r="I342" s="796">
        <v>4.5599999999999996</v>
      </c>
      <c r="J342" s="32">
        <v>104</v>
      </c>
      <c r="K342" s="32" t="s">
        <v>116</v>
      </c>
      <c r="L342" s="32"/>
      <c r="M342" s="33" t="s">
        <v>119</v>
      </c>
      <c r="N342" s="33"/>
      <c r="O342" s="32">
        <v>55</v>
      </c>
      <c r="P342" s="116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6"/>
      <c r="R342" s="806"/>
      <c r="S342" s="806"/>
      <c r="T342" s="807"/>
      <c r="U342" s="34"/>
      <c r="V342" s="34"/>
      <c r="W342" s="35" t="s">
        <v>69</v>
      </c>
      <c r="X342" s="797">
        <v>0</v>
      </c>
      <c r="Y342" s="79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808"/>
      <c r="B343" s="809"/>
      <c r="C343" s="809"/>
      <c r="D343" s="809"/>
      <c r="E343" s="809"/>
      <c r="F343" s="809"/>
      <c r="G343" s="809"/>
      <c r="H343" s="809"/>
      <c r="I343" s="809"/>
      <c r="J343" s="809"/>
      <c r="K343" s="809"/>
      <c r="L343" s="809"/>
      <c r="M343" s="809"/>
      <c r="N343" s="809"/>
      <c r="O343" s="810"/>
      <c r="P343" s="813" t="s">
        <v>71</v>
      </c>
      <c r="Q343" s="814"/>
      <c r="R343" s="814"/>
      <c r="S343" s="814"/>
      <c r="T343" s="814"/>
      <c r="U343" s="814"/>
      <c r="V343" s="815"/>
      <c r="W343" s="37" t="s">
        <v>72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x14ac:dyDescent="0.2">
      <c r="A344" s="809"/>
      <c r="B344" s="809"/>
      <c r="C344" s="809"/>
      <c r="D344" s="809"/>
      <c r="E344" s="809"/>
      <c r="F344" s="809"/>
      <c r="G344" s="809"/>
      <c r="H344" s="809"/>
      <c r="I344" s="809"/>
      <c r="J344" s="809"/>
      <c r="K344" s="809"/>
      <c r="L344" s="809"/>
      <c r="M344" s="809"/>
      <c r="N344" s="809"/>
      <c r="O344" s="810"/>
      <c r="P344" s="813" t="s">
        <v>71</v>
      </c>
      <c r="Q344" s="814"/>
      <c r="R344" s="814"/>
      <c r="S344" s="814"/>
      <c r="T344" s="814"/>
      <c r="U344" s="814"/>
      <c r="V344" s="815"/>
      <c r="W344" s="37" t="s">
        <v>69</v>
      </c>
      <c r="X344" s="799">
        <f>IFERROR(SUM(X342:X342),"0")</f>
        <v>0</v>
      </c>
      <c r="Y344" s="799">
        <f>IFERROR(SUM(Y342:Y342),"0")</f>
        <v>0</v>
      </c>
      <c r="Z344" s="37"/>
      <c r="AA344" s="800"/>
      <c r="AB344" s="800"/>
      <c r="AC344" s="800"/>
    </row>
    <row r="345" spans="1:68" ht="14.25" customHeight="1" x14ac:dyDescent="0.25">
      <c r="A345" s="829" t="s">
        <v>64</v>
      </c>
      <c r="B345" s="809"/>
      <c r="C345" s="809"/>
      <c r="D345" s="809"/>
      <c r="E345" s="809"/>
      <c r="F345" s="809"/>
      <c r="G345" s="809"/>
      <c r="H345" s="809"/>
      <c r="I345" s="809"/>
      <c r="J345" s="809"/>
      <c r="K345" s="809"/>
      <c r="L345" s="809"/>
      <c r="M345" s="809"/>
      <c r="N345" s="809"/>
      <c r="O345" s="809"/>
      <c r="P345" s="809"/>
      <c r="Q345" s="809"/>
      <c r="R345" s="809"/>
      <c r="S345" s="809"/>
      <c r="T345" s="809"/>
      <c r="U345" s="809"/>
      <c r="V345" s="809"/>
      <c r="W345" s="809"/>
      <c r="X345" s="809"/>
      <c r="Y345" s="809"/>
      <c r="Z345" s="809"/>
      <c r="AA345" s="793"/>
      <c r="AB345" s="793"/>
      <c r="AC345" s="793"/>
    </row>
    <row r="346" spans="1:68" ht="27" customHeight="1" x14ac:dyDescent="0.25">
      <c r="A346" s="54" t="s">
        <v>553</v>
      </c>
      <c r="B346" s="54" t="s">
        <v>554</v>
      </c>
      <c r="C346" s="31">
        <v>4301031305</v>
      </c>
      <c r="D346" s="803">
        <v>4607091389845</v>
      </c>
      <c r="E346" s="804"/>
      <c r="F346" s="796">
        <v>0.35</v>
      </c>
      <c r="G346" s="32">
        <v>6</v>
      </c>
      <c r="H346" s="796">
        <v>2.1</v>
      </c>
      <c r="I346" s="79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03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6"/>
      <c r="R346" s="806"/>
      <c r="S346" s="806"/>
      <c r="T346" s="807"/>
      <c r="U346" s="34"/>
      <c r="V346" s="34"/>
      <c r="W346" s="35" t="s">
        <v>69</v>
      </c>
      <c r="X346" s="797">
        <v>0</v>
      </c>
      <c r="Y346" s="79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555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556</v>
      </c>
      <c r="B347" s="54" t="s">
        <v>557</v>
      </c>
      <c r="C347" s="31">
        <v>4301031306</v>
      </c>
      <c r="D347" s="803">
        <v>4680115882881</v>
      </c>
      <c r="E347" s="804"/>
      <c r="F347" s="796">
        <v>0.28000000000000003</v>
      </c>
      <c r="G347" s="32">
        <v>6</v>
      </c>
      <c r="H347" s="796">
        <v>1.68</v>
      </c>
      <c r="I347" s="79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7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6"/>
      <c r="R347" s="806"/>
      <c r="S347" s="806"/>
      <c r="T347" s="807"/>
      <c r="U347" s="34"/>
      <c r="V347" s="34"/>
      <c r="W347" s="35" t="s">
        <v>69</v>
      </c>
      <c r="X347" s="797">
        <v>0</v>
      </c>
      <c r="Y347" s="79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808"/>
      <c r="B348" s="809"/>
      <c r="C348" s="809"/>
      <c r="D348" s="809"/>
      <c r="E348" s="809"/>
      <c r="F348" s="809"/>
      <c r="G348" s="809"/>
      <c r="H348" s="809"/>
      <c r="I348" s="809"/>
      <c r="J348" s="809"/>
      <c r="K348" s="809"/>
      <c r="L348" s="809"/>
      <c r="M348" s="809"/>
      <c r="N348" s="809"/>
      <c r="O348" s="810"/>
      <c r="P348" s="813" t="s">
        <v>71</v>
      </c>
      <c r="Q348" s="814"/>
      <c r="R348" s="814"/>
      <c r="S348" s="814"/>
      <c r="T348" s="814"/>
      <c r="U348" s="814"/>
      <c r="V348" s="815"/>
      <c r="W348" s="37" t="s">
        <v>72</v>
      </c>
      <c r="X348" s="799">
        <f>IFERROR(X346/H346,"0")+IFERROR(X347/H347,"0")</f>
        <v>0</v>
      </c>
      <c r="Y348" s="799">
        <f>IFERROR(Y346/H346,"0")+IFERROR(Y347/H347,"0")</f>
        <v>0</v>
      </c>
      <c r="Z348" s="799">
        <f>IFERROR(IF(Z346="",0,Z346),"0")+IFERROR(IF(Z347="",0,Z347),"0")</f>
        <v>0</v>
      </c>
      <c r="AA348" s="800"/>
      <c r="AB348" s="800"/>
      <c r="AC348" s="800"/>
    </row>
    <row r="349" spans="1:68" x14ac:dyDescent="0.2">
      <c r="A349" s="809"/>
      <c r="B349" s="809"/>
      <c r="C349" s="809"/>
      <c r="D349" s="809"/>
      <c r="E349" s="809"/>
      <c r="F349" s="809"/>
      <c r="G349" s="809"/>
      <c r="H349" s="809"/>
      <c r="I349" s="809"/>
      <c r="J349" s="809"/>
      <c r="K349" s="809"/>
      <c r="L349" s="809"/>
      <c r="M349" s="809"/>
      <c r="N349" s="809"/>
      <c r="O349" s="810"/>
      <c r="P349" s="813" t="s">
        <v>71</v>
      </c>
      <c r="Q349" s="814"/>
      <c r="R349" s="814"/>
      <c r="S349" s="814"/>
      <c r="T349" s="814"/>
      <c r="U349" s="814"/>
      <c r="V349" s="815"/>
      <c r="W349" s="37" t="s">
        <v>69</v>
      </c>
      <c r="X349" s="799">
        <f>IFERROR(SUM(X346:X347),"0")</f>
        <v>0</v>
      </c>
      <c r="Y349" s="799">
        <f>IFERROR(SUM(Y346:Y347),"0")</f>
        <v>0</v>
      </c>
      <c r="Z349" s="37"/>
      <c r="AA349" s="800"/>
      <c r="AB349" s="800"/>
      <c r="AC349" s="800"/>
    </row>
    <row r="350" spans="1:68" ht="14.25" customHeight="1" x14ac:dyDescent="0.25">
      <c r="A350" s="829" t="s">
        <v>73</v>
      </c>
      <c r="B350" s="809"/>
      <c r="C350" s="809"/>
      <c r="D350" s="809"/>
      <c r="E350" s="809"/>
      <c r="F350" s="809"/>
      <c r="G350" s="809"/>
      <c r="H350" s="809"/>
      <c r="I350" s="809"/>
      <c r="J350" s="809"/>
      <c r="K350" s="809"/>
      <c r="L350" s="809"/>
      <c r="M350" s="809"/>
      <c r="N350" s="809"/>
      <c r="O350" s="809"/>
      <c r="P350" s="809"/>
      <c r="Q350" s="809"/>
      <c r="R350" s="809"/>
      <c r="S350" s="809"/>
      <c r="T350" s="809"/>
      <c r="U350" s="809"/>
      <c r="V350" s="809"/>
      <c r="W350" s="809"/>
      <c r="X350" s="809"/>
      <c r="Y350" s="809"/>
      <c r="Z350" s="809"/>
      <c r="AA350" s="793"/>
      <c r="AB350" s="793"/>
      <c r="AC350" s="793"/>
    </row>
    <row r="351" spans="1:68" ht="37.5" customHeight="1" x14ac:dyDescent="0.25">
      <c r="A351" s="54" t="s">
        <v>558</v>
      </c>
      <c r="B351" s="54" t="s">
        <v>559</v>
      </c>
      <c r="C351" s="31">
        <v>4301051517</v>
      </c>
      <c r="D351" s="803">
        <v>4680115883390</v>
      </c>
      <c r="E351" s="804"/>
      <c r="F351" s="796">
        <v>0.3</v>
      </c>
      <c r="G351" s="32">
        <v>6</v>
      </c>
      <c r="H351" s="796">
        <v>1.8</v>
      </c>
      <c r="I351" s="79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6"/>
      <c r="R351" s="806"/>
      <c r="S351" s="806"/>
      <c r="T351" s="807"/>
      <c r="U351" s="34"/>
      <c r="V351" s="34"/>
      <c r="W351" s="35" t="s">
        <v>69</v>
      </c>
      <c r="X351" s="797">
        <v>0</v>
      </c>
      <c r="Y351" s="79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560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808"/>
      <c r="B352" s="809"/>
      <c r="C352" s="809"/>
      <c r="D352" s="809"/>
      <c r="E352" s="809"/>
      <c r="F352" s="809"/>
      <c r="G352" s="809"/>
      <c r="H352" s="809"/>
      <c r="I352" s="809"/>
      <c r="J352" s="809"/>
      <c r="K352" s="809"/>
      <c r="L352" s="809"/>
      <c r="M352" s="809"/>
      <c r="N352" s="809"/>
      <c r="O352" s="810"/>
      <c r="P352" s="813" t="s">
        <v>71</v>
      </c>
      <c r="Q352" s="814"/>
      <c r="R352" s="814"/>
      <c r="S352" s="814"/>
      <c r="T352" s="814"/>
      <c r="U352" s="814"/>
      <c r="V352" s="815"/>
      <c r="W352" s="37" t="s">
        <v>72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x14ac:dyDescent="0.2">
      <c r="A353" s="809"/>
      <c r="B353" s="809"/>
      <c r="C353" s="809"/>
      <c r="D353" s="809"/>
      <c r="E353" s="809"/>
      <c r="F353" s="809"/>
      <c r="G353" s="809"/>
      <c r="H353" s="809"/>
      <c r="I353" s="809"/>
      <c r="J353" s="809"/>
      <c r="K353" s="809"/>
      <c r="L353" s="809"/>
      <c r="M353" s="809"/>
      <c r="N353" s="809"/>
      <c r="O353" s="810"/>
      <c r="P353" s="813" t="s">
        <v>71</v>
      </c>
      <c r="Q353" s="814"/>
      <c r="R353" s="814"/>
      <c r="S353" s="814"/>
      <c r="T353" s="814"/>
      <c r="U353" s="814"/>
      <c r="V353" s="815"/>
      <c r="W353" s="37" t="s">
        <v>69</v>
      </c>
      <c r="X353" s="799">
        <f>IFERROR(SUM(X351:X351),"0")</f>
        <v>0</v>
      </c>
      <c r="Y353" s="799">
        <f>IFERROR(SUM(Y351:Y351),"0")</f>
        <v>0</v>
      </c>
      <c r="Z353" s="37"/>
      <c r="AA353" s="800"/>
      <c r="AB353" s="800"/>
      <c r="AC353" s="800"/>
    </row>
    <row r="354" spans="1:68" ht="16.5" customHeight="1" x14ac:dyDescent="0.25">
      <c r="A354" s="857" t="s">
        <v>561</v>
      </c>
      <c r="B354" s="809"/>
      <c r="C354" s="809"/>
      <c r="D354" s="809"/>
      <c r="E354" s="809"/>
      <c r="F354" s="809"/>
      <c r="G354" s="809"/>
      <c r="H354" s="809"/>
      <c r="I354" s="809"/>
      <c r="J354" s="809"/>
      <c r="K354" s="809"/>
      <c r="L354" s="809"/>
      <c r="M354" s="809"/>
      <c r="N354" s="809"/>
      <c r="O354" s="809"/>
      <c r="P354" s="809"/>
      <c r="Q354" s="809"/>
      <c r="R354" s="809"/>
      <c r="S354" s="809"/>
      <c r="T354" s="809"/>
      <c r="U354" s="809"/>
      <c r="V354" s="809"/>
      <c r="W354" s="809"/>
      <c r="X354" s="809"/>
      <c r="Y354" s="809"/>
      <c r="Z354" s="809"/>
      <c r="AA354" s="792"/>
      <c r="AB354" s="792"/>
      <c r="AC354" s="792"/>
    </row>
    <row r="355" spans="1:68" ht="14.25" customHeight="1" x14ac:dyDescent="0.25">
      <c r="A355" s="829" t="s">
        <v>113</v>
      </c>
      <c r="B355" s="809"/>
      <c r="C355" s="809"/>
      <c r="D355" s="809"/>
      <c r="E355" s="809"/>
      <c r="F355" s="809"/>
      <c r="G355" s="809"/>
      <c r="H355" s="809"/>
      <c r="I355" s="809"/>
      <c r="J355" s="809"/>
      <c r="K355" s="809"/>
      <c r="L355" s="809"/>
      <c r="M355" s="809"/>
      <c r="N355" s="809"/>
      <c r="O355" s="809"/>
      <c r="P355" s="809"/>
      <c r="Q355" s="809"/>
      <c r="R355" s="809"/>
      <c r="S355" s="809"/>
      <c r="T355" s="809"/>
      <c r="U355" s="809"/>
      <c r="V355" s="809"/>
      <c r="W355" s="809"/>
      <c r="X355" s="809"/>
      <c r="Y355" s="809"/>
      <c r="Z355" s="809"/>
      <c r="AA355" s="793"/>
      <c r="AB355" s="793"/>
      <c r="AC355" s="793"/>
    </row>
    <row r="356" spans="1:68" ht="27" customHeight="1" x14ac:dyDescent="0.25">
      <c r="A356" s="54" t="s">
        <v>562</v>
      </c>
      <c r="B356" s="54" t="s">
        <v>563</v>
      </c>
      <c r="C356" s="31">
        <v>4301012024</v>
      </c>
      <c r="D356" s="803">
        <v>4680115885615</v>
      </c>
      <c r="E356" s="804"/>
      <c r="F356" s="796">
        <v>1.35</v>
      </c>
      <c r="G356" s="32">
        <v>8</v>
      </c>
      <c r="H356" s="796">
        <v>10.8</v>
      </c>
      <c r="I356" s="796">
        <v>11.28</v>
      </c>
      <c r="J356" s="32">
        <v>56</v>
      </c>
      <c r="K356" s="32" t="s">
        <v>116</v>
      </c>
      <c r="L356" s="32"/>
      <c r="M356" s="33" t="s">
        <v>77</v>
      </c>
      <c r="N356" s="33"/>
      <c r="O356" s="32">
        <v>55</v>
      </c>
      <c r="P356" s="103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6"/>
      <c r="R356" s="806"/>
      <c r="S356" s="806"/>
      <c r="T356" s="807"/>
      <c r="U356" s="34"/>
      <c r="V356" s="34"/>
      <c r="W356" s="35" t="s">
        <v>69</v>
      </c>
      <c r="X356" s="797">
        <v>0</v>
      </c>
      <c r="Y356" s="79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564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customHeight="1" x14ac:dyDescent="0.25">
      <c r="A357" s="54" t="s">
        <v>565</v>
      </c>
      <c r="B357" s="54" t="s">
        <v>566</v>
      </c>
      <c r="C357" s="31">
        <v>4301012016</v>
      </c>
      <c r="D357" s="803">
        <v>4680115885554</v>
      </c>
      <c r="E357" s="804"/>
      <c r="F357" s="796">
        <v>1.35</v>
      </c>
      <c r="G357" s="32">
        <v>8</v>
      </c>
      <c r="H357" s="796">
        <v>10.8</v>
      </c>
      <c r="I357" s="796">
        <v>11.28</v>
      </c>
      <c r="J357" s="32">
        <v>56</v>
      </c>
      <c r="K357" s="32" t="s">
        <v>116</v>
      </c>
      <c r="L357" s="32" t="s">
        <v>148</v>
      </c>
      <c r="M357" s="33" t="s">
        <v>77</v>
      </c>
      <c r="N357" s="33"/>
      <c r="O357" s="32">
        <v>55</v>
      </c>
      <c r="P357" s="119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6"/>
      <c r="R357" s="806"/>
      <c r="S357" s="806"/>
      <c r="T357" s="807"/>
      <c r="U357" s="34"/>
      <c r="V357" s="34"/>
      <c r="W357" s="35" t="s">
        <v>69</v>
      </c>
      <c r="X357" s="797">
        <v>60</v>
      </c>
      <c r="Y357" s="798">
        <f t="shared" si="77"/>
        <v>64.800000000000011</v>
      </c>
      <c r="Z357" s="36">
        <f>IFERROR(IF(Y357=0,"",ROUNDUP(Y357/H357,0)*0.02175),"")</f>
        <v>0.1305</v>
      </c>
      <c r="AA357" s="56"/>
      <c r="AB357" s="57"/>
      <c r="AC357" s="423" t="s">
        <v>567</v>
      </c>
      <c r="AG357" s="64"/>
      <c r="AJ357" s="68" t="s">
        <v>150</v>
      </c>
      <c r="AK357" s="68">
        <v>604.79999999999995</v>
      </c>
      <c r="BB357" s="424" t="s">
        <v>1</v>
      </c>
      <c r="BM357" s="64">
        <f t="shared" si="78"/>
        <v>62.666666666666657</v>
      </c>
      <c r="BN357" s="64">
        <f t="shared" si="79"/>
        <v>67.680000000000007</v>
      </c>
      <c r="BO357" s="64">
        <f t="shared" si="80"/>
        <v>9.9206349206349201E-2</v>
      </c>
      <c r="BP357" s="64">
        <f t="shared" si="81"/>
        <v>0.10714285714285715</v>
      </c>
    </row>
    <row r="358" spans="1:68" ht="27" customHeight="1" x14ac:dyDescent="0.25">
      <c r="A358" s="54" t="s">
        <v>565</v>
      </c>
      <c r="B358" s="54" t="s">
        <v>568</v>
      </c>
      <c r="C358" s="31">
        <v>4301011911</v>
      </c>
      <c r="D358" s="803">
        <v>4680115885554</v>
      </c>
      <c r="E358" s="804"/>
      <c r="F358" s="796">
        <v>1.35</v>
      </c>
      <c r="G358" s="32">
        <v>8</v>
      </c>
      <c r="H358" s="796">
        <v>10.8</v>
      </c>
      <c r="I358" s="796">
        <v>11.28</v>
      </c>
      <c r="J358" s="32">
        <v>48</v>
      </c>
      <c r="K358" s="32" t="s">
        <v>116</v>
      </c>
      <c r="L358" s="32"/>
      <c r="M358" s="33" t="s">
        <v>145</v>
      </c>
      <c r="N358" s="33"/>
      <c r="O358" s="32">
        <v>55</v>
      </c>
      <c r="P358" s="96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6"/>
      <c r="R358" s="806"/>
      <c r="S358" s="806"/>
      <c r="T358" s="807"/>
      <c r="U358" s="34"/>
      <c r="V358" s="34"/>
      <c r="W358" s="35" t="s">
        <v>69</v>
      </c>
      <c r="X358" s="797">
        <v>0</v>
      </c>
      <c r="Y358" s="798">
        <f t="shared" si="77"/>
        <v>0</v>
      </c>
      <c r="Z358" s="36" t="str">
        <f>IFERROR(IF(Y358=0,"",ROUNDUP(Y358/H358,0)*0.02039),"")</f>
        <v/>
      </c>
      <c r="AA358" s="56"/>
      <c r="AB358" s="57"/>
      <c r="AC358" s="425" t="s">
        <v>569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570</v>
      </c>
      <c r="B359" s="54" t="s">
        <v>571</v>
      </c>
      <c r="C359" s="31">
        <v>4301011858</v>
      </c>
      <c r="D359" s="803">
        <v>4680115885646</v>
      </c>
      <c r="E359" s="804"/>
      <c r="F359" s="796">
        <v>1.35</v>
      </c>
      <c r="G359" s="32">
        <v>8</v>
      </c>
      <c r="H359" s="796">
        <v>10.8</v>
      </c>
      <c r="I359" s="796">
        <v>11.28</v>
      </c>
      <c r="J359" s="32">
        <v>56</v>
      </c>
      <c r="K359" s="32" t="s">
        <v>116</v>
      </c>
      <c r="L359" s="32"/>
      <c r="M359" s="33" t="s">
        <v>119</v>
      </c>
      <c r="N359" s="33"/>
      <c r="O359" s="32">
        <v>55</v>
      </c>
      <c r="P359" s="103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6"/>
      <c r="R359" s="806"/>
      <c r="S359" s="806"/>
      <c r="T359" s="807"/>
      <c r="U359" s="34"/>
      <c r="V359" s="34"/>
      <c r="W359" s="35" t="s">
        <v>69</v>
      </c>
      <c r="X359" s="797">
        <v>0</v>
      </c>
      <c r="Y359" s="79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572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573</v>
      </c>
      <c r="B360" s="54" t="s">
        <v>574</v>
      </c>
      <c r="C360" s="31">
        <v>4301011857</v>
      </c>
      <c r="D360" s="803">
        <v>4680115885622</v>
      </c>
      <c r="E360" s="804"/>
      <c r="F360" s="796">
        <v>0.4</v>
      </c>
      <c r="G360" s="32">
        <v>10</v>
      </c>
      <c r="H360" s="796">
        <v>4</v>
      </c>
      <c r="I360" s="796">
        <v>4.21</v>
      </c>
      <c r="J360" s="32">
        <v>132</v>
      </c>
      <c r="K360" s="32" t="s">
        <v>126</v>
      </c>
      <c r="L360" s="32"/>
      <c r="M360" s="33" t="s">
        <v>119</v>
      </c>
      <c r="N360" s="33"/>
      <c r="O360" s="32">
        <v>55</v>
      </c>
      <c r="P360" s="12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6"/>
      <c r="R360" s="806"/>
      <c r="S360" s="806"/>
      <c r="T360" s="807"/>
      <c r="U360" s="34"/>
      <c r="V360" s="34"/>
      <c r="W360" s="35" t="s">
        <v>69</v>
      </c>
      <c r="X360" s="797">
        <v>0</v>
      </c>
      <c r="Y360" s="79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576</v>
      </c>
      <c r="B361" s="54" t="s">
        <v>577</v>
      </c>
      <c r="C361" s="31">
        <v>4301011573</v>
      </c>
      <c r="D361" s="803">
        <v>4680115881938</v>
      </c>
      <c r="E361" s="804"/>
      <c r="F361" s="796">
        <v>0.4</v>
      </c>
      <c r="G361" s="32">
        <v>10</v>
      </c>
      <c r="H361" s="796">
        <v>4</v>
      </c>
      <c r="I361" s="796">
        <v>4.21</v>
      </c>
      <c r="J361" s="32">
        <v>132</v>
      </c>
      <c r="K361" s="32" t="s">
        <v>126</v>
      </c>
      <c r="L361" s="32"/>
      <c r="M361" s="33" t="s">
        <v>119</v>
      </c>
      <c r="N361" s="33"/>
      <c r="O361" s="32">
        <v>90</v>
      </c>
      <c r="P361" s="102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6"/>
      <c r="R361" s="806"/>
      <c r="S361" s="806"/>
      <c r="T361" s="807"/>
      <c r="U361" s="34"/>
      <c r="V361" s="34"/>
      <c r="W361" s="35" t="s">
        <v>69</v>
      </c>
      <c r="X361" s="797">
        <v>0</v>
      </c>
      <c r="Y361" s="79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579</v>
      </c>
      <c r="B362" s="54" t="s">
        <v>580</v>
      </c>
      <c r="C362" s="31">
        <v>4301011859</v>
      </c>
      <c r="D362" s="803">
        <v>4680115885608</v>
      </c>
      <c r="E362" s="804"/>
      <c r="F362" s="796">
        <v>0.4</v>
      </c>
      <c r="G362" s="32">
        <v>10</v>
      </c>
      <c r="H362" s="796">
        <v>4</v>
      </c>
      <c r="I362" s="796">
        <v>4.21</v>
      </c>
      <c r="J362" s="32">
        <v>132</v>
      </c>
      <c r="K362" s="32" t="s">
        <v>126</v>
      </c>
      <c r="L362" s="32"/>
      <c r="M362" s="33" t="s">
        <v>119</v>
      </c>
      <c r="N362" s="33"/>
      <c r="O362" s="32">
        <v>55</v>
      </c>
      <c r="P362" s="117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06"/>
      <c r="R362" s="806"/>
      <c r="S362" s="806"/>
      <c r="T362" s="807"/>
      <c r="U362" s="34"/>
      <c r="V362" s="34"/>
      <c r="W362" s="35" t="s">
        <v>69</v>
      </c>
      <c r="X362" s="797">
        <v>5</v>
      </c>
      <c r="Y362" s="798">
        <f t="shared" si="77"/>
        <v>8</v>
      </c>
      <c r="Z362" s="36">
        <f>IFERROR(IF(Y362=0,"",ROUNDUP(Y362/H362,0)*0.00902),"")</f>
        <v>1.804E-2</v>
      </c>
      <c r="AA362" s="56"/>
      <c r="AB362" s="57"/>
      <c r="AC362" s="433" t="s">
        <v>567</v>
      </c>
      <c r="AG362" s="64"/>
      <c r="AJ362" s="68"/>
      <c r="AK362" s="68">
        <v>0</v>
      </c>
      <c r="BB362" s="434" t="s">
        <v>1</v>
      </c>
      <c r="BM362" s="64">
        <f t="shared" si="78"/>
        <v>5.2625000000000002</v>
      </c>
      <c r="BN362" s="64">
        <f t="shared" si="79"/>
        <v>8.42</v>
      </c>
      <c r="BO362" s="64">
        <f t="shared" si="80"/>
        <v>9.46969696969697E-3</v>
      </c>
      <c r="BP362" s="64">
        <f t="shared" si="81"/>
        <v>1.5151515151515152E-2</v>
      </c>
    </row>
    <row r="363" spans="1:68" ht="27" customHeight="1" x14ac:dyDescent="0.25">
      <c r="A363" s="54" t="s">
        <v>581</v>
      </c>
      <c r="B363" s="54" t="s">
        <v>582</v>
      </c>
      <c r="C363" s="31">
        <v>4301011323</v>
      </c>
      <c r="D363" s="803">
        <v>4607091386011</v>
      </c>
      <c r="E363" s="804"/>
      <c r="F363" s="796">
        <v>0.5</v>
      </c>
      <c r="G363" s="32">
        <v>10</v>
      </c>
      <c r="H363" s="796">
        <v>5</v>
      </c>
      <c r="I363" s="796">
        <v>5.21</v>
      </c>
      <c r="J363" s="32">
        <v>132</v>
      </c>
      <c r="K363" s="32" t="s">
        <v>126</v>
      </c>
      <c r="L363" s="32"/>
      <c r="M363" s="33" t="s">
        <v>77</v>
      </c>
      <c r="N363" s="33"/>
      <c r="O363" s="32">
        <v>55</v>
      </c>
      <c r="P363" s="123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06"/>
      <c r="R363" s="806"/>
      <c r="S363" s="806"/>
      <c r="T363" s="807"/>
      <c r="U363" s="34"/>
      <c r="V363" s="34"/>
      <c r="W363" s="35" t="s">
        <v>69</v>
      </c>
      <c r="X363" s="797">
        <v>0</v>
      </c>
      <c r="Y363" s="79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583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x14ac:dyDescent="0.2">
      <c r="A364" s="808"/>
      <c r="B364" s="809"/>
      <c r="C364" s="809"/>
      <c r="D364" s="809"/>
      <c r="E364" s="809"/>
      <c r="F364" s="809"/>
      <c r="G364" s="809"/>
      <c r="H364" s="809"/>
      <c r="I364" s="809"/>
      <c r="J364" s="809"/>
      <c r="K364" s="809"/>
      <c r="L364" s="809"/>
      <c r="M364" s="809"/>
      <c r="N364" s="809"/>
      <c r="O364" s="810"/>
      <c r="P364" s="813" t="s">
        <v>71</v>
      </c>
      <c r="Q364" s="814"/>
      <c r="R364" s="814"/>
      <c r="S364" s="814"/>
      <c r="T364" s="814"/>
      <c r="U364" s="814"/>
      <c r="V364" s="815"/>
      <c r="W364" s="37" t="s">
        <v>72</v>
      </c>
      <c r="X364" s="799">
        <f>IFERROR(X356/H356,"0")+IFERROR(X357/H357,"0")+IFERROR(X358/H358,"0")+IFERROR(X359/H359,"0")+IFERROR(X360/H360,"0")+IFERROR(X361/H361,"0")+IFERROR(X362/H362,"0")+IFERROR(X363/H363,"0")</f>
        <v>6.8055555555555554</v>
      </c>
      <c r="Y364" s="799">
        <f>IFERROR(Y356/H356,"0")+IFERROR(Y357/H357,"0")+IFERROR(Y358/H358,"0")+IFERROR(Y359/H359,"0")+IFERROR(Y360/H360,"0")+IFERROR(Y361/H361,"0")+IFERROR(Y362/H362,"0")+IFERROR(Y363/H363,"0")</f>
        <v>8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0.14854000000000001</v>
      </c>
      <c r="AA364" s="800"/>
      <c r="AB364" s="800"/>
      <c r="AC364" s="800"/>
    </row>
    <row r="365" spans="1:68" x14ac:dyDescent="0.2">
      <c r="A365" s="809"/>
      <c r="B365" s="809"/>
      <c r="C365" s="809"/>
      <c r="D365" s="809"/>
      <c r="E365" s="809"/>
      <c r="F365" s="809"/>
      <c r="G365" s="809"/>
      <c r="H365" s="809"/>
      <c r="I365" s="809"/>
      <c r="J365" s="809"/>
      <c r="K365" s="809"/>
      <c r="L365" s="809"/>
      <c r="M365" s="809"/>
      <c r="N365" s="809"/>
      <c r="O365" s="810"/>
      <c r="P365" s="813" t="s">
        <v>71</v>
      </c>
      <c r="Q365" s="814"/>
      <c r="R365" s="814"/>
      <c r="S365" s="814"/>
      <c r="T365" s="814"/>
      <c r="U365" s="814"/>
      <c r="V365" s="815"/>
      <c r="W365" s="37" t="s">
        <v>69</v>
      </c>
      <c r="X365" s="799">
        <f>IFERROR(SUM(X356:X363),"0")</f>
        <v>65</v>
      </c>
      <c r="Y365" s="799">
        <f>IFERROR(SUM(Y356:Y363),"0")</f>
        <v>72.800000000000011</v>
      </c>
      <c r="Z365" s="37"/>
      <c r="AA365" s="800"/>
      <c r="AB365" s="800"/>
      <c r="AC365" s="800"/>
    </row>
    <row r="366" spans="1:68" ht="14.25" customHeight="1" x14ac:dyDescent="0.25">
      <c r="A366" s="829" t="s">
        <v>64</v>
      </c>
      <c r="B366" s="809"/>
      <c r="C366" s="809"/>
      <c r="D366" s="809"/>
      <c r="E366" s="809"/>
      <c r="F366" s="809"/>
      <c r="G366" s="809"/>
      <c r="H366" s="809"/>
      <c r="I366" s="809"/>
      <c r="J366" s="809"/>
      <c r="K366" s="809"/>
      <c r="L366" s="809"/>
      <c r="M366" s="809"/>
      <c r="N366" s="809"/>
      <c r="O366" s="809"/>
      <c r="P366" s="809"/>
      <c r="Q366" s="809"/>
      <c r="R366" s="809"/>
      <c r="S366" s="809"/>
      <c r="T366" s="809"/>
      <c r="U366" s="809"/>
      <c r="V366" s="809"/>
      <c r="W366" s="809"/>
      <c r="X366" s="809"/>
      <c r="Y366" s="809"/>
      <c r="Z366" s="809"/>
      <c r="AA366" s="793"/>
      <c r="AB366" s="793"/>
      <c r="AC366" s="793"/>
    </row>
    <row r="367" spans="1:68" ht="27" customHeight="1" x14ac:dyDescent="0.25">
      <c r="A367" s="54" t="s">
        <v>584</v>
      </c>
      <c r="B367" s="54" t="s">
        <v>585</v>
      </c>
      <c r="C367" s="31">
        <v>4301030878</v>
      </c>
      <c r="D367" s="803">
        <v>4607091387193</v>
      </c>
      <c r="E367" s="804"/>
      <c r="F367" s="796">
        <v>0.7</v>
      </c>
      <c r="G367" s="32">
        <v>6</v>
      </c>
      <c r="H367" s="796">
        <v>4.2</v>
      </c>
      <c r="I367" s="79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8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6"/>
      <c r="R367" s="806"/>
      <c r="S367" s="806"/>
      <c r="T367" s="807"/>
      <c r="U367" s="34"/>
      <c r="V367" s="34"/>
      <c r="W367" s="35" t="s">
        <v>69</v>
      </c>
      <c r="X367" s="797">
        <v>30</v>
      </c>
      <c r="Y367" s="798">
        <f>IFERROR(IF(X367="",0,CEILING((X367/$H367),1)*$H367),"")</f>
        <v>33.6</v>
      </c>
      <c r="Z367" s="36">
        <f>IFERROR(IF(Y367=0,"",ROUNDUP(Y367/H367,0)*0.00902),"")</f>
        <v>7.2160000000000002E-2</v>
      </c>
      <c r="AA367" s="56"/>
      <c r="AB367" s="57"/>
      <c r="AC367" s="437" t="s">
        <v>586</v>
      </c>
      <c r="AG367" s="64"/>
      <c r="AJ367" s="68"/>
      <c r="AK367" s="68">
        <v>0</v>
      </c>
      <c r="BB367" s="438" t="s">
        <v>1</v>
      </c>
      <c r="BM367" s="64">
        <f>IFERROR(X367*I367/H367,"0")</f>
        <v>31.928571428571427</v>
      </c>
      <c r="BN367" s="64">
        <f>IFERROR(Y367*I367/H367,"0")</f>
        <v>35.76</v>
      </c>
      <c r="BO367" s="64">
        <f>IFERROR(1/J367*(X367/H367),"0")</f>
        <v>5.4112554112554112E-2</v>
      </c>
      <c r="BP367" s="64">
        <f>IFERROR(1/J367*(Y367/H367),"0")</f>
        <v>6.0606060606060608E-2</v>
      </c>
    </row>
    <row r="368" spans="1:68" ht="27" customHeight="1" x14ac:dyDescent="0.25">
      <c r="A368" s="54" t="s">
        <v>587</v>
      </c>
      <c r="B368" s="54" t="s">
        <v>588</v>
      </c>
      <c r="C368" s="31">
        <v>4301031153</v>
      </c>
      <c r="D368" s="803">
        <v>4607091387230</v>
      </c>
      <c r="E368" s="804"/>
      <c r="F368" s="796">
        <v>0.7</v>
      </c>
      <c r="G368" s="32">
        <v>6</v>
      </c>
      <c r="H368" s="796">
        <v>4.2</v>
      </c>
      <c r="I368" s="79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3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6"/>
      <c r="R368" s="806"/>
      <c r="S368" s="806"/>
      <c r="T368" s="807"/>
      <c r="U368" s="34"/>
      <c r="V368" s="34"/>
      <c r="W368" s="35" t="s">
        <v>69</v>
      </c>
      <c r="X368" s="797">
        <v>30</v>
      </c>
      <c r="Y368" s="798">
        <f>IFERROR(IF(X368="",0,CEILING((X368/$H368),1)*$H368),"")</f>
        <v>33.6</v>
      </c>
      <c r="Z368" s="36">
        <f>IFERROR(IF(Y368=0,"",ROUNDUP(Y368/H368,0)*0.00902),"")</f>
        <v>7.2160000000000002E-2</v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31.928571428571427</v>
      </c>
      <c r="BN368" s="64">
        <f>IFERROR(Y368*I368/H368,"0")</f>
        <v>35.76</v>
      </c>
      <c r="BO368" s="64">
        <f>IFERROR(1/J368*(X368/H368),"0")</f>
        <v>5.4112554112554112E-2</v>
      </c>
      <c r="BP368" s="64">
        <f>IFERROR(1/J368*(Y368/H368),"0")</f>
        <v>6.0606060606060608E-2</v>
      </c>
    </row>
    <row r="369" spans="1:68" ht="27" customHeight="1" x14ac:dyDescent="0.25">
      <c r="A369" s="54" t="s">
        <v>590</v>
      </c>
      <c r="B369" s="54" t="s">
        <v>591</v>
      </c>
      <c r="C369" s="31">
        <v>4301031154</v>
      </c>
      <c r="D369" s="803">
        <v>4607091387292</v>
      </c>
      <c r="E369" s="804"/>
      <c r="F369" s="796">
        <v>0.73</v>
      </c>
      <c r="G369" s="32">
        <v>6</v>
      </c>
      <c r="H369" s="796">
        <v>4.38</v>
      </c>
      <c r="I369" s="79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7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6"/>
      <c r="R369" s="806"/>
      <c r="S369" s="806"/>
      <c r="T369" s="807"/>
      <c r="U369" s="34"/>
      <c r="V369" s="34"/>
      <c r="W369" s="35" t="s">
        <v>69</v>
      </c>
      <c r="X369" s="797">
        <v>0</v>
      </c>
      <c r="Y369" s="79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593</v>
      </c>
      <c r="B370" s="54" t="s">
        <v>594</v>
      </c>
      <c r="C370" s="31">
        <v>4301031152</v>
      </c>
      <c r="D370" s="803">
        <v>4607091387285</v>
      </c>
      <c r="E370" s="804"/>
      <c r="F370" s="796">
        <v>0.35</v>
      </c>
      <c r="G370" s="32">
        <v>6</v>
      </c>
      <c r="H370" s="796">
        <v>2.1</v>
      </c>
      <c r="I370" s="79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20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6"/>
      <c r="R370" s="806"/>
      <c r="S370" s="806"/>
      <c r="T370" s="807"/>
      <c r="U370" s="34"/>
      <c r="V370" s="34"/>
      <c r="W370" s="35" t="s">
        <v>69</v>
      </c>
      <c r="X370" s="797">
        <v>0</v>
      </c>
      <c r="Y370" s="79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589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808"/>
      <c r="B371" s="809"/>
      <c r="C371" s="809"/>
      <c r="D371" s="809"/>
      <c r="E371" s="809"/>
      <c r="F371" s="809"/>
      <c r="G371" s="809"/>
      <c r="H371" s="809"/>
      <c r="I371" s="809"/>
      <c r="J371" s="809"/>
      <c r="K371" s="809"/>
      <c r="L371" s="809"/>
      <c r="M371" s="809"/>
      <c r="N371" s="809"/>
      <c r="O371" s="810"/>
      <c r="P371" s="813" t="s">
        <v>71</v>
      </c>
      <c r="Q371" s="814"/>
      <c r="R371" s="814"/>
      <c r="S371" s="814"/>
      <c r="T371" s="814"/>
      <c r="U371" s="814"/>
      <c r="V371" s="815"/>
      <c r="W371" s="37" t="s">
        <v>72</v>
      </c>
      <c r="X371" s="799">
        <f>IFERROR(X367/H367,"0")+IFERROR(X368/H368,"0")+IFERROR(X369/H369,"0")+IFERROR(X370/H370,"0")</f>
        <v>14.285714285714285</v>
      </c>
      <c r="Y371" s="799">
        <f>IFERROR(Y367/H367,"0")+IFERROR(Y368/H368,"0")+IFERROR(Y369/H369,"0")+IFERROR(Y370/H370,"0")</f>
        <v>16</v>
      </c>
      <c r="Z371" s="799">
        <f>IFERROR(IF(Z367="",0,Z367),"0")+IFERROR(IF(Z368="",0,Z368),"0")+IFERROR(IF(Z369="",0,Z369),"0")+IFERROR(IF(Z370="",0,Z370),"0")</f>
        <v>0.14432</v>
      </c>
      <c r="AA371" s="800"/>
      <c r="AB371" s="800"/>
      <c r="AC371" s="800"/>
    </row>
    <row r="372" spans="1:68" x14ac:dyDescent="0.2">
      <c r="A372" s="809"/>
      <c r="B372" s="809"/>
      <c r="C372" s="809"/>
      <c r="D372" s="809"/>
      <c r="E372" s="809"/>
      <c r="F372" s="809"/>
      <c r="G372" s="809"/>
      <c r="H372" s="809"/>
      <c r="I372" s="809"/>
      <c r="J372" s="809"/>
      <c r="K372" s="809"/>
      <c r="L372" s="809"/>
      <c r="M372" s="809"/>
      <c r="N372" s="809"/>
      <c r="O372" s="810"/>
      <c r="P372" s="813" t="s">
        <v>71</v>
      </c>
      <c r="Q372" s="814"/>
      <c r="R372" s="814"/>
      <c r="S372" s="814"/>
      <c r="T372" s="814"/>
      <c r="U372" s="814"/>
      <c r="V372" s="815"/>
      <c r="W372" s="37" t="s">
        <v>69</v>
      </c>
      <c r="X372" s="799">
        <f>IFERROR(SUM(X367:X370),"0")</f>
        <v>60</v>
      </c>
      <c r="Y372" s="799">
        <f>IFERROR(SUM(Y367:Y370),"0")</f>
        <v>67.2</v>
      </c>
      <c r="Z372" s="37"/>
      <c r="AA372" s="800"/>
      <c r="AB372" s="800"/>
      <c r="AC372" s="800"/>
    </row>
    <row r="373" spans="1:68" ht="14.25" customHeight="1" x14ac:dyDescent="0.25">
      <c r="A373" s="829" t="s">
        <v>73</v>
      </c>
      <c r="B373" s="809"/>
      <c r="C373" s="809"/>
      <c r="D373" s="809"/>
      <c r="E373" s="809"/>
      <c r="F373" s="809"/>
      <c r="G373" s="809"/>
      <c r="H373" s="809"/>
      <c r="I373" s="809"/>
      <c r="J373" s="809"/>
      <c r="K373" s="809"/>
      <c r="L373" s="809"/>
      <c r="M373" s="809"/>
      <c r="N373" s="809"/>
      <c r="O373" s="809"/>
      <c r="P373" s="809"/>
      <c r="Q373" s="809"/>
      <c r="R373" s="809"/>
      <c r="S373" s="809"/>
      <c r="T373" s="809"/>
      <c r="U373" s="809"/>
      <c r="V373" s="809"/>
      <c r="W373" s="809"/>
      <c r="X373" s="809"/>
      <c r="Y373" s="809"/>
      <c r="Z373" s="809"/>
      <c r="AA373" s="793"/>
      <c r="AB373" s="793"/>
      <c r="AC373" s="793"/>
    </row>
    <row r="374" spans="1:68" ht="48" customHeight="1" x14ac:dyDescent="0.25">
      <c r="A374" s="54" t="s">
        <v>595</v>
      </c>
      <c r="B374" s="54" t="s">
        <v>596</v>
      </c>
      <c r="C374" s="31">
        <v>4301051100</v>
      </c>
      <c r="D374" s="803">
        <v>4607091387766</v>
      </c>
      <c r="E374" s="804"/>
      <c r="F374" s="796">
        <v>1.3</v>
      </c>
      <c r="G374" s="32">
        <v>6</v>
      </c>
      <c r="H374" s="796">
        <v>7.8</v>
      </c>
      <c r="I374" s="796">
        <v>8.3580000000000005</v>
      </c>
      <c r="J374" s="32">
        <v>56</v>
      </c>
      <c r="K374" s="32" t="s">
        <v>116</v>
      </c>
      <c r="L374" s="32"/>
      <c r="M374" s="33" t="s">
        <v>77</v>
      </c>
      <c r="N374" s="33"/>
      <c r="O374" s="32">
        <v>40</v>
      </c>
      <c r="P374" s="97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6"/>
      <c r="R374" s="806"/>
      <c r="S374" s="806"/>
      <c r="T374" s="807"/>
      <c r="U374" s="34"/>
      <c r="V374" s="34"/>
      <c r="W374" s="35" t="s">
        <v>69</v>
      </c>
      <c r="X374" s="797">
        <v>210</v>
      </c>
      <c r="Y374" s="798">
        <f t="shared" ref="Y374:Y379" si="82">IFERROR(IF(X374="",0,CEILING((X374/$H374),1)*$H374),"")</f>
        <v>210.6</v>
      </c>
      <c r="Z374" s="36">
        <f>IFERROR(IF(Y374=0,"",ROUNDUP(Y374/H374,0)*0.02175),"")</f>
        <v>0.58724999999999994</v>
      </c>
      <c r="AA374" s="56"/>
      <c r="AB374" s="57"/>
      <c r="AC374" s="445" t="s">
        <v>597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225.02307692307693</v>
      </c>
      <c r="BN374" s="64">
        <f t="shared" ref="BN374:BN379" si="84">IFERROR(Y374*I374/H374,"0")</f>
        <v>225.666</v>
      </c>
      <c r="BO374" s="64">
        <f t="shared" ref="BO374:BO379" si="85">IFERROR(1/J374*(X374/H374),"0")</f>
        <v>0.48076923076923073</v>
      </c>
      <c r="BP374" s="64">
        <f t="shared" ref="BP374:BP379" si="86">IFERROR(1/J374*(Y374/H374),"0")</f>
        <v>0.4821428571428571</v>
      </c>
    </row>
    <row r="375" spans="1:68" ht="37.5" customHeight="1" x14ac:dyDescent="0.25">
      <c r="A375" s="54" t="s">
        <v>598</v>
      </c>
      <c r="B375" s="54" t="s">
        <v>599</v>
      </c>
      <c r="C375" s="31">
        <v>4301051116</v>
      </c>
      <c r="D375" s="803">
        <v>4607091387957</v>
      </c>
      <c r="E375" s="804"/>
      <c r="F375" s="796">
        <v>1.3</v>
      </c>
      <c r="G375" s="32">
        <v>6</v>
      </c>
      <c r="H375" s="796">
        <v>7.8</v>
      </c>
      <c r="I375" s="79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3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6"/>
      <c r="R375" s="806"/>
      <c r="S375" s="806"/>
      <c r="T375" s="807"/>
      <c r="U375" s="34"/>
      <c r="V375" s="34"/>
      <c r="W375" s="35" t="s">
        <v>69</v>
      </c>
      <c r="X375" s="797">
        <v>0</v>
      </c>
      <c r="Y375" s="79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601</v>
      </c>
      <c r="B376" s="54" t="s">
        <v>602</v>
      </c>
      <c r="C376" s="31">
        <v>4301051115</v>
      </c>
      <c r="D376" s="803">
        <v>4607091387964</v>
      </c>
      <c r="E376" s="804"/>
      <c r="F376" s="796">
        <v>1.35</v>
      </c>
      <c r="G376" s="32">
        <v>6</v>
      </c>
      <c r="H376" s="796">
        <v>8.1</v>
      </c>
      <c r="I376" s="79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9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6"/>
      <c r="R376" s="806"/>
      <c r="S376" s="806"/>
      <c r="T376" s="807"/>
      <c r="U376" s="34"/>
      <c r="V376" s="34"/>
      <c r="W376" s="35" t="s">
        <v>69</v>
      </c>
      <c r="X376" s="797">
        <v>0</v>
      </c>
      <c r="Y376" s="79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604</v>
      </c>
      <c r="B377" s="54" t="s">
        <v>605</v>
      </c>
      <c r="C377" s="31">
        <v>4301051705</v>
      </c>
      <c r="D377" s="803">
        <v>4680115884588</v>
      </c>
      <c r="E377" s="804"/>
      <c r="F377" s="796">
        <v>0.5</v>
      </c>
      <c r="G377" s="32">
        <v>6</v>
      </c>
      <c r="H377" s="796">
        <v>3</v>
      </c>
      <c r="I377" s="79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6"/>
      <c r="R377" s="806"/>
      <c r="S377" s="806"/>
      <c r="T377" s="807"/>
      <c r="U377" s="34"/>
      <c r="V377" s="34"/>
      <c r="W377" s="35" t="s">
        <v>69</v>
      </c>
      <c r="X377" s="797">
        <v>0</v>
      </c>
      <c r="Y377" s="79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607</v>
      </c>
      <c r="B378" s="54" t="s">
        <v>608</v>
      </c>
      <c r="C378" s="31">
        <v>4301051130</v>
      </c>
      <c r="D378" s="803">
        <v>4607091387537</v>
      </c>
      <c r="E378" s="804"/>
      <c r="F378" s="796">
        <v>0.45</v>
      </c>
      <c r="G378" s="32">
        <v>6</v>
      </c>
      <c r="H378" s="796">
        <v>2.7</v>
      </c>
      <c r="I378" s="79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4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6"/>
      <c r="R378" s="806"/>
      <c r="S378" s="806"/>
      <c r="T378" s="807"/>
      <c r="U378" s="34"/>
      <c r="V378" s="34"/>
      <c r="W378" s="35" t="s">
        <v>69</v>
      </c>
      <c r="X378" s="797">
        <v>0</v>
      </c>
      <c r="Y378" s="79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customHeight="1" x14ac:dyDescent="0.25">
      <c r="A379" s="54" t="s">
        <v>610</v>
      </c>
      <c r="B379" s="54" t="s">
        <v>611</v>
      </c>
      <c r="C379" s="31">
        <v>4301051132</v>
      </c>
      <c r="D379" s="803">
        <v>4607091387513</v>
      </c>
      <c r="E379" s="804"/>
      <c r="F379" s="796">
        <v>0.45</v>
      </c>
      <c r="G379" s="32">
        <v>6</v>
      </c>
      <c r="H379" s="796">
        <v>2.7</v>
      </c>
      <c r="I379" s="79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9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6"/>
      <c r="R379" s="806"/>
      <c r="S379" s="806"/>
      <c r="T379" s="807"/>
      <c r="U379" s="34"/>
      <c r="V379" s="34"/>
      <c r="W379" s="35" t="s">
        <v>69</v>
      </c>
      <c r="X379" s="797">
        <v>0</v>
      </c>
      <c r="Y379" s="79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x14ac:dyDescent="0.2">
      <c r="A380" s="808"/>
      <c r="B380" s="809"/>
      <c r="C380" s="809"/>
      <c r="D380" s="809"/>
      <c r="E380" s="809"/>
      <c r="F380" s="809"/>
      <c r="G380" s="809"/>
      <c r="H380" s="809"/>
      <c r="I380" s="809"/>
      <c r="J380" s="809"/>
      <c r="K380" s="809"/>
      <c r="L380" s="809"/>
      <c r="M380" s="809"/>
      <c r="N380" s="809"/>
      <c r="O380" s="810"/>
      <c r="P380" s="813" t="s">
        <v>71</v>
      </c>
      <c r="Q380" s="814"/>
      <c r="R380" s="814"/>
      <c r="S380" s="814"/>
      <c r="T380" s="814"/>
      <c r="U380" s="814"/>
      <c r="V380" s="815"/>
      <c r="W380" s="37" t="s">
        <v>72</v>
      </c>
      <c r="X380" s="799">
        <f>IFERROR(X374/H374,"0")+IFERROR(X375/H375,"0")+IFERROR(X376/H376,"0")+IFERROR(X377/H377,"0")+IFERROR(X378/H378,"0")+IFERROR(X379/H379,"0")</f>
        <v>26.923076923076923</v>
      </c>
      <c r="Y380" s="799">
        <f>IFERROR(Y374/H374,"0")+IFERROR(Y375/H375,"0")+IFERROR(Y376/H376,"0")+IFERROR(Y377/H377,"0")+IFERROR(Y378/H378,"0")+IFERROR(Y379/H379,"0")</f>
        <v>27</v>
      </c>
      <c r="Z380" s="799">
        <f>IFERROR(IF(Z374="",0,Z374),"0")+IFERROR(IF(Z375="",0,Z375),"0")+IFERROR(IF(Z376="",0,Z376),"0")+IFERROR(IF(Z377="",0,Z377),"0")+IFERROR(IF(Z378="",0,Z378),"0")+IFERROR(IF(Z379="",0,Z379),"0")</f>
        <v>0.58724999999999994</v>
      </c>
      <c r="AA380" s="800"/>
      <c r="AB380" s="800"/>
      <c r="AC380" s="800"/>
    </row>
    <row r="381" spans="1:68" x14ac:dyDescent="0.2">
      <c r="A381" s="809"/>
      <c r="B381" s="809"/>
      <c r="C381" s="809"/>
      <c r="D381" s="809"/>
      <c r="E381" s="809"/>
      <c r="F381" s="809"/>
      <c r="G381" s="809"/>
      <c r="H381" s="809"/>
      <c r="I381" s="809"/>
      <c r="J381" s="809"/>
      <c r="K381" s="809"/>
      <c r="L381" s="809"/>
      <c r="M381" s="809"/>
      <c r="N381" s="809"/>
      <c r="O381" s="810"/>
      <c r="P381" s="813" t="s">
        <v>71</v>
      </c>
      <c r="Q381" s="814"/>
      <c r="R381" s="814"/>
      <c r="S381" s="814"/>
      <c r="T381" s="814"/>
      <c r="U381" s="814"/>
      <c r="V381" s="815"/>
      <c r="W381" s="37" t="s">
        <v>69</v>
      </c>
      <c r="X381" s="799">
        <f>IFERROR(SUM(X374:X379),"0")</f>
        <v>210</v>
      </c>
      <c r="Y381" s="799">
        <f>IFERROR(SUM(Y374:Y379),"0")</f>
        <v>210.6</v>
      </c>
      <c r="Z381" s="37"/>
      <c r="AA381" s="800"/>
      <c r="AB381" s="800"/>
      <c r="AC381" s="800"/>
    </row>
    <row r="382" spans="1:68" ht="14.25" customHeight="1" x14ac:dyDescent="0.25">
      <c r="A382" s="829" t="s">
        <v>207</v>
      </c>
      <c r="B382" s="809"/>
      <c r="C382" s="809"/>
      <c r="D382" s="809"/>
      <c r="E382" s="809"/>
      <c r="F382" s="809"/>
      <c r="G382" s="809"/>
      <c r="H382" s="809"/>
      <c r="I382" s="809"/>
      <c r="J382" s="809"/>
      <c r="K382" s="809"/>
      <c r="L382" s="809"/>
      <c r="M382" s="809"/>
      <c r="N382" s="809"/>
      <c r="O382" s="809"/>
      <c r="P382" s="809"/>
      <c r="Q382" s="809"/>
      <c r="R382" s="809"/>
      <c r="S382" s="809"/>
      <c r="T382" s="809"/>
      <c r="U382" s="809"/>
      <c r="V382" s="809"/>
      <c r="W382" s="809"/>
      <c r="X382" s="809"/>
      <c r="Y382" s="809"/>
      <c r="Z382" s="809"/>
      <c r="AA382" s="793"/>
      <c r="AB382" s="793"/>
      <c r="AC382" s="793"/>
    </row>
    <row r="383" spans="1:68" ht="37.5" customHeight="1" x14ac:dyDescent="0.25">
      <c r="A383" s="54" t="s">
        <v>613</v>
      </c>
      <c r="B383" s="54" t="s">
        <v>614</v>
      </c>
      <c r="C383" s="31">
        <v>4301060379</v>
      </c>
      <c r="D383" s="803">
        <v>4607091380880</v>
      </c>
      <c r="E383" s="804"/>
      <c r="F383" s="796">
        <v>1.4</v>
      </c>
      <c r="G383" s="32">
        <v>6</v>
      </c>
      <c r="H383" s="796">
        <v>8.4</v>
      </c>
      <c r="I383" s="79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3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6"/>
      <c r="R383" s="806"/>
      <c r="S383" s="806"/>
      <c r="T383" s="807"/>
      <c r="U383" s="34"/>
      <c r="V383" s="34"/>
      <c r="W383" s="35" t="s">
        <v>69</v>
      </c>
      <c r="X383" s="797">
        <v>0</v>
      </c>
      <c r="Y383" s="79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615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customHeight="1" x14ac:dyDescent="0.25">
      <c r="A384" s="54" t="s">
        <v>616</v>
      </c>
      <c r="B384" s="54" t="s">
        <v>617</v>
      </c>
      <c r="C384" s="31">
        <v>4301060308</v>
      </c>
      <c r="D384" s="803">
        <v>4607091384482</v>
      </c>
      <c r="E384" s="804"/>
      <c r="F384" s="796">
        <v>1.3</v>
      </c>
      <c r="G384" s="32">
        <v>6</v>
      </c>
      <c r="H384" s="796">
        <v>7.8</v>
      </c>
      <c r="I384" s="79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1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6"/>
      <c r="R384" s="806"/>
      <c r="S384" s="806"/>
      <c r="T384" s="807"/>
      <c r="U384" s="34"/>
      <c r="V384" s="34"/>
      <c r="W384" s="35" t="s">
        <v>69</v>
      </c>
      <c r="X384" s="797">
        <v>0</v>
      </c>
      <c r="Y384" s="79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619</v>
      </c>
      <c r="B385" s="54" t="s">
        <v>620</v>
      </c>
      <c r="C385" s="31">
        <v>4301060484</v>
      </c>
      <c r="D385" s="803">
        <v>4607091380897</v>
      </c>
      <c r="E385" s="804"/>
      <c r="F385" s="796">
        <v>1.4</v>
      </c>
      <c r="G385" s="32">
        <v>6</v>
      </c>
      <c r="H385" s="796">
        <v>8.4</v>
      </c>
      <c r="I385" s="796">
        <v>8.9640000000000004</v>
      </c>
      <c r="J385" s="32">
        <v>56</v>
      </c>
      <c r="K385" s="32" t="s">
        <v>116</v>
      </c>
      <c r="L385" s="32"/>
      <c r="M385" s="33" t="s">
        <v>161</v>
      </c>
      <c r="N385" s="33"/>
      <c r="O385" s="32">
        <v>30</v>
      </c>
      <c r="P385" s="1209" t="s">
        <v>621</v>
      </c>
      <c r="Q385" s="806"/>
      <c r="R385" s="806"/>
      <c r="S385" s="806"/>
      <c r="T385" s="807"/>
      <c r="U385" s="34"/>
      <c r="V385" s="34"/>
      <c r="W385" s="35" t="s">
        <v>69</v>
      </c>
      <c r="X385" s="797">
        <v>0</v>
      </c>
      <c r="Y385" s="79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619</v>
      </c>
      <c r="B386" s="54" t="s">
        <v>623</v>
      </c>
      <c r="C386" s="31">
        <v>4301060325</v>
      </c>
      <c r="D386" s="803">
        <v>4607091380897</v>
      </c>
      <c r="E386" s="804"/>
      <c r="F386" s="796">
        <v>1.4</v>
      </c>
      <c r="G386" s="32">
        <v>6</v>
      </c>
      <c r="H386" s="796">
        <v>8.4</v>
      </c>
      <c r="I386" s="796">
        <v>8.9640000000000004</v>
      </c>
      <c r="J386" s="32">
        <v>56</v>
      </c>
      <c r="K386" s="32" t="s">
        <v>116</v>
      </c>
      <c r="L386" s="32"/>
      <c r="M386" s="33" t="s">
        <v>68</v>
      </c>
      <c r="N386" s="33"/>
      <c r="O386" s="32">
        <v>30</v>
      </c>
      <c r="P386" s="8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06"/>
      <c r="R386" s="806"/>
      <c r="S386" s="806"/>
      <c r="T386" s="807"/>
      <c r="U386" s="34"/>
      <c r="V386" s="34"/>
      <c r="W386" s="35" t="s">
        <v>69</v>
      </c>
      <c r="X386" s="797">
        <v>0</v>
      </c>
      <c r="Y386" s="79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624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808"/>
      <c r="B387" s="809"/>
      <c r="C387" s="809"/>
      <c r="D387" s="809"/>
      <c r="E387" s="809"/>
      <c r="F387" s="809"/>
      <c r="G387" s="809"/>
      <c r="H387" s="809"/>
      <c r="I387" s="809"/>
      <c r="J387" s="809"/>
      <c r="K387" s="809"/>
      <c r="L387" s="809"/>
      <c r="M387" s="809"/>
      <c r="N387" s="809"/>
      <c r="O387" s="810"/>
      <c r="P387" s="813" t="s">
        <v>71</v>
      </c>
      <c r="Q387" s="814"/>
      <c r="R387" s="814"/>
      <c r="S387" s="814"/>
      <c r="T387" s="814"/>
      <c r="U387" s="814"/>
      <c r="V387" s="815"/>
      <c r="W387" s="37" t="s">
        <v>72</v>
      </c>
      <c r="X387" s="799">
        <f>IFERROR(X383/H383,"0")+IFERROR(X384/H384,"0")+IFERROR(X385/H385,"0")+IFERROR(X386/H386,"0")</f>
        <v>0</v>
      </c>
      <c r="Y387" s="799">
        <f>IFERROR(Y383/H383,"0")+IFERROR(Y384/H384,"0")+IFERROR(Y385/H385,"0")+IFERROR(Y386/H386,"0")</f>
        <v>0</v>
      </c>
      <c r="Z387" s="799">
        <f>IFERROR(IF(Z383="",0,Z383),"0")+IFERROR(IF(Z384="",0,Z384),"0")+IFERROR(IF(Z385="",0,Z385),"0")+IFERROR(IF(Z386="",0,Z386),"0")</f>
        <v>0</v>
      </c>
      <c r="AA387" s="800"/>
      <c r="AB387" s="800"/>
      <c r="AC387" s="800"/>
    </row>
    <row r="388" spans="1:68" x14ac:dyDescent="0.2">
      <c r="A388" s="809"/>
      <c r="B388" s="809"/>
      <c r="C388" s="809"/>
      <c r="D388" s="809"/>
      <c r="E388" s="809"/>
      <c r="F388" s="809"/>
      <c r="G388" s="809"/>
      <c r="H388" s="809"/>
      <c r="I388" s="809"/>
      <c r="J388" s="809"/>
      <c r="K388" s="809"/>
      <c r="L388" s="809"/>
      <c r="M388" s="809"/>
      <c r="N388" s="809"/>
      <c r="O388" s="810"/>
      <c r="P388" s="813" t="s">
        <v>71</v>
      </c>
      <c r="Q388" s="814"/>
      <c r="R388" s="814"/>
      <c r="S388" s="814"/>
      <c r="T388" s="814"/>
      <c r="U388" s="814"/>
      <c r="V388" s="815"/>
      <c r="W388" s="37" t="s">
        <v>69</v>
      </c>
      <c r="X388" s="799">
        <f>IFERROR(SUM(X383:X386),"0")</f>
        <v>0</v>
      </c>
      <c r="Y388" s="799">
        <f>IFERROR(SUM(Y383:Y386),"0")</f>
        <v>0</v>
      </c>
      <c r="Z388" s="37"/>
      <c r="AA388" s="800"/>
      <c r="AB388" s="800"/>
      <c r="AC388" s="800"/>
    </row>
    <row r="389" spans="1:68" ht="14.25" customHeight="1" x14ac:dyDescent="0.25">
      <c r="A389" s="829" t="s">
        <v>102</v>
      </c>
      <c r="B389" s="809"/>
      <c r="C389" s="809"/>
      <c r="D389" s="809"/>
      <c r="E389" s="809"/>
      <c r="F389" s="809"/>
      <c r="G389" s="809"/>
      <c r="H389" s="809"/>
      <c r="I389" s="809"/>
      <c r="J389" s="809"/>
      <c r="K389" s="809"/>
      <c r="L389" s="809"/>
      <c r="M389" s="809"/>
      <c r="N389" s="809"/>
      <c r="O389" s="809"/>
      <c r="P389" s="809"/>
      <c r="Q389" s="809"/>
      <c r="R389" s="809"/>
      <c r="S389" s="809"/>
      <c r="T389" s="809"/>
      <c r="U389" s="809"/>
      <c r="V389" s="809"/>
      <c r="W389" s="809"/>
      <c r="X389" s="809"/>
      <c r="Y389" s="809"/>
      <c r="Z389" s="809"/>
      <c r="AA389" s="793"/>
      <c r="AB389" s="793"/>
      <c r="AC389" s="793"/>
    </row>
    <row r="390" spans="1:68" ht="16.5" customHeight="1" x14ac:dyDescent="0.25">
      <c r="A390" s="54" t="s">
        <v>625</v>
      </c>
      <c r="B390" s="54" t="s">
        <v>626</v>
      </c>
      <c r="C390" s="31">
        <v>4301030232</v>
      </c>
      <c r="D390" s="803">
        <v>4607091388374</v>
      </c>
      <c r="E390" s="804"/>
      <c r="F390" s="796">
        <v>0.38</v>
      </c>
      <c r="G390" s="32">
        <v>8</v>
      </c>
      <c r="H390" s="796">
        <v>3.04</v>
      </c>
      <c r="I390" s="79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77" t="s">
        <v>627</v>
      </c>
      <c r="Q390" s="806"/>
      <c r="R390" s="806"/>
      <c r="S390" s="806"/>
      <c r="T390" s="807"/>
      <c r="U390" s="34"/>
      <c r="V390" s="34"/>
      <c r="W390" s="35" t="s">
        <v>69</v>
      </c>
      <c r="X390" s="797">
        <v>0</v>
      </c>
      <c r="Y390" s="79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628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629</v>
      </c>
      <c r="B391" s="54" t="s">
        <v>630</v>
      </c>
      <c r="C391" s="31">
        <v>4301030235</v>
      </c>
      <c r="D391" s="803">
        <v>4607091388381</v>
      </c>
      <c r="E391" s="804"/>
      <c r="F391" s="796">
        <v>0.38</v>
      </c>
      <c r="G391" s="32">
        <v>8</v>
      </c>
      <c r="H391" s="796">
        <v>3.04</v>
      </c>
      <c r="I391" s="79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34" t="s">
        <v>631</v>
      </c>
      <c r="Q391" s="806"/>
      <c r="R391" s="806"/>
      <c r="S391" s="806"/>
      <c r="T391" s="807"/>
      <c r="U391" s="34"/>
      <c r="V391" s="34"/>
      <c r="W391" s="35" t="s">
        <v>69</v>
      </c>
      <c r="X391" s="797">
        <v>0</v>
      </c>
      <c r="Y391" s="79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628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632</v>
      </c>
      <c r="B392" s="54" t="s">
        <v>633</v>
      </c>
      <c r="C392" s="31">
        <v>4301032015</v>
      </c>
      <c r="D392" s="803">
        <v>4607091383102</v>
      </c>
      <c r="E392" s="804"/>
      <c r="F392" s="796">
        <v>0.17</v>
      </c>
      <c r="G392" s="32">
        <v>15</v>
      </c>
      <c r="H392" s="796">
        <v>2.5499999999999998</v>
      </c>
      <c r="I392" s="79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4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6"/>
      <c r="R392" s="806"/>
      <c r="S392" s="806"/>
      <c r="T392" s="807"/>
      <c r="U392" s="34"/>
      <c r="V392" s="34"/>
      <c r="W392" s="35" t="s">
        <v>69</v>
      </c>
      <c r="X392" s="797">
        <v>0</v>
      </c>
      <c r="Y392" s="79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634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635</v>
      </c>
      <c r="B393" s="54" t="s">
        <v>636</v>
      </c>
      <c r="C393" s="31">
        <v>4301030233</v>
      </c>
      <c r="D393" s="803">
        <v>4607091388404</v>
      </c>
      <c r="E393" s="804"/>
      <c r="F393" s="796">
        <v>0.17</v>
      </c>
      <c r="G393" s="32">
        <v>15</v>
      </c>
      <c r="H393" s="796">
        <v>2.5499999999999998</v>
      </c>
      <c r="I393" s="79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7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6"/>
      <c r="R393" s="806"/>
      <c r="S393" s="806"/>
      <c r="T393" s="807"/>
      <c r="U393" s="34"/>
      <c r="V393" s="34"/>
      <c r="W393" s="35" t="s">
        <v>69</v>
      </c>
      <c r="X393" s="797">
        <v>0</v>
      </c>
      <c r="Y393" s="79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628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808"/>
      <c r="B394" s="809"/>
      <c r="C394" s="809"/>
      <c r="D394" s="809"/>
      <c r="E394" s="809"/>
      <c r="F394" s="809"/>
      <c r="G394" s="809"/>
      <c r="H394" s="809"/>
      <c r="I394" s="809"/>
      <c r="J394" s="809"/>
      <c r="K394" s="809"/>
      <c r="L394" s="809"/>
      <c r="M394" s="809"/>
      <c r="N394" s="809"/>
      <c r="O394" s="810"/>
      <c r="P394" s="813" t="s">
        <v>71</v>
      </c>
      <c r="Q394" s="814"/>
      <c r="R394" s="814"/>
      <c r="S394" s="814"/>
      <c r="T394" s="814"/>
      <c r="U394" s="814"/>
      <c r="V394" s="815"/>
      <c r="W394" s="37" t="s">
        <v>72</v>
      </c>
      <c r="X394" s="799">
        <f>IFERROR(X390/H390,"0")+IFERROR(X391/H391,"0")+IFERROR(X392/H392,"0")+IFERROR(X393/H393,"0")</f>
        <v>0</v>
      </c>
      <c r="Y394" s="799">
        <f>IFERROR(Y390/H390,"0")+IFERROR(Y391/H391,"0")+IFERROR(Y392/H392,"0")+IFERROR(Y393/H393,"0")</f>
        <v>0</v>
      </c>
      <c r="Z394" s="799">
        <f>IFERROR(IF(Z390="",0,Z390),"0")+IFERROR(IF(Z391="",0,Z391),"0")+IFERROR(IF(Z392="",0,Z392),"0")+IFERROR(IF(Z393="",0,Z393),"0")</f>
        <v>0</v>
      </c>
      <c r="AA394" s="800"/>
      <c r="AB394" s="800"/>
      <c r="AC394" s="800"/>
    </row>
    <row r="395" spans="1:68" x14ac:dyDescent="0.2">
      <c r="A395" s="809"/>
      <c r="B395" s="809"/>
      <c r="C395" s="809"/>
      <c r="D395" s="809"/>
      <c r="E395" s="809"/>
      <c r="F395" s="809"/>
      <c r="G395" s="809"/>
      <c r="H395" s="809"/>
      <c r="I395" s="809"/>
      <c r="J395" s="809"/>
      <c r="K395" s="809"/>
      <c r="L395" s="809"/>
      <c r="M395" s="809"/>
      <c r="N395" s="809"/>
      <c r="O395" s="810"/>
      <c r="P395" s="813" t="s">
        <v>71</v>
      </c>
      <c r="Q395" s="814"/>
      <c r="R395" s="814"/>
      <c r="S395" s="814"/>
      <c r="T395" s="814"/>
      <c r="U395" s="814"/>
      <c r="V395" s="815"/>
      <c r="W395" s="37" t="s">
        <v>69</v>
      </c>
      <c r="X395" s="799">
        <f>IFERROR(SUM(X390:X393),"0")</f>
        <v>0</v>
      </c>
      <c r="Y395" s="799">
        <f>IFERROR(SUM(Y390:Y393),"0")</f>
        <v>0</v>
      </c>
      <c r="Z395" s="37"/>
      <c r="AA395" s="800"/>
      <c r="AB395" s="800"/>
      <c r="AC395" s="800"/>
    </row>
    <row r="396" spans="1:68" ht="14.25" customHeight="1" x14ac:dyDescent="0.25">
      <c r="A396" s="829" t="s">
        <v>637</v>
      </c>
      <c r="B396" s="809"/>
      <c r="C396" s="809"/>
      <c r="D396" s="809"/>
      <c r="E396" s="809"/>
      <c r="F396" s="809"/>
      <c r="G396" s="809"/>
      <c r="H396" s="809"/>
      <c r="I396" s="809"/>
      <c r="J396" s="809"/>
      <c r="K396" s="809"/>
      <c r="L396" s="809"/>
      <c r="M396" s="809"/>
      <c r="N396" s="809"/>
      <c r="O396" s="809"/>
      <c r="P396" s="809"/>
      <c r="Q396" s="809"/>
      <c r="R396" s="809"/>
      <c r="S396" s="809"/>
      <c r="T396" s="809"/>
      <c r="U396" s="809"/>
      <c r="V396" s="809"/>
      <c r="W396" s="809"/>
      <c r="X396" s="809"/>
      <c r="Y396" s="809"/>
      <c r="Z396" s="809"/>
      <c r="AA396" s="793"/>
      <c r="AB396" s="793"/>
      <c r="AC396" s="793"/>
    </row>
    <row r="397" spans="1:68" ht="16.5" customHeight="1" x14ac:dyDescent="0.25">
      <c r="A397" s="54" t="s">
        <v>638</v>
      </c>
      <c r="B397" s="54" t="s">
        <v>639</v>
      </c>
      <c r="C397" s="31">
        <v>4301180007</v>
      </c>
      <c r="D397" s="803">
        <v>4680115881808</v>
      </c>
      <c r="E397" s="804"/>
      <c r="F397" s="796">
        <v>0.1</v>
      </c>
      <c r="G397" s="32">
        <v>20</v>
      </c>
      <c r="H397" s="796">
        <v>2</v>
      </c>
      <c r="I397" s="796">
        <v>2.2400000000000002</v>
      </c>
      <c r="J397" s="32">
        <v>238</v>
      </c>
      <c r="K397" s="32" t="s">
        <v>76</v>
      </c>
      <c r="L397" s="32"/>
      <c r="M397" s="33" t="s">
        <v>640</v>
      </c>
      <c r="N397" s="33"/>
      <c r="O397" s="32">
        <v>730</v>
      </c>
      <c r="P397" s="10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6"/>
      <c r="R397" s="806"/>
      <c r="S397" s="806"/>
      <c r="T397" s="807"/>
      <c r="U397" s="34"/>
      <c r="V397" s="34"/>
      <c r="W397" s="35" t="s">
        <v>69</v>
      </c>
      <c r="X397" s="797">
        <v>0</v>
      </c>
      <c r="Y397" s="79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641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642</v>
      </c>
      <c r="B398" s="54" t="s">
        <v>643</v>
      </c>
      <c r="C398" s="31">
        <v>4301180006</v>
      </c>
      <c r="D398" s="803">
        <v>4680115881822</v>
      </c>
      <c r="E398" s="804"/>
      <c r="F398" s="796">
        <v>0.1</v>
      </c>
      <c r="G398" s="32">
        <v>20</v>
      </c>
      <c r="H398" s="796">
        <v>2</v>
      </c>
      <c r="I398" s="796">
        <v>2.2400000000000002</v>
      </c>
      <c r="J398" s="32">
        <v>238</v>
      </c>
      <c r="K398" s="32" t="s">
        <v>76</v>
      </c>
      <c r="L398" s="32"/>
      <c r="M398" s="33" t="s">
        <v>640</v>
      </c>
      <c r="N398" s="33"/>
      <c r="O398" s="32">
        <v>730</v>
      </c>
      <c r="P398" s="113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6"/>
      <c r="R398" s="806"/>
      <c r="S398" s="806"/>
      <c r="T398" s="807"/>
      <c r="U398" s="34"/>
      <c r="V398" s="34"/>
      <c r="W398" s="35" t="s">
        <v>69</v>
      </c>
      <c r="X398" s="797">
        <v>0</v>
      </c>
      <c r="Y398" s="79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641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644</v>
      </c>
      <c r="B399" s="54" t="s">
        <v>645</v>
      </c>
      <c r="C399" s="31">
        <v>4301180001</v>
      </c>
      <c r="D399" s="803">
        <v>4680115880016</v>
      </c>
      <c r="E399" s="804"/>
      <c r="F399" s="796">
        <v>0.1</v>
      </c>
      <c r="G399" s="32">
        <v>20</v>
      </c>
      <c r="H399" s="796">
        <v>2</v>
      </c>
      <c r="I399" s="796">
        <v>2.2400000000000002</v>
      </c>
      <c r="J399" s="32">
        <v>238</v>
      </c>
      <c r="K399" s="32" t="s">
        <v>76</v>
      </c>
      <c r="L399" s="32"/>
      <c r="M399" s="33" t="s">
        <v>640</v>
      </c>
      <c r="N399" s="33"/>
      <c r="O399" s="32">
        <v>730</v>
      </c>
      <c r="P399" s="10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6"/>
      <c r="R399" s="806"/>
      <c r="S399" s="806"/>
      <c r="T399" s="807"/>
      <c r="U399" s="34"/>
      <c r="V399" s="34"/>
      <c r="W399" s="35" t="s">
        <v>69</v>
      </c>
      <c r="X399" s="797">
        <v>0</v>
      </c>
      <c r="Y399" s="79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641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808"/>
      <c r="B400" s="809"/>
      <c r="C400" s="809"/>
      <c r="D400" s="809"/>
      <c r="E400" s="809"/>
      <c r="F400" s="809"/>
      <c r="G400" s="809"/>
      <c r="H400" s="809"/>
      <c r="I400" s="809"/>
      <c r="J400" s="809"/>
      <c r="K400" s="809"/>
      <c r="L400" s="809"/>
      <c r="M400" s="809"/>
      <c r="N400" s="809"/>
      <c r="O400" s="810"/>
      <c r="P400" s="813" t="s">
        <v>71</v>
      </c>
      <c r="Q400" s="814"/>
      <c r="R400" s="814"/>
      <c r="S400" s="814"/>
      <c r="T400" s="814"/>
      <c r="U400" s="814"/>
      <c r="V400" s="815"/>
      <c r="W400" s="37" t="s">
        <v>72</v>
      </c>
      <c r="X400" s="799">
        <f>IFERROR(X397/H397,"0")+IFERROR(X398/H398,"0")+IFERROR(X399/H399,"0")</f>
        <v>0</v>
      </c>
      <c r="Y400" s="799">
        <f>IFERROR(Y397/H397,"0")+IFERROR(Y398/H398,"0")+IFERROR(Y399/H399,"0")</f>
        <v>0</v>
      </c>
      <c r="Z400" s="799">
        <f>IFERROR(IF(Z397="",0,Z397),"0")+IFERROR(IF(Z398="",0,Z398),"0")+IFERROR(IF(Z399="",0,Z399),"0")</f>
        <v>0</v>
      </c>
      <c r="AA400" s="800"/>
      <c r="AB400" s="800"/>
      <c r="AC400" s="800"/>
    </row>
    <row r="401" spans="1:68" x14ac:dyDescent="0.2">
      <c r="A401" s="809"/>
      <c r="B401" s="809"/>
      <c r="C401" s="809"/>
      <c r="D401" s="809"/>
      <c r="E401" s="809"/>
      <c r="F401" s="809"/>
      <c r="G401" s="809"/>
      <c r="H401" s="809"/>
      <c r="I401" s="809"/>
      <c r="J401" s="809"/>
      <c r="K401" s="809"/>
      <c r="L401" s="809"/>
      <c r="M401" s="809"/>
      <c r="N401" s="809"/>
      <c r="O401" s="810"/>
      <c r="P401" s="813" t="s">
        <v>71</v>
      </c>
      <c r="Q401" s="814"/>
      <c r="R401" s="814"/>
      <c r="S401" s="814"/>
      <c r="T401" s="814"/>
      <c r="U401" s="814"/>
      <c r="V401" s="815"/>
      <c r="W401" s="37" t="s">
        <v>69</v>
      </c>
      <c r="X401" s="799">
        <f>IFERROR(SUM(X397:X399),"0")</f>
        <v>0</v>
      </c>
      <c r="Y401" s="799">
        <f>IFERROR(SUM(Y397:Y399),"0")</f>
        <v>0</v>
      </c>
      <c r="Z401" s="37"/>
      <c r="AA401" s="800"/>
      <c r="AB401" s="800"/>
      <c r="AC401" s="800"/>
    </row>
    <row r="402" spans="1:68" ht="16.5" customHeight="1" x14ac:dyDescent="0.25">
      <c r="A402" s="857" t="s">
        <v>646</v>
      </c>
      <c r="B402" s="809"/>
      <c r="C402" s="809"/>
      <c r="D402" s="809"/>
      <c r="E402" s="809"/>
      <c r="F402" s="809"/>
      <c r="G402" s="809"/>
      <c r="H402" s="809"/>
      <c r="I402" s="809"/>
      <c r="J402" s="809"/>
      <c r="K402" s="809"/>
      <c r="L402" s="809"/>
      <c r="M402" s="809"/>
      <c r="N402" s="809"/>
      <c r="O402" s="809"/>
      <c r="P402" s="809"/>
      <c r="Q402" s="809"/>
      <c r="R402" s="809"/>
      <c r="S402" s="809"/>
      <c r="T402" s="809"/>
      <c r="U402" s="809"/>
      <c r="V402" s="809"/>
      <c r="W402" s="809"/>
      <c r="X402" s="809"/>
      <c r="Y402" s="809"/>
      <c r="Z402" s="809"/>
      <c r="AA402" s="792"/>
      <c r="AB402" s="792"/>
      <c r="AC402" s="792"/>
    </row>
    <row r="403" spans="1:68" ht="14.25" customHeight="1" x14ac:dyDescent="0.25">
      <c r="A403" s="829" t="s">
        <v>64</v>
      </c>
      <c r="B403" s="809"/>
      <c r="C403" s="809"/>
      <c r="D403" s="809"/>
      <c r="E403" s="809"/>
      <c r="F403" s="809"/>
      <c r="G403" s="809"/>
      <c r="H403" s="809"/>
      <c r="I403" s="809"/>
      <c r="J403" s="809"/>
      <c r="K403" s="809"/>
      <c r="L403" s="809"/>
      <c r="M403" s="809"/>
      <c r="N403" s="809"/>
      <c r="O403" s="809"/>
      <c r="P403" s="809"/>
      <c r="Q403" s="809"/>
      <c r="R403" s="809"/>
      <c r="S403" s="809"/>
      <c r="T403" s="809"/>
      <c r="U403" s="809"/>
      <c r="V403" s="809"/>
      <c r="W403" s="809"/>
      <c r="X403" s="809"/>
      <c r="Y403" s="809"/>
      <c r="Z403" s="809"/>
      <c r="AA403" s="793"/>
      <c r="AB403" s="793"/>
      <c r="AC403" s="793"/>
    </row>
    <row r="404" spans="1:68" ht="27" customHeight="1" x14ac:dyDescent="0.25">
      <c r="A404" s="54" t="s">
        <v>647</v>
      </c>
      <c r="B404" s="54" t="s">
        <v>648</v>
      </c>
      <c r="C404" s="31">
        <v>4301031066</v>
      </c>
      <c r="D404" s="803">
        <v>4607091383836</v>
      </c>
      <c r="E404" s="804"/>
      <c r="F404" s="796">
        <v>0.3</v>
      </c>
      <c r="G404" s="32">
        <v>6</v>
      </c>
      <c r="H404" s="796">
        <v>1.8</v>
      </c>
      <c r="I404" s="79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9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6"/>
      <c r="R404" s="806"/>
      <c r="S404" s="806"/>
      <c r="T404" s="807"/>
      <c r="U404" s="34"/>
      <c r="V404" s="34"/>
      <c r="W404" s="35" t="s">
        <v>69</v>
      </c>
      <c r="X404" s="797">
        <v>0</v>
      </c>
      <c r="Y404" s="79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649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808"/>
      <c r="B405" s="809"/>
      <c r="C405" s="809"/>
      <c r="D405" s="809"/>
      <c r="E405" s="809"/>
      <c r="F405" s="809"/>
      <c r="G405" s="809"/>
      <c r="H405" s="809"/>
      <c r="I405" s="809"/>
      <c r="J405" s="809"/>
      <c r="K405" s="809"/>
      <c r="L405" s="809"/>
      <c r="M405" s="809"/>
      <c r="N405" s="809"/>
      <c r="O405" s="810"/>
      <c r="P405" s="813" t="s">
        <v>71</v>
      </c>
      <c r="Q405" s="814"/>
      <c r="R405" s="814"/>
      <c r="S405" s="814"/>
      <c r="T405" s="814"/>
      <c r="U405" s="814"/>
      <c r="V405" s="815"/>
      <c r="W405" s="37" t="s">
        <v>72</v>
      </c>
      <c r="X405" s="799">
        <f>IFERROR(X404/H404,"0")</f>
        <v>0</v>
      </c>
      <c r="Y405" s="799">
        <f>IFERROR(Y404/H404,"0")</f>
        <v>0</v>
      </c>
      <c r="Z405" s="799">
        <f>IFERROR(IF(Z404="",0,Z404),"0")</f>
        <v>0</v>
      </c>
      <c r="AA405" s="800"/>
      <c r="AB405" s="800"/>
      <c r="AC405" s="800"/>
    </row>
    <row r="406" spans="1:68" x14ac:dyDescent="0.2">
      <c r="A406" s="809"/>
      <c r="B406" s="809"/>
      <c r="C406" s="809"/>
      <c r="D406" s="809"/>
      <c r="E406" s="809"/>
      <c r="F406" s="809"/>
      <c r="G406" s="809"/>
      <c r="H406" s="809"/>
      <c r="I406" s="809"/>
      <c r="J406" s="809"/>
      <c r="K406" s="809"/>
      <c r="L406" s="809"/>
      <c r="M406" s="809"/>
      <c r="N406" s="809"/>
      <c r="O406" s="810"/>
      <c r="P406" s="813" t="s">
        <v>71</v>
      </c>
      <c r="Q406" s="814"/>
      <c r="R406" s="814"/>
      <c r="S406" s="814"/>
      <c r="T406" s="814"/>
      <c r="U406" s="814"/>
      <c r="V406" s="815"/>
      <c r="W406" s="37" t="s">
        <v>69</v>
      </c>
      <c r="X406" s="799">
        <f>IFERROR(SUM(X404:X404),"0")</f>
        <v>0</v>
      </c>
      <c r="Y406" s="799">
        <f>IFERROR(SUM(Y404:Y404),"0")</f>
        <v>0</v>
      </c>
      <c r="Z406" s="37"/>
      <c r="AA406" s="800"/>
      <c r="AB406" s="800"/>
      <c r="AC406" s="800"/>
    </row>
    <row r="407" spans="1:68" ht="14.25" customHeight="1" x14ac:dyDescent="0.25">
      <c r="A407" s="829" t="s">
        <v>73</v>
      </c>
      <c r="B407" s="809"/>
      <c r="C407" s="809"/>
      <c r="D407" s="809"/>
      <c r="E407" s="809"/>
      <c r="F407" s="809"/>
      <c r="G407" s="809"/>
      <c r="H407" s="809"/>
      <c r="I407" s="809"/>
      <c r="J407" s="809"/>
      <c r="K407" s="809"/>
      <c r="L407" s="809"/>
      <c r="M407" s="809"/>
      <c r="N407" s="809"/>
      <c r="O407" s="809"/>
      <c r="P407" s="809"/>
      <c r="Q407" s="809"/>
      <c r="R407" s="809"/>
      <c r="S407" s="809"/>
      <c r="T407" s="809"/>
      <c r="U407" s="809"/>
      <c r="V407" s="809"/>
      <c r="W407" s="809"/>
      <c r="X407" s="809"/>
      <c r="Y407" s="809"/>
      <c r="Z407" s="809"/>
      <c r="AA407" s="793"/>
      <c r="AB407" s="793"/>
      <c r="AC407" s="793"/>
    </row>
    <row r="408" spans="1:68" ht="37.5" customHeight="1" x14ac:dyDescent="0.25">
      <c r="A408" s="54" t="s">
        <v>650</v>
      </c>
      <c r="B408" s="54" t="s">
        <v>651</v>
      </c>
      <c r="C408" s="31">
        <v>4301051142</v>
      </c>
      <c r="D408" s="803">
        <v>4607091387919</v>
      </c>
      <c r="E408" s="804"/>
      <c r="F408" s="796">
        <v>1.35</v>
      </c>
      <c r="G408" s="32">
        <v>6</v>
      </c>
      <c r="H408" s="796">
        <v>8.1</v>
      </c>
      <c r="I408" s="79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20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6"/>
      <c r="R408" s="806"/>
      <c r="S408" s="806"/>
      <c r="T408" s="807"/>
      <c r="U408" s="34"/>
      <c r="V408" s="34"/>
      <c r="W408" s="35" t="s">
        <v>69</v>
      </c>
      <c r="X408" s="797">
        <v>0</v>
      </c>
      <c r="Y408" s="79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652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653</v>
      </c>
      <c r="B409" s="54" t="s">
        <v>654</v>
      </c>
      <c r="C409" s="31">
        <v>4301051461</v>
      </c>
      <c r="D409" s="803">
        <v>4680115883604</v>
      </c>
      <c r="E409" s="804"/>
      <c r="F409" s="796">
        <v>0.35</v>
      </c>
      <c r="G409" s="32">
        <v>6</v>
      </c>
      <c r="H409" s="796">
        <v>2.1</v>
      </c>
      <c r="I409" s="796">
        <v>2.3519999999999999</v>
      </c>
      <c r="J409" s="32">
        <v>182</v>
      </c>
      <c r="K409" s="32" t="s">
        <v>76</v>
      </c>
      <c r="L409" s="32"/>
      <c r="M409" s="33" t="s">
        <v>77</v>
      </c>
      <c r="N409" s="33"/>
      <c r="O409" s="32">
        <v>45</v>
      </c>
      <c r="P409" s="112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6"/>
      <c r="R409" s="806"/>
      <c r="S409" s="806"/>
      <c r="T409" s="807"/>
      <c r="U409" s="34"/>
      <c r="V409" s="34"/>
      <c r="W409" s="35" t="s">
        <v>69</v>
      </c>
      <c r="X409" s="797">
        <v>0</v>
      </c>
      <c r="Y409" s="79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656</v>
      </c>
      <c r="B410" s="54" t="s">
        <v>657</v>
      </c>
      <c r="C410" s="31">
        <v>4301051485</v>
      </c>
      <c r="D410" s="803">
        <v>4680115883567</v>
      </c>
      <c r="E410" s="804"/>
      <c r="F410" s="796">
        <v>0.35</v>
      </c>
      <c r="G410" s="32">
        <v>6</v>
      </c>
      <c r="H410" s="796">
        <v>2.1</v>
      </c>
      <c r="I410" s="79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6"/>
      <c r="R410" s="806"/>
      <c r="S410" s="806"/>
      <c r="T410" s="807"/>
      <c r="U410" s="34"/>
      <c r="V410" s="34"/>
      <c r="W410" s="35" t="s">
        <v>69</v>
      </c>
      <c r="X410" s="797">
        <v>0</v>
      </c>
      <c r="Y410" s="79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808"/>
      <c r="B411" s="809"/>
      <c r="C411" s="809"/>
      <c r="D411" s="809"/>
      <c r="E411" s="809"/>
      <c r="F411" s="809"/>
      <c r="G411" s="809"/>
      <c r="H411" s="809"/>
      <c r="I411" s="809"/>
      <c r="J411" s="809"/>
      <c r="K411" s="809"/>
      <c r="L411" s="809"/>
      <c r="M411" s="809"/>
      <c r="N411" s="809"/>
      <c r="O411" s="810"/>
      <c r="P411" s="813" t="s">
        <v>71</v>
      </c>
      <c r="Q411" s="814"/>
      <c r="R411" s="814"/>
      <c r="S411" s="814"/>
      <c r="T411" s="814"/>
      <c r="U411" s="814"/>
      <c r="V411" s="815"/>
      <c r="W411" s="37" t="s">
        <v>72</v>
      </c>
      <c r="X411" s="799">
        <f>IFERROR(X408/H408,"0")+IFERROR(X409/H409,"0")+IFERROR(X410/H410,"0")</f>
        <v>0</v>
      </c>
      <c r="Y411" s="799">
        <f>IFERROR(Y408/H408,"0")+IFERROR(Y409/H409,"0")+IFERROR(Y410/H410,"0")</f>
        <v>0</v>
      </c>
      <c r="Z411" s="799">
        <f>IFERROR(IF(Z408="",0,Z408),"0")+IFERROR(IF(Z409="",0,Z409),"0")+IFERROR(IF(Z410="",0,Z410),"0")</f>
        <v>0</v>
      </c>
      <c r="AA411" s="800"/>
      <c r="AB411" s="800"/>
      <c r="AC411" s="800"/>
    </row>
    <row r="412" spans="1:68" x14ac:dyDescent="0.2">
      <c r="A412" s="809"/>
      <c r="B412" s="809"/>
      <c r="C412" s="809"/>
      <c r="D412" s="809"/>
      <c r="E412" s="809"/>
      <c r="F412" s="809"/>
      <c r="G412" s="809"/>
      <c r="H412" s="809"/>
      <c r="I412" s="809"/>
      <c r="J412" s="809"/>
      <c r="K412" s="809"/>
      <c r="L412" s="809"/>
      <c r="M412" s="809"/>
      <c r="N412" s="809"/>
      <c r="O412" s="810"/>
      <c r="P412" s="813" t="s">
        <v>71</v>
      </c>
      <c r="Q412" s="814"/>
      <c r="R412" s="814"/>
      <c r="S412" s="814"/>
      <c r="T412" s="814"/>
      <c r="U412" s="814"/>
      <c r="V412" s="815"/>
      <c r="W412" s="37" t="s">
        <v>69</v>
      </c>
      <c r="X412" s="799">
        <f>IFERROR(SUM(X408:X410),"0")</f>
        <v>0</v>
      </c>
      <c r="Y412" s="799">
        <f>IFERROR(SUM(Y408:Y410),"0")</f>
        <v>0</v>
      </c>
      <c r="Z412" s="37"/>
      <c r="AA412" s="800"/>
      <c r="AB412" s="800"/>
      <c r="AC412" s="800"/>
    </row>
    <row r="413" spans="1:68" ht="27.75" customHeight="1" x14ac:dyDescent="0.2">
      <c r="A413" s="957" t="s">
        <v>659</v>
      </c>
      <c r="B413" s="958"/>
      <c r="C413" s="958"/>
      <c r="D413" s="958"/>
      <c r="E413" s="958"/>
      <c r="F413" s="958"/>
      <c r="G413" s="958"/>
      <c r="H413" s="958"/>
      <c r="I413" s="958"/>
      <c r="J413" s="958"/>
      <c r="K413" s="958"/>
      <c r="L413" s="958"/>
      <c r="M413" s="958"/>
      <c r="N413" s="958"/>
      <c r="O413" s="958"/>
      <c r="P413" s="958"/>
      <c r="Q413" s="958"/>
      <c r="R413" s="958"/>
      <c r="S413" s="958"/>
      <c r="T413" s="958"/>
      <c r="U413" s="958"/>
      <c r="V413" s="958"/>
      <c r="W413" s="958"/>
      <c r="X413" s="958"/>
      <c r="Y413" s="958"/>
      <c r="Z413" s="958"/>
      <c r="AA413" s="48"/>
      <c r="AB413" s="48"/>
      <c r="AC413" s="48"/>
    </row>
    <row r="414" spans="1:68" ht="16.5" customHeight="1" x14ac:dyDescent="0.25">
      <c r="A414" s="857" t="s">
        <v>660</v>
      </c>
      <c r="B414" s="809"/>
      <c r="C414" s="809"/>
      <c r="D414" s="809"/>
      <c r="E414" s="809"/>
      <c r="F414" s="809"/>
      <c r="G414" s="809"/>
      <c r="H414" s="809"/>
      <c r="I414" s="809"/>
      <c r="J414" s="809"/>
      <c r="K414" s="809"/>
      <c r="L414" s="809"/>
      <c r="M414" s="809"/>
      <c r="N414" s="809"/>
      <c r="O414" s="809"/>
      <c r="P414" s="809"/>
      <c r="Q414" s="809"/>
      <c r="R414" s="809"/>
      <c r="S414" s="809"/>
      <c r="T414" s="809"/>
      <c r="U414" s="809"/>
      <c r="V414" s="809"/>
      <c r="W414" s="809"/>
      <c r="X414" s="809"/>
      <c r="Y414" s="809"/>
      <c r="Z414" s="809"/>
      <c r="AA414" s="792"/>
      <c r="AB414" s="792"/>
      <c r="AC414" s="792"/>
    </row>
    <row r="415" spans="1:68" ht="14.25" customHeight="1" x14ac:dyDescent="0.25">
      <c r="A415" s="829" t="s">
        <v>113</v>
      </c>
      <c r="B415" s="809"/>
      <c r="C415" s="809"/>
      <c r="D415" s="809"/>
      <c r="E415" s="809"/>
      <c r="F415" s="809"/>
      <c r="G415" s="809"/>
      <c r="H415" s="809"/>
      <c r="I415" s="809"/>
      <c r="J415" s="809"/>
      <c r="K415" s="809"/>
      <c r="L415" s="809"/>
      <c r="M415" s="809"/>
      <c r="N415" s="809"/>
      <c r="O415" s="809"/>
      <c r="P415" s="809"/>
      <c r="Q415" s="809"/>
      <c r="R415" s="809"/>
      <c r="S415" s="809"/>
      <c r="T415" s="809"/>
      <c r="U415" s="809"/>
      <c r="V415" s="809"/>
      <c r="W415" s="809"/>
      <c r="X415" s="809"/>
      <c r="Y415" s="809"/>
      <c r="Z415" s="809"/>
      <c r="AA415" s="793"/>
      <c r="AB415" s="793"/>
      <c r="AC415" s="793"/>
    </row>
    <row r="416" spans="1:68" ht="27" customHeight="1" x14ac:dyDescent="0.25">
      <c r="A416" s="54" t="s">
        <v>661</v>
      </c>
      <c r="B416" s="54" t="s">
        <v>662</v>
      </c>
      <c r="C416" s="31">
        <v>4301011946</v>
      </c>
      <c r="D416" s="803">
        <v>4680115884847</v>
      </c>
      <c r="E416" s="804"/>
      <c r="F416" s="796">
        <v>2.5</v>
      </c>
      <c r="G416" s="32">
        <v>6</v>
      </c>
      <c r="H416" s="796">
        <v>15</v>
      </c>
      <c r="I416" s="796">
        <v>15.48</v>
      </c>
      <c r="J416" s="32">
        <v>48</v>
      </c>
      <c r="K416" s="32" t="s">
        <v>116</v>
      </c>
      <c r="L416" s="32"/>
      <c r="M416" s="33" t="s">
        <v>145</v>
      </c>
      <c r="N416" s="33"/>
      <c r="O416" s="32">
        <v>60</v>
      </c>
      <c r="P416" s="94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6"/>
      <c r="R416" s="806"/>
      <c r="S416" s="806"/>
      <c r="T416" s="807"/>
      <c r="U416" s="34"/>
      <c r="V416" s="34"/>
      <c r="W416" s="35" t="s">
        <v>69</v>
      </c>
      <c r="X416" s="797">
        <v>0</v>
      </c>
      <c r="Y416" s="79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663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661</v>
      </c>
      <c r="B417" s="54" t="s">
        <v>664</v>
      </c>
      <c r="C417" s="31">
        <v>4301011869</v>
      </c>
      <c r="D417" s="803">
        <v>4680115884847</v>
      </c>
      <c r="E417" s="804"/>
      <c r="F417" s="796">
        <v>2.5</v>
      </c>
      <c r="G417" s="32">
        <v>6</v>
      </c>
      <c r="H417" s="796">
        <v>15</v>
      </c>
      <c r="I417" s="796">
        <v>15.48</v>
      </c>
      <c r="J417" s="32">
        <v>48</v>
      </c>
      <c r="K417" s="32" t="s">
        <v>116</v>
      </c>
      <c r="L417" s="32" t="s">
        <v>148</v>
      </c>
      <c r="M417" s="33" t="s">
        <v>68</v>
      </c>
      <c r="N417" s="33"/>
      <c r="O417" s="32">
        <v>60</v>
      </c>
      <c r="P417" s="12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6"/>
      <c r="R417" s="806"/>
      <c r="S417" s="806"/>
      <c r="T417" s="807"/>
      <c r="U417" s="34"/>
      <c r="V417" s="34"/>
      <c r="W417" s="35" t="s">
        <v>69</v>
      </c>
      <c r="X417" s="797">
        <v>0</v>
      </c>
      <c r="Y417" s="798">
        <f t="shared" si="87"/>
        <v>0</v>
      </c>
      <c r="Z417" s="36" t="str">
        <f>IFERROR(IF(Y417=0,"",ROUNDUP(Y417/H417,0)*0.02175),"")</f>
        <v/>
      </c>
      <c r="AA417" s="56"/>
      <c r="AB417" s="57"/>
      <c r="AC417" s="489" t="s">
        <v>665</v>
      </c>
      <c r="AG417" s="64"/>
      <c r="AJ417" s="68" t="s">
        <v>150</v>
      </c>
      <c r="AK417" s="68">
        <v>720</v>
      </c>
      <c r="BB417" s="490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customHeight="1" x14ac:dyDescent="0.25">
      <c r="A418" s="54" t="s">
        <v>666</v>
      </c>
      <c r="B418" s="54" t="s">
        <v>667</v>
      </c>
      <c r="C418" s="31">
        <v>4301011947</v>
      </c>
      <c r="D418" s="803">
        <v>4680115884854</v>
      </c>
      <c r="E418" s="804"/>
      <c r="F418" s="796">
        <v>2.5</v>
      </c>
      <c r="G418" s="32">
        <v>6</v>
      </c>
      <c r="H418" s="796">
        <v>15</v>
      </c>
      <c r="I418" s="796">
        <v>15.48</v>
      </c>
      <c r="J418" s="32">
        <v>48</v>
      </c>
      <c r="K418" s="32" t="s">
        <v>116</v>
      </c>
      <c r="L418" s="32"/>
      <c r="M418" s="33" t="s">
        <v>145</v>
      </c>
      <c r="N418" s="33"/>
      <c r="O418" s="32">
        <v>60</v>
      </c>
      <c r="P418" s="117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6"/>
      <c r="R418" s="806"/>
      <c r="S418" s="806"/>
      <c r="T418" s="807"/>
      <c r="U418" s="34"/>
      <c r="V418" s="34"/>
      <c r="W418" s="35" t="s">
        <v>69</v>
      </c>
      <c r="X418" s="797">
        <v>0</v>
      </c>
      <c r="Y418" s="79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663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666</v>
      </c>
      <c r="B419" s="54" t="s">
        <v>668</v>
      </c>
      <c r="C419" s="31">
        <v>4301011870</v>
      </c>
      <c r="D419" s="803">
        <v>4680115884854</v>
      </c>
      <c r="E419" s="804"/>
      <c r="F419" s="796">
        <v>2.5</v>
      </c>
      <c r="G419" s="32">
        <v>6</v>
      </c>
      <c r="H419" s="796">
        <v>15</v>
      </c>
      <c r="I419" s="796">
        <v>15.48</v>
      </c>
      <c r="J419" s="32">
        <v>48</v>
      </c>
      <c r="K419" s="32" t="s">
        <v>116</v>
      </c>
      <c r="L419" s="32" t="s">
        <v>148</v>
      </c>
      <c r="M419" s="33" t="s">
        <v>68</v>
      </c>
      <c r="N419" s="33"/>
      <c r="O419" s="32">
        <v>60</v>
      </c>
      <c r="P419" s="99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6"/>
      <c r="R419" s="806"/>
      <c r="S419" s="806"/>
      <c r="T419" s="807"/>
      <c r="U419" s="34"/>
      <c r="V419" s="34"/>
      <c r="W419" s="35" t="s">
        <v>69</v>
      </c>
      <c r="X419" s="797">
        <v>0</v>
      </c>
      <c r="Y419" s="798">
        <f t="shared" si="87"/>
        <v>0</v>
      </c>
      <c r="Z419" s="36" t="str">
        <f>IFERROR(IF(Y419=0,"",ROUNDUP(Y419/H419,0)*0.02175),"")</f>
        <v/>
      </c>
      <c r="AA419" s="56"/>
      <c r="AB419" s="57"/>
      <c r="AC419" s="493" t="s">
        <v>669</v>
      </c>
      <c r="AG419" s="64"/>
      <c r="AJ419" s="68" t="s">
        <v>150</v>
      </c>
      <c r="AK419" s="68">
        <v>720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customHeight="1" x14ac:dyDescent="0.25">
      <c r="A420" s="54" t="s">
        <v>670</v>
      </c>
      <c r="B420" s="54" t="s">
        <v>671</v>
      </c>
      <c r="C420" s="31">
        <v>4301011867</v>
      </c>
      <c r="D420" s="803">
        <v>4680115884830</v>
      </c>
      <c r="E420" s="804"/>
      <c r="F420" s="796">
        <v>2.5</v>
      </c>
      <c r="G420" s="32">
        <v>6</v>
      </c>
      <c r="H420" s="796">
        <v>15</v>
      </c>
      <c r="I420" s="796">
        <v>15.48</v>
      </c>
      <c r="J420" s="32">
        <v>48</v>
      </c>
      <c r="K420" s="32" t="s">
        <v>116</v>
      </c>
      <c r="L420" s="32" t="s">
        <v>148</v>
      </c>
      <c r="M420" s="33" t="s">
        <v>68</v>
      </c>
      <c r="N420" s="33"/>
      <c r="O420" s="32">
        <v>60</v>
      </c>
      <c r="P420" s="118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06"/>
      <c r="R420" s="806"/>
      <c r="S420" s="806"/>
      <c r="T420" s="807"/>
      <c r="U420" s="34"/>
      <c r="V420" s="34"/>
      <c r="W420" s="35" t="s">
        <v>69</v>
      </c>
      <c r="X420" s="797">
        <v>0</v>
      </c>
      <c r="Y420" s="798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672</v>
      </c>
      <c r="AG420" s="64"/>
      <c r="AJ420" s="68" t="s">
        <v>150</v>
      </c>
      <c r="AK420" s="68">
        <v>720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673</v>
      </c>
      <c r="B421" s="54" t="s">
        <v>674</v>
      </c>
      <c r="C421" s="31">
        <v>4301011339</v>
      </c>
      <c r="D421" s="803">
        <v>4607091383997</v>
      </c>
      <c r="E421" s="804"/>
      <c r="F421" s="796">
        <v>2.5</v>
      </c>
      <c r="G421" s="32">
        <v>6</v>
      </c>
      <c r="H421" s="796">
        <v>15</v>
      </c>
      <c r="I421" s="796">
        <v>15.48</v>
      </c>
      <c r="J421" s="32">
        <v>48</v>
      </c>
      <c r="K421" s="32" t="s">
        <v>116</v>
      </c>
      <c r="L421" s="32"/>
      <c r="M421" s="33" t="s">
        <v>68</v>
      </c>
      <c r="N421" s="33"/>
      <c r="O421" s="32">
        <v>60</v>
      </c>
      <c r="P421" s="11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806"/>
      <c r="R421" s="806"/>
      <c r="S421" s="806"/>
      <c r="T421" s="807"/>
      <c r="U421" s="34"/>
      <c r="V421" s="34"/>
      <c r="W421" s="35" t="s">
        <v>69</v>
      </c>
      <c r="X421" s="797">
        <v>60</v>
      </c>
      <c r="Y421" s="798">
        <f t="shared" si="87"/>
        <v>60</v>
      </c>
      <c r="Z421" s="36">
        <f>IFERROR(IF(Y421=0,"",ROUNDUP(Y421/H421,0)*0.02175),"")</f>
        <v>8.6999999999999994E-2</v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61.92</v>
      </c>
      <c r="BN421" s="64">
        <f t="shared" si="89"/>
        <v>61.92</v>
      </c>
      <c r="BO421" s="64">
        <f t="shared" si="90"/>
        <v>8.3333333333333329E-2</v>
      </c>
      <c r="BP421" s="64">
        <f t="shared" si="91"/>
        <v>8.3333333333333329E-2</v>
      </c>
    </row>
    <row r="422" spans="1:68" ht="27" customHeight="1" x14ac:dyDescent="0.25">
      <c r="A422" s="54" t="s">
        <v>670</v>
      </c>
      <c r="B422" s="54" t="s">
        <v>676</v>
      </c>
      <c r="C422" s="31">
        <v>4301011943</v>
      </c>
      <c r="D422" s="803">
        <v>4680115884830</v>
      </c>
      <c r="E422" s="804"/>
      <c r="F422" s="796">
        <v>2.5</v>
      </c>
      <c r="G422" s="32">
        <v>6</v>
      </c>
      <c r="H422" s="796">
        <v>15</v>
      </c>
      <c r="I422" s="796">
        <v>15.48</v>
      </c>
      <c r="J422" s="32">
        <v>48</v>
      </c>
      <c r="K422" s="32" t="s">
        <v>116</v>
      </c>
      <c r="L422" s="32"/>
      <c r="M422" s="33" t="s">
        <v>145</v>
      </c>
      <c r="N422" s="33"/>
      <c r="O422" s="32">
        <v>60</v>
      </c>
      <c r="P422" s="97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806"/>
      <c r="R422" s="806"/>
      <c r="S422" s="806"/>
      <c r="T422" s="807"/>
      <c r="U422" s="34"/>
      <c r="V422" s="34"/>
      <c r="W422" s="35" t="s">
        <v>69</v>
      </c>
      <c r="X422" s="797">
        <v>0</v>
      </c>
      <c r="Y422" s="798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663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677</v>
      </c>
      <c r="B423" s="54" t="s">
        <v>678</v>
      </c>
      <c r="C423" s="31">
        <v>4301011433</v>
      </c>
      <c r="D423" s="803">
        <v>4680115882638</v>
      </c>
      <c r="E423" s="804"/>
      <c r="F423" s="796">
        <v>0.4</v>
      </c>
      <c r="G423" s="32">
        <v>10</v>
      </c>
      <c r="H423" s="796">
        <v>4</v>
      </c>
      <c r="I423" s="796">
        <v>4.21</v>
      </c>
      <c r="J423" s="32">
        <v>132</v>
      </c>
      <c r="K423" s="32" t="s">
        <v>126</v>
      </c>
      <c r="L423" s="32"/>
      <c r="M423" s="33" t="s">
        <v>119</v>
      </c>
      <c r="N423" s="33"/>
      <c r="O423" s="32">
        <v>90</v>
      </c>
      <c r="P423" s="93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6"/>
      <c r="R423" s="806"/>
      <c r="S423" s="806"/>
      <c r="T423" s="807"/>
      <c r="U423" s="34"/>
      <c r="V423" s="34"/>
      <c r="W423" s="35" t="s">
        <v>69</v>
      </c>
      <c r="X423" s="797">
        <v>0</v>
      </c>
      <c r="Y423" s="79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679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680</v>
      </c>
      <c r="B424" s="54" t="s">
        <v>681</v>
      </c>
      <c r="C424" s="31">
        <v>4301011952</v>
      </c>
      <c r="D424" s="803">
        <v>4680115884922</v>
      </c>
      <c r="E424" s="804"/>
      <c r="F424" s="796">
        <v>0.5</v>
      </c>
      <c r="G424" s="32">
        <v>10</v>
      </c>
      <c r="H424" s="796">
        <v>5</v>
      </c>
      <c r="I424" s="79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6"/>
      <c r="R424" s="806"/>
      <c r="S424" s="806"/>
      <c r="T424" s="807"/>
      <c r="U424" s="34"/>
      <c r="V424" s="34"/>
      <c r="W424" s="35" t="s">
        <v>69</v>
      </c>
      <c r="X424" s="797">
        <v>0</v>
      </c>
      <c r="Y424" s="79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669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682</v>
      </c>
      <c r="B425" s="54" t="s">
        <v>683</v>
      </c>
      <c r="C425" s="31">
        <v>4301011866</v>
      </c>
      <c r="D425" s="803">
        <v>4680115884878</v>
      </c>
      <c r="E425" s="804"/>
      <c r="F425" s="796">
        <v>0.5</v>
      </c>
      <c r="G425" s="32">
        <v>10</v>
      </c>
      <c r="H425" s="796">
        <v>5</v>
      </c>
      <c r="I425" s="79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2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806"/>
      <c r="R425" s="806"/>
      <c r="S425" s="806"/>
      <c r="T425" s="807"/>
      <c r="U425" s="34"/>
      <c r="V425" s="34"/>
      <c r="W425" s="35" t="s">
        <v>69</v>
      </c>
      <c r="X425" s="797">
        <v>0</v>
      </c>
      <c r="Y425" s="79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684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685</v>
      </c>
      <c r="B426" s="54" t="s">
        <v>686</v>
      </c>
      <c r="C426" s="31">
        <v>4301011868</v>
      </c>
      <c r="D426" s="803">
        <v>4680115884861</v>
      </c>
      <c r="E426" s="804"/>
      <c r="F426" s="796">
        <v>0.5</v>
      </c>
      <c r="G426" s="32">
        <v>10</v>
      </c>
      <c r="H426" s="796">
        <v>5</v>
      </c>
      <c r="I426" s="79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0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806"/>
      <c r="R426" s="806"/>
      <c r="S426" s="806"/>
      <c r="T426" s="807"/>
      <c r="U426" s="34"/>
      <c r="V426" s="34"/>
      <c r="W426" s="35" t="s">
        <v>69</v>
      </c>
      <c r="X426" s="797">
        <v>0</v>
      </c>
      <c r="Y426" s="79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672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08"/>
      <c r="B427" s="809"/>
      <c r="C427" s="809"/>
      <c r="D427" s="809"/>
      <c r="E427" s="809"/>
      <c r="F427" s="809"/>
      <c r="G427" s="809"/>
      <c r="H427" s="809"/>
      <c r="I427" s="809"/>
      <c r="J427" s="809"/>
      <c r="K427" s="809"/>
      <c r="L427" s="809"/>
      <c r="M427" s="809"/>
      <c r="N427" s="809"/>
      <c r="O427" s="810"/>
      <c r="P427" s="813" t="s">
        <v>71</v>
      </c>
      <c r="Q427" s="814"/>
      <c r="R427" s="814"/>
      <c r="S427" s="814"/>
      <c r="T427" s="814"/>
      <c r="U427" s="814"/>
      <c r="V427" s="815"/>
      <c r="W427" s="37" t="s">
        <v>72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4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4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8.6999999999999994E-2</v>
      </c>
      <c r="AA427" s="800"/>
      <c r="AB427" s="800"/>
      <c r="AC427" s="800"/>
    </row>
    <row r="428" spans="1:68" x14ac:dyDescent="0.2">
      <c r="A428" s="809"/>
      <c r="B428" s="809"/>
      <c r="C428" s="809"/>
      <c r="D428" s="809"/>
      <c r="E428" s="809"/>
      <c r="F428" s="809"/>
      <c r="G428" s="809"/>
      <c r="H428" s="809"/>
      <c r="I428" s="809"/>
      <c r="J428" s="809"/>
      <c r="K428" s="809"/>
      <c r="L428" s="809"/>
      <c r="M428" s="809"/>
      <c r="N428" s="809"/>
      <c r="O428" s="810"/>
      <c r="P428" s="813" t="s">
        <v>71</v>
      </c>
      <c r="Q428" s="814"/>
      <c r="R428" s="814"/>
      <c r="S428" s="814"/>
      <c r="T428" s="814"/>
      <c r="U428" s="814"/>
      <c r="V428" s="815"/>
      <c r="W428" s="37" t="s">
        <v>69</v>
      </c>
      <c r="X428" s="799">
        <f>IFERROR(SUM(X416:X426),"0")</f>
        <v>60</v>
      </c>
      <c r="Y428" s="799">
        <f>IFERROR(SUM(Y416:Y426),"0")</f>
        <v>60</v>
      </c>
      <c r="Z428" s="37"/>
      <c r="AA428" s="800"/>
      <c r="AB428" s="800"/>
      <c r="AC428" s="800"/>
    </row>
    <row r="429" spans="1:68" ht="14.25" customHeight="1" x14ac:dyDescent="0.25">
      <c r="A429" s="829" t="s">
        <v>165</v>
      </c>
      <c r="B429" s="809"/>
      <c r="C429" s="809"/>
      <c r="D429" s="809"/>
      <c r="E429" s="809"/>
      <c r="F429" s="809"/>
      <c r="G429" s="809"/>
      <c r="H429" s="809"/>
      <c r="I429" s="809"/>
      <c r="J429" s="809"/>
      <c r="K429" s="809"/>
      <c r="L429" s="809"/>
      <c r="M429" s="809"/>
      <c r="N429" s="809"/>
      <c r="O429" s="809"/>
      <c r="P429" s="809"/>
      <c r="Q429" s="809"/>
      <c r="R429" s="809"/>
      <c r="S429" s="809"/>
      <c r="T429" s="809"/>
      <c r="U429" s="809"/>
      <c r="V429" s="809"/>
      <c r="W429" s="809"/>
      <c r="X429" s="809"/>
      <c r="Y429" s="809"/>
      <c r="Z429" s="809"/>
      <c r="AA429" s="793"/>
      <c r="AB429" s="793"/>
      <c r="AC429" s="793"/>
    </row>
    <row r="430" spans="1:68" ht="27" customHeight="1" x14ac:dyDescent="0.25">
      <c r="A430" s="54" t="s">
        <v>687</v>
      </c>
      <c r="B430" s="54" t="s">
        <v>688</v>
      </c>
      <c r="C430" s="31">
        <v>4301020178</v>
      </c>
      <c r="D430" s="803">
        <v>4607091383980</v>
      </c>
      <c r="E430" s="804"/>
      <c r="F430" s="796">
        <v>2.5</v>
      </c>
      <c r="G430" s="32">
        <v>6</v>
      </c>
      <c r="H430" s="796">
        <v>15</v>
      </c>
      <c r="I430" s="796">
        <v>15.48</v>
      </c>
      <c r="J430" s="32">
        <v>48</v>
      </c>
      <c r="K430" s="32" t="s">
        <v>116</v>
      </c>
      <c r="L430" s="32" t="s">
        <v>148</v>
      </c>
      <c r="M430" s="33" t="s">
        <v>119</v>
      </c>
      <c r="N430" s="33"/>
      <c r="O430" s="32">
        <v>50</v>
      </c>
      <c r="P430" s="12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6"/>
      <c r="R430" s="806"/>
      <c r="S430" s="806"/>
      <c r="T430" s="807"/>
      <c r="U430" s="34"/>
      <c r="V430" s="34"/>
      <c r="W430" s="35" t="s">
        <v>69</v>
      </c>
      <c r="X430" s="797">
        <v>15</v>
      </c>
      <c r="Y430" s="798">
        <f>IFERROR(IF(X430="",0,CEILING((X430/$H430),1)*$H430),"")</f>
        <v>15</v>
      </c>
      <c r="Z430" s="36">
        <f>IFERROR(IF(Y430=0,"",ROUNDUP(Y430/H430,0)*0.02175),"")</f>
        <v>2.1749999999999999E-2</v>
      </c>
      <c r="AA430" s="56"/>
      <c r="AB430" s="57"/>
      <c r="AC430" s="509" t="s">
        <v>689</v>
      </c>
      <c r="AG430" s="64"/>
      <c r="AJ430" s="68" t="s">
        <v>150</v>
      </c>
      <c r="AK430" s="68">
        <v>720</v>
      </c>
      <c r="BB430" s="510" t="s">
        <v>1</v>
      </c>
      <c r="BM430" s="64">
        <f>IFERROR(X430*I430/H430,"0")</f>
        <v>15.48</v>
      </c>
      <c r="BN430" s="64">
        <f>IFERROR(Y430*I430/H430,"0")</f>
        <v>15.48</v>
      </c>
      <c r="BO430" s="64">
        <f>IFERROR(1/J430*(X430/H430),"0")</f>
        <v>2.0833333333333332E-2</v>
      </c>
      <c r="BP430" s="64">
        <f>IFERROR(1/J430*(Y430/H430),"0")</f>
        <v>2.0833333333333332E-2</v>
      </c>
    </row>
    <row r="431" spans="1:68" ht="27" customHeight="1" x14ac:dyDescent="0.25">
      <c r="A431" s="54" t="s">
        <v>690</v>
      </c>
      <c r="B431" s="54" t="s">
        <v>691</v>
      </c>
      <c r="C431" s="31">
        <v>4301020179</v>
      </c>
      <c r="D431" s="803">
        <v>4607091384178</v>
      </c>
      <c r="E431" s="804"/>
      <c r="F431" s="796">
        <v>0.4</v>
      </c>
      <c r="G431" s="32">
        <v>10</v>
      </c>
      <c r="H431" s="796">
        <v>4</v>
      </c>
      <c r="I431" s="796">
        <v>4.21</v>
      </c>
      <c r="J431" s="32">
        <v>132</v>
      </c>
      <c r="K431" s="32" t="s">
        <v>126</v>
      </c>
      <c r="L431" s="32"/>
      <c r="M431" s="33" t="s">
        <v>119</v>
      </c>
      <c r="N431" s="33"/>
      <c r="O431" s="32">
        <v>50</v>
      </c>
      <c r="P431" s="96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6"/>
      <c r="R431" s="806"/>
      <c r="S431" s="806"/>
      <c r="T431" s="807"/>
      <c r="U431" s="34"/>
      <c r="V431" s="34"/>
      <c r="W431" s="35" t="s">
        <v>69</v>
      </c>
      <c r="X431" s="797">
        <v>0</v>
      </c>
      <c r="Y431" s="79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689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808"/>
      <c r="B432" s="809"/>
      <c r="C432" s="809"/>
      <c r="D432" s="809"/>
      <c r="E432" s="809"/>
      <c r="F432" s="809"/>
      <c r="G432" s="809"/>
      <c r="H432" s="809"/>
      <c r="I432" s="809"/>
      <c r="J432" s="809"/>
      <c r="K432" s="809"/>
      <c r="L432" s="809"/>
      <c r="M432" s="809"/>
      <c r="N432" s="809"/>
      <c r="O432" s="810"/>
      <c r="P432" s="813" t="s">
        <v>71</v>
      </c>
      <c r="Q432" s="814"/>
      <c r="R432" s="814"/>
      <c r="S432" s="814"/>
      <c r="T432" s="814"/>
      <c r="U432" s="814"/>
      <c r="V432" s="815"/>
      <c r="W432" s="37" t="s">
        <v>72</v>
      </c>
      <c r="X432" s="799">
        <f>IFERROR(X430/H430,"0")+IFERROR(X431/H431,"0")</f>
        <v>1</v>
      </c>
      <c r="Y432" s="799">
        <f>IFERROR(Y430/H430,"0")+IFERROR(Y431/H431,"0")</f>
        <v>1</v>
      </c>
      <c r="Z432" s="799">
        <f>IFERROR(IF(Z430="",0,Z430),"0")+IFERROR(IF(Z431="",0,Z431),"0")</f>
        <v>2.1749999999999999E-2</v>
      </c>
      <c r="AA432" s="800"/>
      <c r="AB432" s="800"/>
      <c r="AC432" s="800"/>
    </row>
    <row r="433" spans="1:68" x14ac:dyDescent="0.2">
      <c r="A433" s="809"/>
      <c r="B433" s="809"/>
      <c r="C433" s="809"/>
      <c r="D433" s="809"/>
      <c r="E433" s="809"/>
      <c r="F433" s="809"/>
      <c r="G433" s="809"/>
      <c r="H433" s="809"/>
      <c r="I433" s="809"/>
      <c r="J433" s="809"/>
      <c r="K433" s="809"/>
      <c r="L433" s="809"/>
      <c r="M433" s="809"/>
      <c r="N433" s="809"/>
      <c r="O433" s="810"/>
      <c r="P433" s="813" t="s">
        <v>71</v>
      </c>
      <c r="Q433" s="814"/>
      <c r="R433" s="814"/>
      <c r="S433" s="814"/>
      <c r="T433" s="814"/>
      <c r="U433" s="814"/>
      <c r="V433" s="815"/>
      <c r="W433" s="37" t="s">
        <v>69</v>
      </c>
      <c r="X433" s="799">
        <f>IFERROR(SUM(X430:X431),"0")</f>
        <v>15</v>
      </c>
      <c r="Y433" s="799">
        <f>IFERROR(SUM(Y430:Y431),"0")</f>
        <v>15</v>
      </c>
      <c r="Z433" s="37"/>
      <c r="AA433" s="800"/>
      <c r="AB433" s="800"/>
      <c r="AC433" s="800"/>
    </row>
    <row r="434" spans="1:68" ht="14.25" customHeight="1" x14ac:dyDescent="0.25">
      <c r="A434" s="829" t="s">
        <v>73</v>
      </c>
      <c r="B434" s="809"/>
      <c r="C434" s="809"/>
      <c r="D434" s="809"/>
      <c r="E434" s="809"/>
      <c r="F434" s="809"/>
      <c r="G434" s="809"/>
      <c r="H434" s="809"/>
      <c r="I434" s="809"/>
      <c r="J434" s="809"/>
      <c r="K434" s="809"/>
      <c r="L434" s="809"/>
      <c r="M434" s="809"/>
      <c r="N434" s="809"/>
      <c r="O434" s="809"/>
      <c r="P434" s="809"/>
      <c r="Q434" s="809"/>
      <c r="R434" s="809"/>
      <c r="S434" s="809"/>
      <c r="T434" s="809"/>
      <c r="U434" s="809"/>
      <c r="V434" s="809"/>
      <c r="W434" s="809"/>
      <c r="X434" s="809"/>
      <c r="Y434" s="809"/>
      <c r="Z434" s="809"/>
      <c r="AA434" s="793"/>
      <c r="AB434" s="793"/>
      <c r="AC434" s="793"/>
    </row>
    <row r="435" spans="1:68" ht="27" customHeight="1" x14ac:dyDescent="0.25">
      <c r="A435" s="54" t="s">
        <v>692</v>
      </c>
      <c r="B435" s="54" t="s">
        <v>693</v>
      </c>
      <c r="C435" s="31">
        <v>4301051903</v>
      </c>
      <c r="D435" s="803">
        <v>4607091383928</v>
      </c>
      <c r="E435" s="804"/>
      <c r="F435" s="796">
        <v>1.5</v>
      </c>
      <c r="G435" s="32">
        <v>6</v>
      </c>
      <c r="H435" s="796">
        <v>9</v>
      </c>
      <c r="I435" s="796">
        <v>9.57</v>
      </c>
      <c r="J435" s="32">
        <v>56</v>
      </c>
      <c r="K435" s="32" t="s">
        <v>116</v>
      </c>
      <c r="L435" s="32"/>
      <c r="M435" s="33" t="s">
        <v>77</v>
      </c>
      <c r="N435" s="33"/>
      <c r="O435" s="32">
        <v>40</v>
      </c>
      <c r="P435" s="1241" t="s">
        <v>694</v>
      </c>
      <c r="Q435" s="806"/>
      <c r="R435" s="806"/>
      <c r="S435" s="806"/>
      <c r="T435" s="807"/>
      <c r="U435" s="34"/>
      <c r="V435" s="34"/>
      <c r="W435" s="35" t="s">
        <v>69</v>
      </c>
      <c r="X435" s="797">
        <v>0</v>
      </c>
      <c r="Y435" s="79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695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696</v>
      </c>
      <c r="B436" s="54" t="s">
        <v>697</v>
      </c>
      <c r="C436" s="31">
        <v>4301051897</v>
      </c>
      <c r="D436" s="803">
        <v>4607091384260</v>
      </c>
      <c r="E436" s="804"/>
      <c r="F436" s="796">
        <v>1.5</v>
      </c>
      <c r="G436" s="32">
        <v>6</v>
      </c>
      <c r="H436" s="796">
        <v>9</v>
      </c>
      <c r="I436" s="796">
        <v>9.5640000000000001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1228" t="s">
        <v>698</v>
      </c>
      <c r="Q436" s="806"/>
      <c r="R436" s="806"/>
      <c r="S436" s="806"/>
      <c r="T436" s="807"/>
      <c r="U436" s="34"/>
      <c r="V436" s="34"/>
      <c r="W436" s="35" t="s">
        <v>69</v>
      </c>
      <c r="X436" s="797">
        <v>0</v>
      </c>
      <c r="Y436" s="79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699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808"/>
      <c r="B437" s="809"/>
      <c r="C437" s="809"/>
      <c r="D437" s="809"/>
      <c r="E437" s="809"/>
      <c r="F437" s="809"/>
      <c r="G437" s="809"/>
      <c r="H437" s="809"/>
      <c r="I437" s="809"/>
      <c r="J437" s="809"/>
      <c r="K437" s="809"/>
      <c r="L437" s="809"/>
      <c r="M437" s="809"/>
      <c r="N437" s="809"/>
      <c r="O437" s="810"/>
      <c r="P437" s="813" t="s">
        <v>71</v>
      </c>
      <c r="Q437" s="814"/>
      <c r="R437" s="814"/>
      <c r="S437" s="814"/>
      <c r="T437" s="814"/>
      <c r="U437" s="814"/>
      <c r="V437" s="815"/>
      <c r="W437" s="37" t="s">
        <v>72</v>
      </c>
      <c r="X437" s="799">
        <f>IFERROR(X435/H435,"0")+IFERROR(X436/H436,"0")</f>
        <v>0</v>
      </c>
      <c r="Y437" s="799">
        <f>IFERROR(Y435/H435,"0")+IFERROR(Y436/H436,"0")</f>
        <v>0</v>
      </c>
      <c r="Z437" s="799">
        <f>IFERROR(IF(Z435="",0,Z435),"0")+IFERROR(IF(Z436="",0,Z436),"0")</f>
        <v>0</v>
      </c>
      <c r="AA437" s="800"/>
      <c r="AB437" s="800"/>
      <c r="AC437" s="800"/>
    </row>
    <row r="438" spans="1:68" x14ac:dyDescent="0.2">
      <c r="A438" s="809"/>
      <c r="B438" s="809"/>
      <c r="C438" s="809"/>
      <c r="D438" s="809"/>
      <c r="E438" s="809"/>
      <c r="F438" s="809"/>
      <c r="G438" s="809"/>
      <c r="H438" s="809"/>
      <c r="I438" s="809"/>
      <c r="J438" s="809"/>
      <c r="K438" s="809"/>
      <c r="L438" s="809"/>
      <c r="M438" s="809"/>
      <c r="N438" s="809"/>
      <c r="O438" s="810"/>
      <c r="P438" s="813" t="s">
        <v>71</v>
      </c>
      <c r="Q438" s="814"/>
      <c r="R438" s="814"/>
      <c r="S438" s="814"/>
      <c r="T438" s="814"/>
      <c r="U438" s="814"/>
      <c r="V438" s="815"/>
      <c r="W438" s="37" t="s">
        <v>69</v>
      </c>
      <c r="X438" s="799">
        <f>IFERROR(SUM(X435:X436),"0")</f>
        <v>0</v>
      </c>
      <c r="Y438" s="799">
        <f>IFERROR(SUM(Y435:Y436),"0")</f>
        <v>0</v>
      </c>
      <c r="Z438" s="37"/>
      <c r="AA438" s="800"/>
      <c r="AB438" s="800"/>
      <c r="AC438" s="800"/>
    </row>
    <row r="439" spans="1:68" ht="14.25" customHeight="1" x14ac:dyDescent="0.25">
      <c r="A439" s="829" t="s">
        <v>207</v>
      </c>
      <c r="B439" s="809"/>
      <c r="C439" s="809"/>
      <c r="D439" s="809"/>
      <c r="E439" s="809"/>
      <c r="F439" s="809"/>
      <c r="G439" s="809"/>
      <c r="H439" s="809"/>
      <c r="I439" s="809"/>
      <c r="J439" s="809"/>
      <c r="K439" s="809"/>
      <c r="L439" s="809"/>
      <c r="M439" s="809"/>
      <c r="N439" s="809"/>
      <c r="O439" s="809"/>
      <c r="P439" s="809"/>
      <c r="Q439" s="809"/>
      <c r="R439" s="809"/>
      <c r="S439" s="809"/>
      <c r="T439" s="809"/>
      <c r="U439" s="809"/>
      <c r="V439" s="809"/>
      <c r="W439" s="809"/>
      <c r="X439" s="809"/>
      <c r="Y439" s="809"/>
      <c r="Z439" s="809"/>
      <c r="AA439" s="793"/>
      <c r="AB439" s="793"/>
      <c r="AC439" s="793"/>
    </row>
    <row r="440" spans="1:68" ht="27" customHeight="1" x14ac:dyDescent="0.25">
      <c r="A440" s="54" t="s">
        <v>700</v>
      </c>
      <c r="B440" s="54" t="s">
        <v>701</v>
      </c>
      <c r="C440" s="31">
        <v>4301060439</v>
      </c>
      <c r="D440" s="803">
        <v>4607091384673</v>
      </c>
      <c r="E440" s="804"/>
      <c r="F440" s="796">
        <v>1.5</v>
      </c>
      <c r="G440" s="32">
        <v>6</v>
      </c>
      <c r="H440" s="796">
        <v>9</v>
      </c>
      <c r="I440" s="796">
        <v>9.5640000000000001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30</v>
      </c>
      <c r="P440" s="1040" t="s">
        <v>702</v>
      </c>
      <c r="Q440" s="806"/>
      <c r="R440" s="806"/>
      <c r="S440" s="806"/>
      <c r="T440" s="807"/>
      <c r="U440" s="34"/>
      <c r="V440" s="34"/>
      <c r="W440" s="35" t="s">
        <v>69</v>
      </c>
      <c r="X440" s="797">
        <v>0</v>
      </c>
      <c r="Y440" s="79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703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808"/>
      <c r="B441" s="809"/>
      <c r="C441" s="809"/>
      <c r="D441" s="809"/>
      <c r="E441" s="809"/>
      <c r="F441" s="809"/>
      <c r="G441" s="809"/>
      <c r="H441" s="809"/>
      <c r="I441" s="809"/>
      <c r="J441" s="809"/>
      <c r="K441" s="809"/>
      <c r="L441" s="809"/>
      <c r="M441" s="809"/>
      <c r="N441" s="809"/>
      <c r="O441" s="810"/>
      <c r="P441" s="813" t="s">
        <v>71</v>
      </c>
      <c r="Q441" s="814"/>
      <c r="R441" s="814"/>
      <c r="S441" s="814"/>
      <c r="T441" s="814"/>
      <c r="U441" s="814"/>
      <c r="V441" s="815"/>
      <c r="W441" s="37" t="s">
        <v>72</v>
      </c>
      <c r="X441" s="799">
        <f>IFERROR(X440/H440,"0")</f>
        <v>0</v>
      </c>
      <c r="Y441" s="799">
        <f>IFERROR(Y440/H440,"0")</f>
        <v>0</v>
      </c>
      <c r="Z441" s="799">
        <f>IFERROR(IF(Z440="",0,Z440),"0")</f>
        <v>0</v>
      </c>
      <c r="AA441" s="800"/>
      <c r="AB441" s="800"/>
      <c r="AC441" s="800"/>
    </row>
    <row r="442" spans="1:68" x14ac:dyDescent="0.2">
      <c r="A442" s="809"/>
      <c r="B442" s="809"/>
      <c r="C442" s="809"/>
      <c r="D442" s="809"/>
      <c r="E442" s="809"/>
      <c r="F442" s="809"/>
      <c r="G442" s="809"/>
      <c r="H442" s="809"/>
      <c r="I442" s="809"/>
      <c r="J442" s="809"/>
      <c r="K442" s="809"/>
      <c r="L442" s="809"/>
      <c r="M442" s="809"/>
      <c r="N442" s="809"/>
      <c r="O442" s="810"/>
      <c r="P442" s="813" t="s">
        <v>71</v>
      </c>
      <c r="Q442" s="814"/>
      <c r="R442" s="814"/>
      <c r="S442" s="814"/>
      <c r="T442" s="814"/>
      <c r="U442" s="814"/>
      <c r="V442" s="815"/>
      <c r="W442" s="37" t="s">
        <v>69</v>
      </c>
      <c r="X442" s="799">
        <f>IFERROR(SUM(X440:X440),"0")</f>
        <v>0</v>
      </c>
      <c r="Y442" s="799">
        <f>IFERROR(SUM(Y440:Y440),"0")</f>
        <v>0</v>
      </c>
      <c r="Z442" s="37"/>
      <c r="AA442" s="800"/>
      <c r="AB442" s="800"/>
      <c r="AC442" s="800"/>
    </row>
    <row r="443" spans="1:68" ht="16.5" customHeight="1" x14ac:dyDescent="0.25">
      <c r="A443" s="857" t="s">
        <v>704</v>
      </c>
      <c r="B443" s="809"/>
      <c r="C443" s="809"/>
      <c r="D443" s="809"/>
      <c r="E443" s="809"/>
      <c r="F443" s="809"/>
      <c r="G443" s="809"/>
      <c r="H443" s="809"/>
      <c r="I443" s="809"/>
      <c r="J443" s="809"/>
      <c r="K443" s="809"/>
      <c r="L443" s="809"/>
      <c r="M443" s="809"/>
      <c r="N443" s="809"/>
      <c r="O443" s="809"/>
      <c r="P443" s="809"/>
      <c r="Q443" s="809"/>
      <c r="R443" s="809"/>
      <c r="S443" s="809"/>
      <c r="T443" s="809"/>
      <c r="U443" s="809"/>
      <c r="V443" s="809"/>
      <c r="W443" s="809"/>
      <c r="X443" s="809"/>
      <c r="Y443" s="809"/>
      <c r="Z443" s="809"/>
      <c r="AA443" s="792"/>
      <c r="AB443" s="792"/>
      <c r="AC443" s="792"/>
    </row>
    <row r="444" spans="1:68" ht="14.25" customHeight="1" x14ac:dyDescent="0.25">
      <c r="A444" s="829" t="s">
        <v>113</v>
      </c>
      <c r="B444" s="809"/>
      <c r="C444" s="809"/>
      <c r="D444" s="809"/>
      <c r="E444" s="809"/>
      <c r="F444" s="809"/>
      <c r="G444" s="809"/>
      <c r="H444" s="809"/>
      <c r="I444" s="809"/>
      <c r="J444" s="809"/>
      <c r="K444" s="809"/>
      <c r="L444" s="809"/>
      <c r="M444" s="809"/>
      <c r="N444" s="809"/>
      <c r="O444" s="809"/>
      <c r="P444" s="809"/>
      <c r="Q444" s="809"/>
      <c r="R444" s="809"/>
      <c r="S444" s="809"/>
      <c r="T444" s="809"/>
      <c r="U444" s="809"/>
      <c r="V444" s="809"/>
      <c r="W444" s="809"/>
      <c r="X444" s="809"/>
      <c r="Y444" s="809"/>
      <c r="Z444" s="809"/>
      <c r="AA444" s="793"/>
      <c r="AB444" s="793"/>
      <c r="AC444" s="793"/>
    </row>
    <row r="445" spans="1:68" ht="27" customHeight="1" x14ac:dyDescent="0.25">
      <c r="A445" s="54" t="s">
        <v>705</v>
      </c>
      <c r="B445" s="54" t="s">
        <v>706</v>
      </c>
      <c r="C445" s="31">
        <v>4301011483</v>
      </c>
      <c r="D445" s="803">
        <v>4680115881907</v>
      </c>
      <c r="E445" s="804"/>
      <c r="F445" s="796">
        <v>1.8</v>
      </c>
      <c r="G445" s="32">
        <v>6</v>
      </c>
      <c r="H445" s="796">
        <v>10.8</v>
      </c>
      <c r="I445" s="79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5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6"/>
      <c r="R445" s="806"/>
      <c r="S445" s="806"/>
      <c r="T445" s="807"/>
      <c r="U445" s="34"/>
      <c r="V445" s="34"/>
      <c r="W445" s="35" t="s">
        <v>69</v>
      </c>
      <c r="X445" s="797">
        <v>0</v>
      </c>
      <c r="Y445" s="79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707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customHeight="1" x14ac:dyDescent="0.25">
      <c r="A446" s="54" t="s">
        <v>705</v>
      </c>
      <c r="B446" s="54" t="s">
        <v>708</v>
      </c>
      <c r="C446" s="31">
        <v>4301011873</v>
      </c>
      <c r="D446" s="803">
        <v>4680115881907</v>
      </c>
      <c r="E446" s="804"/>
      <c r="F446" s="796">
        <v>1.8</v>
      </c>
      <c r="G446" s="32">
        <v>6</v>
      </c>
      <c r="H446" s="796">
        <v>10.8</v>
      </c>
      <c r="I446" s="79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3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6"/>
      <c r="R446" s="806"/>
      <c r="S446" s="806"/>
      <c r="T446" s="807"/>
      <c r="U446" s="34"/>
      <c r="V446" s="34"/>
      <c r="W446" s="35" t="s">
        <v>69</v>
      </c>
      <c r="X446" s="797">
        <v>0</v>
      </c>
      <c r="Y446" s="798">
        <f t="shared" si="92"/>
        <v>0</v>
      </c>
      <c r="Z446" s="36" t="str">
        <f t="shared" si="93"/>
        <v/>
      </c>
      <c r="AA446" s="56"/>
      <c r="AB446" s="57"/>
      <c r="AC446" s="521" t="s">
        <v>709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customHeight="1" x14ac:dyDescent="0.25">
      <c r="A447" s="54" t="s">
        <v>710</v>
      </c>
      <c r="B447" s="54" t="s">
        <v>711</v>
      </c>
      <c r="C447" s="31">
        <v>4301011655</v>
      </c>
      <c r="D447" s="803">
        <v>4680115883925</v>
      </c>
      <c r="E447" s="804"/>
      <c r="F447" s="796">
        <v>2.5</v>
      </c>
      <c r="G447" s="32">
        <v>6</v>
      </c>
      <c r="H447" s="796">
        <v>15</v>
      </c>
      <c r="I447" s="79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0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6"/>
      <c r="R447" s="806"/>
      <c r="S447" s="806"/>
      <c r="T447" s="807"/>
      <c r="U447" s="34"/>
      <c r="V447" s="34"/>
      <c r="W447" s="35" t="s">
        <v>69</v>
      </c>
      <c r="X447" s="797">
        <v>0</v>
      </c>
      <c r="Y447" s="798">
        <f t="shared" si="92"/>
        <v>0</v>
      </c>
      <c r="Z447" s="36" t="str">
        <f t="shared" si="93"/>
        <v/>
      </c>
      <c r="AA447" s="56"/>
      <c r="AB447" s="57"/>
      <c r="AC447" s="523" t="s">
        <v>707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710</v>
      </c>
      <c r="B448" s="54" t="s">
        <v>712</v>
      </c>
      <c r="C448" s="31">
        <v>4301011872</v>
      </c>
      <c r="D448" s="803">
        <v>4680115883925</v>
      </c>
      <c r="E448" s="804"/>
      <c r="F448" s="796">
        <v>2.5</v>
      </c>
      <c r="G448" s="32">
        <v>6</v>
      </c>
      <c r="H448" s="796">
        <v>15</v>
      </c>
      <c r="I448" s="79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5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6"/>
      <c r="R448" s="806"/>
      <c r="S448" s="806"/>
      <c r="T448" s="807"/>
      <c r="U448" s="34"/>
      <c r="V448" s="34"/>
      <c r="W448" s="35" t="s">
        <v>69</v>
      </c>
      <c r="X448" s="797">
        <v>0</v>
      </c>
      <c r="Y448" s="798">
        <f t="shared" si="92"/>
        <v>0</v>
      </c>
      <c r="Z448" s="36" t="str">
        <f t="shared" si="93"/>
        <v/>
      </c>
      <c r="AA448" s="56"/>
      <c r="AB448" s="57"/>
      <c r="AC448" s="525" t="s">
        <v>709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customHeight="1" x14ac:dyDescent="0.25">
      <c r="A449" s="54" t="s">
        <v>713</v>
      </c>
      <c r="B449" s="54" t="s">
        <v>714</v>
      </c>
      <c r="C449" s="31">
        <v>4301011312</v>
      </c>
      <c r="D449" s="803">
        <v>4607091384192</v>
      </c>
      <c r="E449" s="804"/>
      <c r="F449" s="796">
        <v>1.8</v>
      </c>
      <c r="G449" s="32">
        <v>6</v>
      </c>
      <c r="H449" s="796">
        <v>10.8</v>
      </c>
      <c r="I449" s="796">
        <v>11.28</v>
      </c>
      <c r="J449" s="32">
        <v>56</v>
      </c>
      <c r="K449" s="32" t="s">
        <v>116</v>
      </c>
      <c r="L449" s="32"/>
      <c r="M449" s="33" t="s">
        <v>119</v>
      </c>
      <c r="N449" s="33"/>
      <c r="O449" s="32">
        <v>60</v>
      </c>
      <c r="P449" s="125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806"/>
      <c r="R449" s="806"/>
      <c r="S449" s="806"/>
      <c r="T449" s="807"/>
      <c r="U449" s="34"/>
      <c r="V449" s="34"/>
      <c r="W449" s="35" t="s">
        <v>69</v>
      </c>
      <c r="X449" s="797">
        <v>0</v>
      </c>
      <c r="Y449" s="798">
        <f t="shared" si="92"/>
        <v>0</v>
      </c>
      <c r="Z449" s="36" t="str">
        <f t="shared" si="93"/>
        <v/>
      </c>
      <c r="AA449" s="56"/>
      <c r="AB449" s="57"/>
      <c r="AC449" s="527" t="s">
        <v>715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716</v>
      </c>
      <c r="B450" s="54" t="s">
        <v>717</v>
      </c>
      <c r="C450" s="31">
        <v>4301011874</v>
      </c>
      <c r="D450" s="803">
        <v>4680115884892</v>
      </c>
      <c r="E450" s="804"/>
      <c r="F450" s="796">
        <v>1.8</v>
      </c>
      <c r="G450" s="32">
        <v>6</v>
      </c>
      <c r="H450" s="796">
        <v>10.8</v>
      </c>
      <c r="I450" s="796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99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806"/>
      <c r="R450" s="806"/>
      <c r="S450" s="806"/>
      <c r="T450" s="807"/>
      <c r="U450" s="34"/>
      <c r="V450" s="34"/>
      <c r="W450" s="35" t="s">
        <v>69</v>
      </c>
      <c r="X450" s="797">
        <v>0</v>
      </c>
      <c r="Y450" s="79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customHeight="1" x14ac:dyDescent="0.25">
      <c r="A451" s="54" t="s">
        <v>719</v>
      </c>
      <c r="B451" s="54" t="s">
        <v>720</v>
      </c>
      <c r="C451" s="31">
        <v>4301011875</v>
      </c>
      <c r="D451" s="803">
        <v>4680115884885</v>
      </c>
      <c r="E451" s="804"/>
      <c r="F451" s="796">
        <v>0.8</v>
      </c>
      <c r="G451" s="32">
        <v>15</v>
      </c>
      <c r="H451" s="796">
        <v>12</v>
      </c>
      <c r="I451" s="79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1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6"/>
      <c r="R451" s="806"/>
      <c r="S451" s="806"/>
      <c r="T451" s="807"/>
      <c r="U451" s="34"/>
      <c r="V451" s="34"/>
      <c r="W451" s="35" t="s">
        <v>69</v>
      </c>
      <c r="X451" s="797">
        <v>0</v>
      </c>
      <c r="Y451" s="798">
        <f t="shared" si="92"/>
        <v>0</v>
      </c>
      <c r="Z451" s="36" t="str">
        <f t="shared" si="93"/>
        <v/>
      </c>
      <c r="AA451" s="56"/>
      <c r="AB451" s="57"/>
      <c r="AC451" s="531" t="s">
        <v>718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customHeight="1" x14ac:dyDescent="0.25">
      <c r="A452" s="54" t="s">
        <v>721</v>
      </c>
      <c r="B452" s="54" t="s">
        <v>722</v>
      </c>
      <c r="C452" s="31">
        <v>4301011871</v>
      </c>
      <c r="D452" s="803">
        <v>4680115884908</v>
      </c>
      <c r="E452" s="804"/>
      <c r="F452" s="796">
        <v>0.4</v>
      </c>
      <c r="G452" s="32">
        <v>10</v>
      </c>
      <c r="H452" s="796">
        <v>4</v>
      </c>
      <c r="I452" s="79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6"/>
      <c r="R452" s="806"/>
      <c r="S452" s="806"/>
      <c r="T452" s="807"/>
      <c r="U452" s="34"/>
      <c r="V452" s="34"/>
      <c r="W452" s="35" t="s">
        <v>69</v>
      </c>
      <c r="X452" s="797">
        <v>0</v>
      </c>
      <c r="Y452" s="79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718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x14ac:dyDescent="0.2">
      <c r="A453" s="808"/>
      <c r="B453" s="809"/>
      <c r="C453" s="809"/>
      <c r="D453" s="809"/>
      <c r="E453" s="809"/>
      <c r="F453" s="809"/>
      <c r="G453" s="809"/>
      <c r="H453" s="809"/>
      <c r="I453" s="809"/>
      <c r="J453" s="809"/>
      <c r="K453" s="809"/>
      <c r="L453" s="809"/>
      <c r="M453" s="809"/>
      <c r="N453" s="809"/>
      <c r="O453" s="810"/>
      <c r="P453" s="813" t="s">
        <v>71</v>
      </c>
      <c r="Q453" s="814"/>
      <c r="R453" s="814"/>
      <c r="S453" s="814"/>
      <c r="T453" s="814"/>
      <c r="U453" s="814"/>
      <c r="V453" s="815"/>
      <c r="W453" s="37" t="s">
        <v>72</v>
      </c>
      <c r="X453" s="799">
        <f>IFERROR(X445/H445,"0")+IFERROR(X446/H446,"0")+IFERROR(X447/H447,"0")+IFERROR(X448/H448,"0")+IFERROR(X449/H449,"0")+IFERROR(X450/H450,"0")+IFERROR(X451/H451,"0")+IFERROR(X452/H452,"0")</f>
        <v>0</v>
      </c>
      <c r="Y453" s="799">
        <f>IFERROR(Y445/H445,"0")+IFERROR(Y446/H446,"0")+IFERROR(Y447/H447,"0")+IFERROR(Y448/H448,"0")+IFERROR(Y449/H449,"0")+IFERROR(Y450/H450,"0")+IFERROR(Y451/H451,"0")+IFERROR(Y452/H452,"0")</f>
        <v>0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800"/>
      <c r="AB453" s="800"/>
      <c r="AC453" s="800"/>
    </row>
    <row r="454" spans="1:68" x14ac:dyDescent="0.2">
      <c r="A454" s="809"/>
      <c r="B454" s="809"/>
      <c r="C454" s="809"/>
      <c r="D454" s="809"/>
      <c r="E454" s="809"/>
      <c r="F454" s="809"/>
      <c r="G454" s="809"/>
      <c r="H454" s="809"/>
      <c r="I454" s="809"/>
      <c r="J454" s="809"/>
      <c r="K454" s="809"/>
      <c r="L454" s="809"/>
      <c r="M454" s="809"/>
      <c r="N454" s="809"/>
      <c r="O454" s="810"/>
      <c r="P454" s="813" t="s">
        <v>71</v>
      </c>
      <c r="Q454" s="814"/>
      <c r="R454" s="814"/>
      <c r="S454" s="814"/>
      <c r="T454" s="814"/>
      <c r="U454" s="814"/>
      <c r="V454" s="815"/>
      <c r="W454" s="37" t="s">
        <v>69</v>
      </c>
      <c r="X454" s="799">
        <f>IFERROR(SUM(X445:X452),"0")</f>
        <v>0</v>
      </c>
      <c r="Y454" s="799">
        <f>IFERROR(SUM(Y445:Y452),"0")</f>
        <v>0</v>
      </c>
      <c r="Z454" s="37"/>
      <c r="AA454" s="800"/>
      <c r="AB454" s="800"/>
      <c r="AC454" s="800"/>
    </row>
    <row r="455" spans="1:68" ht="14.25" customHeight="1" x14ac:dyDescent="0.25">
      <c r="A455" s="829" t="s">
        <v>64</v>
      </c>
      <c r="B455" s="809"/>
      <c r="C455" s="809"/>
      <c r="D455" s="809"/>
      <c r="E455" s="809"/>
      <c r="F455" s="809"/>
      <c r="G455" s="809"/>
      <c r="H455" s="809"/>
      <c r="I455" s="809"/>
      <c r="J455" s="809"/>
      <c r="K455" s="809"/>
      <c r="L455" s="809"/>
      <c r="M455" s="809"/>
      <c r="N455" s="809"/>
      <c r="O455" s="809"/>
      <c r="P455" s="809"/>
      <c r="Q455" s="809"/>
      <c r="R455" s="809"/>
      <c r="S455" s="809"/>
      <c r="T455" s="809"/>
      <c r="U455" s="809"/>
      <c r="V455" s="809"/>
      <c r="W455" s="809"/>
      <c r="X455" s="809"/>
      <c r="Y455" s="809"/>
      <c r="Z455" s="809"/>
      <c r="AA455" s="793"/>
      <c r="AB455" s="793"/>
      <c r="AC455" s="793"/>
    </row>
    <row r="456" spans="1:68" ht="27" customHeight="1" x14ac:dyDescent="0.25">
      <c r="A456" s="54" t="s">
        <v>723</v>
      </c>
      <c r="B456" s="54" t="s">
        <v>724</v>
      </c>
      <c r="C456" s="31">
        <v>4301031303</v>
      </c>
      <c r="D456" s="803">
        <v>4607091384802</v>
      </c>
      <c r="E456" s="804"/>
      <c r="F456" s="796">
        <v>0.73</v>
      </c>
      <c r="G456" s="32">
        <v>6</v>
      </c>
      <c r="H456" s="796">
        <v>4.38</v>
      </c>
      <c r="I456" s="79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5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6"/>
      <c r="R456" s="806"/>
      <c r="S456" s="806"/>
      <c r="T456" s="807"/>
      <c r="U456" s="34"/>
      <c r="V456" s="34"/>
      <c r="W456" s="35" t="s">
        <v>69</v>
      </c>
      <c r="X456" s="797">
        <v>0</v>
      </c>
      <c r="Y456" s="79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725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726</v>
      </c>
      <c r="B457" s="54" t="s">
        <v>727</v>
      </c>
      <c r="C457" s="31">
        <v>4301031304</v>
      </c>
      <c r="D457" s="803">
        <v>4607091384826</v>
      </c>
      <c r="E457" s="804"/>
      <c r="F457" s="796">
        <v>0.35</v>
      </c>
      <c r="G457" s="32">
        <v>8</v>
      </c>
      <c r="H457" s="796">
        <v>2.8</v>
      </c>
      <c r="I457" s="79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4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6"/>
      <c r="R457" s="806"/>
      <c r="S457" s="806"/>
      <c r="T457" s="807"/>
      <c r="U457" s="34"/>
      <c r="V457" s="34"/>
      <c r="W457" s="35" t="s">
        <v>69</v>
      </c>
      <c r="X457" s="797">
        <v>0</v>
      </c>
      <c r="Y457" s="79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725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808"/>
      <c r="B458" s="809"/>
      <c r="C458" s="809"/>
      <c r="D458" s="809"/>
      <c r="E458" s="809"/>
      <c r="F458" s="809"/>
      <c r="G458" s="809"/>
      <c r="H458" s="809"/>
      <c r="I458" s="809"/>
      <c r="J458" s="809"/>
      <c r="K458" s="809"/>
      <c r="L458" s="809"/>
      <c r="M458" s="809"/>
      <c r="N458" s="809"/>
      <c r="O458" s="810"/>
      <c r="P458" s="813" t="s">
        <v>71</v>
      </c>
      <c r="Q458" s="814"/>
      <c r="R458" s="814"/>
      <c r="S458" s="814"/>
      <c r="T458" s="814"/>
      <c r="U458" s="814"/>
      <c r="V458" s="815"/>
      <c r="W458" s="37" t="s">
        <v>72</v>
      </c>
      <c r="X458" s="799">
        <f>IFERROR(X456/H456,"0")+IFERROR(X457/H457,"0")</f>
        <v>0</v>
      </c>
      <c r="Y458" s="799">
        <f>IFERROR(Y456/H456,"0")+IFERROR(Y457/H457,"0")</f>
        <v>0</v>
      </c>
      <c r="Z458" s="799">
        <f>IFERROR(IF(Z456="",0,Z456),"0")+IFERROR(IF(Z457="",0,Z457),"0")</f>
        <v>0</v>
      </c>
      <c r="AA458" s="800"/>
      <c r="AB458" s="800"/>
      <c r="AC458" s="800"/>
    </row>
    <row r="459" spans="1:68" x14ac:dyDescent="0.2">
      <c r="A459" s="809"/>
      <c r="B459" s="809"/>
      <c r="C459" s="809"/>
      <c r="D459" s="809"/>
      <c r="E459" s="809"/>
      <c r="F459" s="809"/>
      <c r="G459" s="809"/>
      <c r="H459" s="809"/>
      <c r="I459" s="809"/>
      <c r="J459" s="809"/>
      <c r="K459" s="809"/>
      <c r="L459" s="809"/>
      <c r="M459" s="809"/>
      <c r="N459" s="809"/>
      <c r="O459" s="810"/>
      <c r="P459" s="813" t="s">
        <v>71</v>
      </c>
      <c r="Q459" s="814"/>
      <c r="R459" s="814"/>
      <c r="S459" s="814"/>
      <c r="T459" s="814"/>
      <c r="U459" s="814"/>
      <c r="V459" s="815"/>
      <c r="W459" s="37" t="s">
        <v>69</v>
      </c>
      <c r="X459" s="799">
        <f>IFERROR(SUM(X456:X457),"0")</f>
        <v>0</v>
      </c>
      <c r="Y459" s="799">
        <f>IFERROR(SUM(Y456:Y457),"0")</f>
        <v>0</v>
      </c>
      <c r="Z459" s="37"/>
      <c r="AA459" s="800"/>
      <c r="AB459" s="800"/>
      <c r="AC459" s="800"/>
    </row>
    <row r="460" spans="1:68" ht="14.25" customHeight="1" x14ac:dyDescent="0.25">
      <c r="A460" s="829" t="s">
        <v>73</v>
      </c>
      <c r="B460" s="809"/>
      <c r="C460" s="809"/>
      <c r="D460" s="809"/>
      <c r="E460" s="809"/>
      <c r="F460" s="809"/>
      <c r="G460" s="809"/>
      <c r="H460" s="809"/>
      <c r="I460" s="809"/>
      <c r="J460" s="809"/>
      <c r="K460" s="809"/>
      <c r="L460" s="809"/>
      <c r="M460" s="809"/>
      <c r="N460" s="809"/>
      <c r="O460" s="809"/>
      <c r="P460" s="809"/>
      <c r="Q460" s="809"/>
      <c r="R460" s="809"/>
      <c r="S460" s="809"/>
      <c r="T460" s="809"/>
      <c r="U460" s="809"/>
      <c r="V460" s="809"/>
      <c r="W460" s="809"/>
      <c r="X460" s="809"/>
      <c r="Y460" s="809"/>
      <c r="Z460" s="809"/>
      <c r="AA460" s="793"/>
      <c r="AB460" s="793"/>
      <c r="AC460" s="793"/>
    </row>
    <row r="461" spans="1:68" ht="27" customHeight="1" x14ac:dyDescent="0.25">
      <c r="A461" s="54" t="s">
        <v>728</v>
      </c>
      <c r="B461" s="54" t="s">
        <v>729</v>
      </c>
      <c r="C461" s="31">
        <v>4301051899</v>
      </c>
      <c r="D461" s="803">
        <v>4607091384246</v>
      </c>
      <c r="E461" s="804"/>
      <c r="F461" s="796">
        <v>1.5</v>
      </c>
      <c r="G461" s="32">
        <v>6</v>
      </c>
      <c r="H461" s="796">
        <v>9</v>
      </c>
      <c r="I461" s="796">
        <v>9.5640000000000001</v>
      </c>
      <c r="J461" s="32">
        <v>56</v>
      </c>
      <c r="K461" s="32" t="s">
        <v>116</v>
      </c>
      <c r="L461" s="32"/>
      <c r="M461" s="33" t="s">
        <v>77</v>
      </c>
      <c r="N461" s="33"/>
      <c r="O461" s="32">
        <v>40</v>
      </c>
      <c r="P461" s="1133" t="s">
        <v>730</v>
      </c>
      <c r="Q461" s="806"/>
      <c r="R461" s="806"/>
      <c r="S461" s="806"/>
      <c r="T461" s="807"/>
      <c r="U461" s="34"/>
      <c r="V461" s="34"/>
      <c r="W461" s="35" t="s">
        <v>69</v>
      </c>
      <c r="X461" s="797">
        <v>0</v>
      </c>
      <c r="Y461" s="798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731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732</v>
      </c>
      <c r="B462" s="54" t="s">
        <v>733</v>
      </c>
      <c r="C462" s="31">
        <v>4301051901</v>
      </c>
      <c r="D462" s="803">
        <v>4680115881976</v>
      </c>
      <c r="E462" s="804"/>
      <c r="F462" s="796">
        <v>1.5</v>
      </c>
      <c r="G462" s="32">
        <v>6</v>
      </c>
      <c r="H462" s="796">
        <v>9</v>
      </c>
      <c r="I462" s="796">
        <v>9.48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1095" t="s">
        <v>734</v>
      </c>
      <c r="Q462" s="806"/>
      <c r="R462" s="806"/>
      <c r="S462" s="806"/>
      <c r="T462" s="807"/>
      <c r="U462" s="34"/>
      <c r="V462" s="34"/>
      <c r="W462" s="35" t="s">
        <v>69</v>
      </c>
      <c r="X462" s="797">
        <v>0</v>
      </c>
      <c r="Y462" s="79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735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customHeight="1" x14ac:dyDescent="0.25">
      <c r="A463" s="54" t="s">
        <v>736</v>
      </c>
      <c r="B463" s="54" t="s">
        <v>737</v>
      </c>
      <c r="C463" s="31">
        <v>4301051634</v>
      </c>
      <c r="D463" s="803">
        <v>4607091384253</v>
      </c>
      <c r="E463" s="804"/>
      <c r="F463" s="796">
        <v>0.4</v>
      </c>
      <c r="G463" s="32">
        <v>6</v>
      </c>
      <c r="H463" s="796">
        <v>2.4</v>
      </c>
      <c r="I463" s="79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6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06"/>
      <c r="R463" s="806"/>
      <c r="S463" s="806"/>
      <c r="T463" s="807"/>
      <c r="U463" s="34"/>
      <c r="V463" s="34"/>
      <c r="W463" s="35" t="s">
        <v>69</v>
      </c>
      <c r="X463" s="797">
        <v>0</v>
      </c>
      <c r="Y463" s="79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736</v>
      </c>
      <c r="B464" s="54" t="s">
        <v>739</v>
      </c>
      <c r="C464" s="31">
        <v>4301051297</v>
      </c>
      <c r="D464" s="803">
        <v>4607091384253</v>
      </c>
      <c r="E464" s="804"/>
      <c r="F464" s="796">
        <v>0.4</v>
      </c>
      <c r="G464" s="32">
        <v>6</v>
      </c>
      <c r="H464" s="796">
        <v>2.4</v>
      </c>
      <c r="I464" s="79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9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06"/>
      <c r="R464" s="806"/>
      <c r="S464" s="806"/>
      <c r="T464" s="807"/>
      <c r="U464" s="34"/>
      <c r="V464" s="34"/>
      <c r="W464" s="35" t="s">
        <v>69</v>
      </c>
      <c r="X464" s="797">
        <v>0</v>
      </c>
      <c r="Y464" s="79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740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741</v>
      </c>
      <c r="B465" s="54" t="s">
        <v>742</v>
      </c>
      <c r="C465" s="31">
        <v>4301051444</v>
      </c>
      <c r="D465" s="803">
        <v>4680115881969</v>
      </c>
      <c r="E465" s="804"/>
      <c r="F465" s="796">
        <v>0.4</v>
      </c>
      <c r="G465" s="32">
        <v>6</v>
      </c>
      <c r="H465" s="796">
        <v>2.4</v>
      </c>
      <c r="I465" s="79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4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6"/>
      <c r="R465" s="806"/>
      <c r="S465" s="806"/>
      <c r="T465" s="807"/>
      <c r="U465" s="34"/>
      <c r="V465" s="34"/>
      <c r="W465" s="35" t="s">
        <v>69</v>
      </c>
      <c r="X465" s="797">
        <v>0</v>
      </c>
      <c r="Y465" s="79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08"/>
      <c r="B466" s="809"/>
      <c r="C466" s="809"/>
      <c r="D466" s="809"/>
      <c r="E466" s="809"/>
      <c r="F466" s="809"/>
      <c r="G466" s="809"/>
      <c r="H466" s="809"/>
      <c r="I466" s="809"/>
      <c r="J466" s="809"/>
      <c r="K466" s="809"/>
      <c r="L466" s="809"/>
      <c r="M466" s="809"/>
      <c r="N466" s="809"/>
      <c r="O466" s="810"/>
      <c r="P466" s="813" t="s">
        <v>71</v>
      </c>
      <c r="Q466" s="814"/>
      <c r="R466" s="814"/>
      <c r="S466" s="814"/>
      <c r="T466" s="814"/>
      <c r="U466" s="814"/>
      <c r="V466" s="815"/>
      <c r="W466" s="37" t="s">
        <v>72</v>
      </c>
      <c r="X466" s="799">
        <f>IFERROR(X461/H461,"0")+IFERROR(X462/H462,"0")+IFERROR(X463/H463,"0")+IFERROR(X464/H464,"0")+IFERROR(X465/H465,"0")</f>
        <v>0</v>
      </c>
      <c r="Y466" s="799">
        <f>IFERROR(Y461/H461,"0")+IFERROR(Y462/H462,"0")+IFERROR(Y463/H463,"0")+IFERROR(Y464/H464,"0")+IFERROR(Y465/H465,"0")</f>
        <v>0</v>
      </c>
      <c r="Z466" s="799">
        <f>IFERROR(IF(Z461="",0,Z461),"0")+IFERROR(IF(Z462="",0,Z462),"0")+IFERROR(IF(Z463="",0,Z463),"0")+IFERROR(IF(Z464="",0,Z464),"0")+IFERROR(IF(Z465="",0,Z465),"0")</f>
        <v>0</v>
      </c>
      <c r="AA466" s="800"/>
      <c r="AB466" s="800"/>
      <c r="AC466" s="800"/>
    </row>
    <row r="467" spans="1:68" x14ac:dyDescent="0.2">
      <c r="A467" s="809"/>
      <c r="B467" s="809"/>
      <c r="C467" s="809"/>
      <c r="D467" s="809"/>
      <c r="E467" s="809"/>
      <c r="F467" s="809"/>
      <c r="G467" s="809"/>
      <c r="H467" s="809"/>
      <c r="I467" s="809"/>
      <c r="J467" s="809"/>
      <c r="K467" s="809"/>
      <c r="L467" s="809"/>
      <c r="M467" s="809"/>
      <c r="N467" s="809"/>
      <c r="O467" s="810"/>
      <c r="P467" s="813" t="s">
        <v>71</v>
      </c>
      <c r="Q467" s="814"/>
      <c r="R467" s="814"/>
      <c r="S467" s="814"/>
      <c r="T467" s="814"/>
      <c r="U467" s="814"/>
      <c r="V467" s="815"/>
      <c r="W467" s="37" t="s">
        <v>69</v>
      </c>
      <c r="X467" s="799">
        <f>IFERROR(SUM(X461:X465),"0")</f>
        <v>0</v>
      </c>
      <c r="Y467" s="799">
        <f>IFERROR(SUM(Y461:Y465),"0")</f>
        <v>0</v>
      </c>
      <c r="Z467" s="37"/>
      <c r="AA467" s="800"/>
      <c r="AB467" s="800"/>
      <c r="AC467" s="800"/>
    </row>
    <row r="468" spans="1:68" ht="14.25" customHeight="1" x14ac:dyDescent="0.25">
      <c r="A468" s="829" t="s">
        <v>207</v>
      </c>
      <c r="B468" s="809"/>
      <c r="C468" s="809"/>
      <c r="D468" s="809"/>
      <c r="E468" s="809"/>
      <c r="F468" s="809"/>
      <c r="G468" s="809"/>
      <c r="H468" s="809"/>
      <c r="I468" s="809"/>
      <c r="J468" s="809"/>
      <c r="K468" s="809"/>
      <c r="L468" s="809"/>
      <c r="M468" s="809"/>
      <c r="N468" s="809"/>
      <c r="O468" s="809"/>
      <c r="P468" s="809"/>
      <c r="Q468" s="809"/>
      <c r="R468" s="809"/>
      <c r="S468" s="809"/>
      <c r="T468" s="809"/>
      <c r="U468" s="809"/>
      <c r="V468" s="809"/>
      <c r="W468" s="809"/>
      <c r="X468" s="809"/>
      <c r="Y468" s="809"/>
      <c r="Z468" s="809"/>
      <c r="AA468" s="793"/>
      <c r="AB468" s="793"/>
      <c r="AC468" s="793"/>
    </row>
    <row r="469" spans="1:68" ht="27" customHeight="1" x14ac:dyDescent="0.25">
      <c r="A469" s="54" t="s">
        <v>744</v>
      </c>
      <c r="B469" s="54" t="s">
        <v>745</v>
      </c>
      <c r="C469" s="31">
        <v>4301060441</v>
      </c>
      <c r="D469" s="803">
        <v>4607091389357</v>
      </c>
      <c r="E469" s="804"/>
      <c r="F469" s="796">
        <v>1.5</v>
      </c>
      <c r="G469" s="32">
        <v>6</v>
      </c>
      <c r="H469" s="796">
        <v>9</v>
      </c>
      <c r="I469" s="796">
        <v>9.48</v>
      </c>
      <c r="J469" s="32">
        <v>56</v>
      </c>
      <c r="K469" s="32" t="s">
        <v>116</v>
      </c>
      <c r="L469" s="32"/>
      <c r="M469" s="33" t="s">
        <v>77</v>
      </c>
      <c r="N469" s="33"/>
      <c r="O469" s="32">
        <v>40</v>
      </c>
      <c r="P469" s="941" t="s">
        <v>746</v>
      </c>
      <c r="Q469" s="806"/>
      <c r="R469" s="806"/>
      <c r="S469" s="806"/>
      <c r="T469" s="807"/>
      <c r="U469" s="34"/>
      <c r="V469" s="34"/>
      <c r="W469" s="35" t="s">
        <v>69</v>
      </c>
      <c r="X469" s="797">
        <v>0</v>
      </c>
      <c r="Y469" s="79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747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808"/>
      <c r="B470" s="809"/>
      <c r="C470" s="809"/>
      <c r="D470" s="809"/>
      <c r="E470" s="809"/>
      <c r="F470" s="809"/>
      <c r="G470" s="809"/>
      <c r="H470" s="809"/>
      <c r="I470" s="809"/>
      <c r="J470" s="809"/>
      <c r="K470" s="809"/>
      <c r="L470" s="809"/>
      <c r="M470" s="809"/>
      <c r="N470" s="809"/>
      <c r="O470" s="810"/>
      <c r="P470" s="813" t="s">
        <v>71</v>
      </c>
      <c r="Q470" s="814"/>
      <c r="R470" s="814"/>
      <c r="S470" s="814"/>
      <c r="T470" s="814"/>
      <c r="U470" s="814"/>
      <c r="V470" s="815"/>
      <c r="W470" s="37" t="s">
        <v>72</v>
      </c>
      <c r="X470" s="799">
        <f>IFERROR(X469/H469,"0")</f>
        <v>0</v>
      </c>
      <c r="Y470" s="799">
        <f>IFERROR(Y469/H469,"0")</f>
        <v>0</v>
      </c>
      <c r="Z470" s="799">
        <f>IFERROR(IF(Z469="",0,Z469),"0")</f>
        <v>0</v>
      </c>
      <c r="AA470" s="800"/>
      <c r="AB470" s="800"/>
      <c r="AC470" s="800"/>
    </row>
    <row r="471" spans="1:68" x14ac:dyDescent="0.2">
      <c r="A471" s="809"/>
      <c r="B471" s="809"/>
      <c r="C471" s="809"/>
      <c r="D471" s="809"/>
      <c r="E471" s="809"/>
      <c r="F471" s="809"/>
      <c r="G471" s="809"/>
      <c r="H471" s="809"/>
      <c r="I471" s="809"/>
      <c r="J471" s="809"/>
      <c r="K471" s="809"/>
      <c r="L471" s="809"/>
      <c r="M471" s="809"/>
      <c r="N471" s="809"/>
      <c r="O471" s="810"/>
      <c r="P471" s="813" t="s">
        <v>71</v>
      </c>
      <c r="Q471" s="814"/>
      <c r="R471" s="814"/>
      <c r="S471" s="814"/>
      <c r="T471" s="814"/>
      <c r="U471" s="814"/>
      <c r="V471" s="815"/>
      <c r="W471" s="37" t="s">
        <v>69</v>
      </c>
      <c r="X471" s="799">
        <f>IFERROR(SUM(X469:X469),"0")</f>
        <v>0</v>
      </c>
      <c r="Y471" s="799">
        <f>IFERROR(SUM(Y469:Y469),"0")</f>
        <v>0</v>
      </c>
      <c r="Z471" s="37"/>
      <c r="AA471" s="800"/>
      <c r="AB471" s="800"/>
      <c r="AC471" s="800"/>
    </row>
    <row r="472" spans="1:68" ht="27.75" customHeight="1" x14ac:dyDescent="0.2">
      <c r="A472" s="957" t="s">
        <v>748</v>
      </c>
      <c r="B472" s="958"/>
      <c r="C472" s="958"/>
      <c r="D472" s="958"/>
      <c r="E472" s="958"/>
      <c r="F472" s="958"/>
      <c r="G472" s="958"/>
      <c r="H472" s="958"/>
      <c r="I472" s="958"/>
      <c r="J472" s="958"/>
      <c r="K472" s="958"/>
      <c r="L472" s="958"/>
      <c r="M472" s="958"/>
      <c r="N472" s="958"/>
      <c r="O472" s="958"/>
      <c r="P472" s="958"/>
      <c r="Q472" s="958"/>
      <c r="R472" s="958"/>
      <c r="S472" s="958"/>
      <c r="T472" s="958"/>
      <c r="U472" s="958"/>
      <c r="V472" s="958"/>
      <c r="W472" s="958"/>
      <c r="X472" s="958"/>
      <c r="Y472" s="958"/>
      <c r="Z472" s="958"/>
      <c r="AA472" s="48"/>
      <c r="AB472" s="48"/>
      <c r="AC472" s="48"/>
    </row>
    <row r="473" spans="1:68" ht="16.5" customHeight="1" x14ac:dyDescent="0.25">
      <c r="A473" s="857" t="s">
        <v>749</v>
      </c>
      <c r="B473" s="809"/>
      <c r="C473" s="809"/>
      <c r="D473" s="809"/>
      <c r="E473" s="809"/>
      <c r="F473" s="809"/>
      <c r="G473" s="809"/>
      <c r="H473" s="809"/>
      <c r="I473" s="809"/>
      <c r="J473" s="809"/>
      <c r="K473" s="809"/>
      <c r="L473" s="809"/>
      <c r="M473" s="809"/>
      <c r="N473" s="809"/>
      <c r="O473" s="809"/>
      <c r="P473" s="809"/>
      <c r="Q473" s="809"/>
      <c r="R473" s="809"/>
      <c r="S473" s="809"/>
      <c r="T473" s="809"/>
      <c r="U473" s="809"/>
      <c r="V473" s="809"/>
      <c r="W473" s="809"/>
      <c r="X473" s="809"/>
      <c r="Y473" s="809"/>
      <c r="Z473" s="809"/>
      <c r="AA473" s="792"/>
      <c r="AB473" s="792"/>
      <c r="AC473" s="792"/>
    </row>
    <row r="474" spans="1:68" ht="14.25" customHeight="1" x14ac:dyDescent="0.25">
      <c r="A474" s="829" t="s">
        <v>113</v>
      </c>
      <c r="B474" s="809"/>
      <c r="C474" s="809"/>
      <c r="D474" s="809"/>
      <c r="E474" s="809"/>
      <c r="F474" s="809"/>
      <c r="G474" s="809"/>
      <c r="H474" s="809"/>
      <c r="I474" s="809"/>
      <c r="J474" s="809"/>
      <c r="K474" s="809"/>
      <c r="L474" s="809"/>
      <c r="M474" s="809"/>
      <c r="N474" s="809"/>
      <c r="O474" s="809"/>
      <c r="P474" s="809"/>
      <c r="Q474" s="809"/>
      <c r="R474" s="809"/>
      <c r="S474" s="809"/>
      <c r="T474" s="809"/>
      <c r="U474" s="809"/>
      <c r="V474" s="809"/>
      <c r="W474" s="809"/>
      <c r="X474" s="809"/>
      <c r="Y474" s="809"/>
      <c r="Z474" s="809"/>
      <c r="AA474" s="793"/>
      <c r="AB474" s="793"/>
      <c r="AC474" s="793"/>
    </row>
    <row r="475" spans="1:68" ht="27" customHeight="1" x14ac:dyDescent="0.25">
      <c r="A475" s="54" t="s">
        <v>750</v>
      </c>
      <c r="B475" s="54" t="s">
        <v>751</v>
      </c>
      <c r="C475" s="31">
        <v>4301011428</v>
      </c>
      <c r="D475" s="803">
        <v>4607091389708</v>
      </c>
      <c r="E475" s="804"/>
      <c r="F475" s="796">
        <v>0.45</v>
      </c>
      <c r="G475" s="32">
        <v>6</v>
      </c>
      <c r="H475" s="796">
        <v>2.7</v>
      </c>
      <c r="I475" s="796">
        <v>2.88</v>
      </c>
      <c r="J475" s="32">
        <v>182</v>
      </c>
      <c r="K475" s="32" t="s">
        <v>76</v>
      </c>
      <c r="L475" s="32"/>
      <c r="M475" s="33" t="s">
        <v>119</v>
      </c>
      <c r="N475" s="33"/>
      <c r="O475" s="32">
        <v>50</v>
      </c>
      <c r="P475" s="11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6"/>
      <c r="R475" s="806"/>
      <c r="S475" s="806"/>
      <c r="T475" s="807"/>
      <c r="U475" s="34"/>
      <c r="V475" s="34"/>
      <c r="W475" s="35" t="s">
        <v>69</v>
      </c>
      <c r="X475" s="797">
        <v>0</v>
      </c>
      <c r="Y475" s="79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752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808"/>
      <c r="B476" s="809"/>
      <c r="C476" s="809"/>
      <c r="D476" s="809"/>
      <c r="E476" s="809"/>
      <c r="F476" s="809"/>
      <c r="G476" s="809"/>
      <c r="H476" s="809"/>
      <c r="I476" s="809"/>
      <c r="J476" s="809"/>
      <c r="K476" s="809"/>
      <c r="L476" s="809"/>
      <c r="M476" s="809"/>
      <c r="N476" s="809"/>
      <c r="O476" s="810"/>
      <c r="P476" s="813" t="s">
        <v>71</v>
      </c>
      <c r="Q476" s="814"/>
      <c r="R476" s="814"/>
      <c r="S476" s="814"/>
      <c r="T476" s="814"/>
      <c r="U476" s="814"/>
      <c r="V476" s="815"/>
      <c r="W476" s="37" t="s">
        <v>72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x14ac:dyDescent="0.2">
      <c r="A477" s="809"/>
      <c r="B477" s="809"/>
      <c r="C477" s="809"/>
      <c r="D477" s="809"/>
      <c r="E477" s="809"/>
      <c r="F477" s="809"/>
      <c r="G477" s="809"/>
      <c r="H477" s="809"/>
      <c r="I477" s="809"/>
      <c r="J477" s="809"/>
      <c r="K477" s="809"/>
      <c r="L477" s="809"/>
      <c r="M477" s="809"/>
      <c r="N477" s="809"/>
      <c r="O477" s="810"/>
      <c r="P477" s="813" t="s">
        <v>71</v>
      </c>
      <c r="Q477" s="814"/>
      <c r="R477" s="814"/>
      <c r="S477" s="814"/>
      <c r="T477" s="814"/>
      <c r="U477" s="814"/>
      <c r="V477" s="815"/>
      <c r="W477" s="37" t="s">
        <v>69</v>
      </c>
      <c r="X477" s="799">
        <f>IFERROR(SUM(X475:X475),"0")</f>
        <v>0</v>
      </c>
      <c r="Y477" s="799">
        <f>IFERROR(SUM(Y475:Y475),"0")</f>
        <v>0</v>
      </c>
      <c r="Z477" s="37"/>
      <c r="AA477" s="800"/>
      <c r="AB477" s="800"/>
      <c r="AC477" s="800"/>
    </row>
    <row r="478" spans="1:68" ht="14.25" customHeight="1" x14ac:dyDescent="0.25">
      <c r="A478" s="829" t="s">
        <v>64</v>
      </c>
      <c r="B478" s="809"/>
      <c r="C478" s="809"/>
      <c r="D478" s="809"/>
      <c r="E478" s="809"/>
      <c r="F478" s="809"/>
      <c r="G478" s="809"/>
      <c r="H478" s="809"/>
      <c r="I478" s="809"/>
      <c r="J478" s="809"/>
      <c r="K478" s="809"/>
      <c r="L478" s="809"/>
      <c r="M478" s="809"/>
      <c r="N478" s="809"/>
      <c r="O478" s="809"/>
      <c r="P478" s="809"/>
      <c r="Q478" s="809"/>
      <c r="R478" s="809"/>
      <c r="S478" s="809"/>
      <c r="T478" s="809"/>
      <c r="U478" s="809"/>
      <c r="V478" s="809"/>
      <c r="W478" s="809"/>
      <c r="X478" s="809"/>
      <c r="Y478" s="809"/>
      <c r="Z478" s="809"/>
      <c r="AA478" s="793"/>
      <c r="AB478" s="793"/>
      <c r="AC478" s="793"/>
    </row>
    <row r="479" spans="1:68" ht="27" customHeight="1" x14ac:dyDescent="0.25">
      <c r="A479" s="54" t="s">
        <v>753</v>
      </c>
      <c r="B479" s="54" t="s">
        <v>754</v>
      </c>
      <c r="C479" s="31">
        <v>4301031405</v>
      </c>
      <c r="D479" s="803">
        <v>4680115886100</v>
      </c>
      <c r="E479" s="804"/>
      <c r="F479" s="796">
        <v>0.9</v>
      </c>
      <c r="G479" s="32">
        <v>6</v>
      </c>
      <c r="H479" s="796">
        <v>5.4</v>
      </c>
      <c r="I479" s="79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34" t="s">
        <v>755</v>
      </c>
      <c r="Q479" s="806"/>
      <c r="R479" s="806"/>
      <c r="S479" s="806"/>
      <c r="T479" s="807"/>
      <c r="U479" s="34"/>
      <c r="V479" s="34"/>
      <c r="W479" s="35" t="s">
        <v>69</v>
      </c>
      <c r="X479" s="797">
        <v>0</v>
      </c>
      <c r="Y479" s="79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customHeight="1" x14ac:dyDescent="0.25">
      <c r="A480" s="54" t="s">
        <v>757</v>
      </c>
      <c r="B480" s="54" t="s">
        <v>758</v>
      </c>
      <c r="C480" s="31">
        <v>4301031406</v>
      </c>
      <c r="D480" s="803">
        <v>4680115886117</v>
      </c>
      <c r="E480" s="804"/>
      <c r="F480" s="796">
        <v>0.9</v>
      </c>
      <c r="G480" s="32">
        <v>6</v>
      </c>
      <c r="H480" s="796">
        <v>5.4</v>
      </c>
      <c r="I480" s="796">
        <v>5.61</v>
      </c>
      <c r="J480" s="32">
        <v>132</v>
      </c>
      <c r="K480" s="32" t="s">
        <v>126</v>
      </c>
      <c r="L480" s="32"/>
      <c r="M480" s="33" t="s">
        <v>68</v>
      </c>
      <c r="N480" s="33"/>
      <c r="O480" s="32">
        <v>50</v>
      </c>
      <c r="P480" s="949" t="s">
        <v>759</v>
      </c>
      <c r="Q480" s="806"/>
      <c r="R480" s="806"/>
      <c r="S480" s="806"/>
      <c r="T480" s="807"/>
      <c r="U480" s="34"/>
      <c r="V480" s="34"/>
      <c r="W480" s="35" t="s">
        <v>69</v>
      </c>
      <c r="X480" s="797">
        <v>0</v>
      </c>
      <c r="Y480" s="798">
        <f t="shared" si="98"/>
        <v>0</v>
      </c>
      <c r="Z480" s="36" t="str">
        <f>IFERROR(IF(Y480=0,"",ROUNDUP(Y480/H480,0)*0.00902),"")</f>
        <v/>
      </c>
      <c r="AA480" s="56"/>
      <c r="AB480" s="57"/>
      <c r="AC480" s="555" t="s">
        <v>760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customHeight="1" x14ac:dyDescent="0.25">
      <c r="A481" s="54" t="s">
        <v>757</v>
      </c>
      <c r="B481" s="54" t="s">
        <v>761</v>
      </c>
      <c r="C481" s="31">
        <v>4301031382</v>
      </c>
      <c r="D481" s="803">
        <v>4680115886117</v>
      </c>
      <c r="E481" s="804"/>
      <c r="F481" s="796">
        <v>0.9</v>
      </c>
      <c r="G481" s="32">
        <v>6</v>
      </c>
      <c r="H481" s="796">
        <v>5.4</v>
      </c>
      <c r="I481" s="796">
        <v>5.61</v>
      </c>
      <c r="J481" s="32">
        <v>120</v>
      </c>
      <c r="K481" s="32" t="s">
        <v>126</v>
      </c>
      <c r="L481" s="32"/>
      <c r="M481" s="33" t="s">
        <v>68</v>
      </c>
      <c r="N481" s="33"/>
      <c r="O481" s="32">
        <v>50</v>
      </c>
      <c r="P481" s="952" t="s">
        <v>759</v>
      </c>
      <c r="Q481" s="806"/>
      <c r="R481" s="806"/>
      <c r="S481" s="806"/>
      <c r="T481" s="807"/>
      <c r="U481" s="34"/>
      <c r="V481" s="34"/>
      <c r="W481" s="35" t="s">
        <v>69</v>
      </c>
      <c r="X481" s="797">
        <v>0</v>
      </c>
      <c r="Y481" s="798">
        <f t="shared" si="98"/>
        <v>0</v>
      </c>
      <c r="Z481" s="36" t="str">
        <f>IFERROR(IF(Y481=0,"",ROUNDUP(Y481/H481,0)*0.00937),"")</f>
        <v/>
      </c>
      <c r="AA481" s="56"/>
      <c r="AB481" s="57"/>
      <c r="AC481" s="557" t="s">
        <v>760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762</v>
      </c>
      <c r="B482" s="54" t="s">
        <v>763</v>
      </c>
      <c r="C482" s="31">
        <v>4301031325</v>
      </c>
      <c r="D482" s="803">
        <v>4607091389746</v>
      </c>
      <c r="E482" s="804"/>
      <c r="F482" s="796">
        <v>0.7</v>
      </c>
      <c r="G482" s="32">
        <v>6</v>
      </c>
      <c r="H482" s="796">
        <v>4.2</v>
      </c>
      <c r="I482" s="79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5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6"/>
      <c r="R482" s="806"/>
      <c r="S482" s="806"/>
      <c r="T482" s="807"/>
      <c r="U482" s="34"/>
      <c r="V482" s="34"/>
      <c r="W482" s="35" t="s">
        <v>69</v>
      </c>
      <c r="X482" s="797">
        <v>0</v>
      </c>
      <c r="Y482" s="79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764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762</v>
      </c>
      <c r="B483" s="54" t="s">
        <v>765</v>
      </c>
      <c r="C483" s="31">
        <v>4301031356</v>
      </c>
      <c r="D483" s="803">
        <v>4607091389746</v>
      </c>
      <c r="E483" s="804"/>
      <c r="F483" s="796">
        <v>0.7</v>
      </c>
      <c r="G483" s="32">
        <v>6</v>
      </c>
      <c r="H483" s="796">
        <v>4.2</v>
      </c>
      <c r="I483" s="79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03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6"/>
      <c r="R483" s="806"/>
      <c r="S483" s="806"/>
      <c r="T483" s="807"/>
      <c r="U483" s="34"/>
      <c r="V483" s="34"/>
      <c r="W483" s="35" t="s">
        <v>69</v>
      </c>
      <c r="X483" s="797">
        <v>0</v>
      </c>
      <c r="Y483" s="79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764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766</v>
      </c>
      <c r="B484" s="54" t="s">
        <v>767</v>
      </c>
      <c r="C484" s="31">
        <v>4301031335</v>
      </c>
      <c r="D484" s="803">
        <v>4680115883147</v>
      </c>
      <c r="E484" s="804"/>
      <c r="F484" s="796">
        <v>0.28000000000000003</v>
      </c>
      <c r="G484" s="32">
        <v>6</v>
      </c>
      <c r="H484" s="796">
        <v>1.68</v>
      </c>
      <c r="I484" s="79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1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6"/>
      <c r="R484" s="806"/>
      <c r="S484" s="806"/>
      <c r="T484" s="807"/>
      <c r="U484" s="34"/>
      <c r="V484" s="34"/>
      <c r="W484" s="35" t="s">
        <v>69</v>
      </c>
      <c r="X484" s="797">
        <v>0</v>
      </c>
      <c r="Y484" s="79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756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766</v>
      </c>
      <c r="B485" s="54" t="s">
        <v>768</v>
      </c>
      <c r="C485" s="31">
        <v>4301031366</v>
      </c>
      <c r="D485" s="803">
        <v>4680115883147</v>
      </c>
      <c r="E485" s="804"/>
      <c r="F485" s="796">
        <v>0.28000000000000003</v>
      </c>
      <c r="G485" s="32">
        <v>6</v>
      </c>
      <c r="H485" s="796">
        <v>1.68</v>
      </c>
      <c r="I485" s="79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85" t="s">
        <v>769</v>
      </c>
      <c r="Q485" s="806"/>
      <c r="R485" s="806"/>
      <c r="S485" s="806"/>
      <c r="T485" s="807"/>
      <c r="U485" s="34"/>
      <c r="V485" s="34"/>
      <c r="W485" s="35" t="s">
        <v>69</v>
      </c>
      <c r="X485" s="797">
        <v>0</v>
      </c>
      <c r="Y485" s="798">
        <f t="shared" si="98"/>
        <v>0</v>
      </c>
      <c r="Z485" s="36" t="str">
        <f t="shared" si="103"/>
        <v/>
      </c>
      <c r="AA485" s="56"/>
      <c r="AB485" s="57"/>
      <c r="AC485" s="565" t="s">
        <v>756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770</v>
      </c>
      <c r="B486" s="54" t="s">
        <v>771</v>
      </c>
      <c r="C486" s="31">
        <v>4301031330</v>
      </c>
      <c r="D486" s="803">
        <v>4607091384338</v>
      </c>
      <c r="E486" s="804"/>
      <c r="F486" s="796">
        <v>0.35</v>
      </c>
      <c r="G486" s="32">
        <v>6</v>
      </c>
      <c r="H486" s="796">
        <v>2.1</v>
      </c>
      <c r="I486" s="79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8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6"/>
      <c r="R486" s="806"/>
      <c r="S486" s="806"/>
      <c r="T486" s="807"/>
      <c r="U486" s="34"/>
      <c r="V486" s="34"/>
      <c r="W486" s="35" t="s">
        <v>69</v>
      </c>
      <c r="X486" s="797">
        <v>0</v>
      </c>
      <c r="Y486" s="798">
        <f t="shared" si="98"/>
        <v>0</v>
      </c>
      <c r="Z486" s="36" t="str">
        <f t="shared" si="103"/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770</v>
      </c>
      <c r="B487" s="54" t="s">
        <v>772</v>
      </c>
      <c r="C487" s="31">
        <v>4301031362</v>
      </c>
      <c r="D487" s="803">
        <v>4607091384338</v>
      </c>
      <c r="E487" s="804"/>
      <c r="F487" s="796">
        <v>0.35</v>
      </c>
      <c r="G487" s="32">
        <v>6</v>
      </c>
      <c r="H487" s="796">
        <v>2.1</v>
      </c>
      <c r="I487" s="79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9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6"/>
      <c r="R487" s="806"/>
      <c r="S487" s="806"/>
      <c r="T487" s="807"/>
      <c r="U487" s="34"/>
      <c r="V487" s="34"/>
      <c r="W487" s="35" t="s">
        <v>69</v>
      </c>
      <c r="X487" s="797">
        <v>0</v>
      </c>
      <c r="Y487" s="798">
        <f t="shared" si="98"/>
        <v>0</v>
      </c>
      <c r="Z487" s="36" t="str">
        <f t="shared" si="103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customHeight="1" x14ac:dyDescent="0.25">
      <c r="A488" s="54" t="s">
        <v>773</v>
      </c>
      <c r="B488" s="54" t="s">
        <v>774</v>
      </c>
      <c r="C488" s="31">
        <v>4301031374</v>
      </c>
      <c r="D488" s="803">
        <v>4680115883154</v>
      </c>
      <c r="E488" s="804"/>
      <c r="F488" s="796">
        <v>0.28000000000000003</v>
      </c>
      <c r="G488" s="32">
        <v>6</v>
      </c>
      <c r="H488" s="796">
        <v>1.68</v>
      </c>
      <c r="I488" s="79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47" t="s">
        <v>775</v>
      </c>
      <c r="Q488" s="806"/>
      <c r="R488" s="806"/>
      <c r="S488" s="806"/>
      <c r="T488" s="807"/>
      <c r="U488" s="34"/>
      <c r="V488" s="34"/>
      <c r="W488" s="35" t="s">
        <v>69</v>
      </c>
      <c r="X488" s="797">
        <v>0</v>
      </c>
      <c r="Y488" s="798">
        <f t="shared" si="98"/>
        <v>0</v>
      </c>
      <c r="Z488" s="36" t="str">
        <f t="shared" si="103"/>
        <v/>
      </c>
      <c r="AA488" s="56"/>
      <c r="AB488" s="57"/>
      <c r="AC488" s="571" t="s">
        <v>776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customHeight="1" x14ac:dyDescent="0.25">
      <c r="A489" s="54" t="s">
        <v>773</v>
      </c>
      <c r="B489" s="54" t="s">
        <v>777</v>
      </c>
      <c r="C489" s="31">
        <v>4301031336</v>
      </c>
      <c r="D489" s="803">
        <v>4680115883154</v>
      </c>
      <c r="E489" s="804"/>
      <c r="F489" s="796">
        <v>0.28000000000000003</v>
      </c>
      <c r="G489" s="32">
        <v>6</v>
      </c>
      <c r="H489" s="796">
        <v>1.68</v>
      </c>
      <c r="I489" s="79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12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806"/>
      <c r="R489" s="806"/>
      <c r="S489" s="806"/>
      <c r="T489" s="807"/>
      <c r="U489" s="34"/>
      <c r="V489" s="34"/>
      <c r="W489" s="35" t="s">
        <v>69</v>
      </c>
      <c r="X489" s="797">
        <v>0</v>
      </c>
      <c r="Y489" s="798">
        <f t="shared" si="98"/>
        <v>0</v>
      </c>
      <c r="Z489" s="36" t="str">
        <f t="shared" si="103"/>
        <v/>
      </c>
      <c r="AA489" s="56"/>
      <c r="AB489" s="57"/>
      <c r="AC489" s="573" t="s">
        <v>776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customHeight="1" x14ac:dyDescent="0.25">
      <c r="A490" s="54" t="s">
        <v>778</v>
      </c>
      <c r="B490" s="54" t="s">
        <v>779</v>
      </c>
      <c r="C490" s="31">
        <v>4301031331</v>
      </c>
      <c r="D490" s="803">
        <v>4607091389524</v>
      </c>
      <c r="E490" s="804"/>
      <c r="F490" s="796">
        <v>0.35</v>
      </c>
      <c r="G490" s="32">
        <v>6</v>
      </c>
      <c r="H490" s="796">
        <v>2.1</v>
      </c>
      <c r="I490" s="79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03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6"/>
      <c r="R490" s="806"/>
      <c r="S490" s="806"/>
      <c r="T490" s="807"/>
      <c r="U490" s="34"/>
      <c r="V490" s="34"/>
      <c r="W490" s="35" t="s">
        <v>69</v>
      </c>
      <c r="X490" s="797">
        <v>0</v>
      </c>
      <c r="Y490" s="798">
        <f t="shared" si="98"/>
        <v>0</v>
      </c>
      <c r="Z490" s="36" t="str">
        <f t="shared" si="103"/>
        <v/>
      </c>
      <c r="AA490" s="56"/>
      <c r="AB490" s="57"/>
      <c r="AC490" s="575" t="s">
        <v>776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customHeight="1" x14ac:dyDescent="0.25">
      <c r="A491" s="54" t="s">
        <v>778</v>
      </c>
      <c r="B491" s="54" t="s">
        <v>780</v>
      </c>
      <c r="C491" s="31">
        <v>4301031361</v>
      </c>
      <c r="D491" s="803">
        <v>4607091389524</v>
      </c>
      <c r="E491" s="804"/>
      <c r="F491" s="796">
        <v>0.35</v>
      </c>
      <c r="G491" s="32">
        <v>6</v>
      </c>
      <c r="H491" s="796">
        <v>2.1</v>
      </c>
      <c r="I491" s="79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6"/>
      <c r="R491" s="806"/>
      <c r="S491" s="806"/>
      <c r="T491" s="807"/>
      <c r="U491" s="34"/>
      <c r="V491" s="34"/>
      <c r="W491" s="35" t="s">
        <v>69</v>
      </c>
      <c r="X491" s="797">
        <v>0</v>
      </c>
      <c r="Y491" s="798">
        <f t="shared" si="98"/>
        <v>0</v>
      </c>
      <c r="Z491" s="36" t="str">
        <f t="shared" si="103"/>
        <v/>
      </c>
      <c r="AA491" s="56"/>
      <c r="AB491" s="57"/>
      <c r="AC491" s="577" t="s">
        <v>776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781</v>
      </c>
      <c r="B492" s="54" t="s">
        <v>782</v>
      </c>
      <c r="C492" s="31">
        <v>4301031337</v>
      </c>
      <c r="D492" s="803">
        <v>4680115883161</v>
      </c>
      <c r="E492" s="804"/>
      <c r="F492" s="796">
        <v>0.28000000000000003</v>
      </c>
      <c r="G492" s="32">
        <v>6</v>
      </c>
      <c r="H492" s="796">
        <v>1.68</v>
      </c>
      <c r="I492" s="79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1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6"/>
      <c r="R492" s="806"/>
      <c r="S492" s="806"/>
      <c r="T492" s="807"/>
      <c r="U492" s="34"/>
      <c r="V492" s="34"/>
      <c r="W492" s="35" t="s">
        <v>69</v>
      </c>
      <c r="X492" s="797">
        <v>0</v>
      </c>
      <c r="Y492" s="798">
        <f t="shared" si="98"/>
        <v>0</v>
      </c>
      <c r="Z492" s="36" t="str">
        <f t="shared" si="103"/>
        <v/>
      </c>
      <c r="AA492" s="56"/>
      <c r="AB492" s="57"/>
      <c r="AC492" s="579" t="s">
        <v>783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781</v>
      </c>
      <c r="B493" s="54" t="s">
        <v>784</v>
      </c>
      <c r="C493" s="31">
        <v>4301031364</v>
      </c>
      <c r="D493" s="803">
        <v>4680115883161</v>
      </c>
      <c r="E493" s="804"/>
      <c r="F493" s="796">
        <v>0.28000000000000003</v>
      </c>
      <c r="G493" s="32">
        <v>6</v>
      </c>
      <c r="H493" s="796">
        <v>1.68</v>
      </c>
      <c r="I493" s="79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1" t="s">
        <v>785</v>
      </c>
      <c r="Q493" s="806"/>
      <c r="R493" s="806"/>
      <c r="S493" s="806"/>
      <c r="T493" s="807"/>
      <c r="U493" s="34"/>
      <c r="V493" s="34"/>
      <c r="W493" s="35" t="s">
        <v>69</v>
      </c>
      <c r="X493" s="797">
        <v>0</v>
      </c>
      <c r="Y493" s="79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786</v>
      </c>
      <c r="B494" s="54" t="s">
        <v>787</v>
      </c>
      <c r="C494" s="31">
        <v>4301031333</v>
      </c>
      <c r="D494" s="803">
        <v>4607091389531</v>
      </c>
      <c r="E494" s="804"/>
      <c r="F494" s="796">
        <v>0.35</v>
      </c>
      <c r="G494" s="32">
        <v>6</v>
      </c>
      <c r="H494" s="796">
        <v>2.1</v>
      </c>
      <c r="I494" s="79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3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6"/>
      <c r="R494" s="806"/>
      <c r="S494" s="806"/>
      <c r="T494" s="807"/>
      <c r="U494" s="34"/>
      <c r="V494" s="34"/>
      <c r="W494" s="35" t="s">
        <v>69</v>
      </c>
      <c r="X494" s="797">
        <v>0</v>
      </c>
      <c r="Y494" s="798">
        <f t="shared" si="98"/>
        <v>0</v>
      </c>
      <c r="Z494" s="36" t="str">
        <f t="shared" si="103"/>
        <v/>
      </c>
      <c r="AA494" s="56"/>
      <c r="AB494" s="57"/>
      <c r="AC494" s="583" t="s">
        <v>788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786</v>
      </c>
      <c r="B495" s="54" t="s">
        <v>789</v>
      </c>
      <c r="C495" s="31">
        <v>4301031358</v>
      </c>
      <c r="D495" s="803">
        <v>4607091389531</v>
      </c>
      <c r="E495" s="804"/>
      <c r="F495" s="796">
        <v>0.35</v>
      </c>
      <c r="G495" s="32">
        <v>6</v>
      </c>
      <c r="H495" s="796">
        <v>2.1</v>
      </c>
      <c r="I495" s="79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6"/>
      <c r="R495" s="806"/>
      <c r="S495" s="806"/>
      <c r="T495" s="807"/>
      <c r="U495" s="34"/>
      <c r="V495" s="34"/>
      <c r="W495" s="35" t="s">
        <v>69</v>
      </c>
      <c r="X495" s="797">
        <v>0</v>
      </c>
      <c r="Y495" s="798">
        <f t="shared" si="98"/>
        <v>0</v>
      </c>
      <c r="Z495" s="36" t="str">
        <f t="shared" si="103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790</v>
      </c>
      <c r="B496" s="54" t="s">
        <v>791</v>
      </c>
      <c r="C496" s="31">
        <v>4301031360</v>
      </c>
      <c r="D496" s="803">
        <v>4607091384345</v>
      </c>
      <c r="E496" s="804"/>
      <c r="F496" s="796">
        <v>0.35</v>
      </c>
      <c r="G496" s="32">
        <v>6</v>
      </c>
      <c r="H496" s="796">
        <v>2.1</v>
      </c>
      <c r="I496" s="79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6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6"/>
      <c r="R496" s="806"/>
      <c r="S496" s="806"/>
      <c r="T496" s="807"/>
      <c r="U496" s="34"/>
      <c r="V496" s="34"/>
      <c r="W496" s="35" t="s">
        <v>69</v>
      </c>
      <c r="X496" s="797">
        <v>0</v>
      </c>
      <c r="Y496" s="79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792</v>
      </c>
      <c r="B497" s="54" t="s">
        <v>793</v>
      </c>
      <c r="C497" s="31">
        <v>4301031255</v>
      </c>
      <c r="D497" s="803">
        <v>4680115883185</v>
      </c>
      <c r="E497" s="804"/>
      <c r="F497" s="796">
        <v>0.28000000000000003</v>
      </c>
      <c r="G497" s="32">
        <v>6</v>
      </c>
      <c r="H497" s="796">
        <v>1.68</v>
      </c>
      <c r="I497" s="79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45</v>
      </c>
      <c r="P497" s="124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6"/>
      <c r="R497" s="806"/>
      <c r="S497" s="806"/>
      <c r="T497" s="807"/>
      <c r="U497" s="34"/>
      <c r="V497" s="34"/>
      <c r="W497" s="35" t="s">
        <v>69</v>
      </c>
      <c r="X497" s="797">
        <v>0</v>
      </c>
      <c r="Y497" s="798">
        <f t="shared" si="98"/>
        <v>0</v>
      </c>
      <c r="Z497" s="36" t="str">
        <f t="shared" si="103"/>
        <v/>
      </c>
      <c r="AA497" s="56"/>
      <c r="AB497" s="57"/>
      <c r="AC497" s="589" t="s">
        <v>794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792</v>
      </c>
      <c r="B498" s="54" t="s">
        <v>795</v>
      </c>
      <c r="C498" s="31">
        <v>4301031338</v>
      </c>
      <c r="D498" s="803">
        <v>4680115883185</v>
      </c>
      <c r="E498" s="804"/>
      <c r="F498" s="796">
        <v>0.28000000000000003</v>
      </c>
      <c r="G498" s="32">
        <v>6</v>
      </c>
      <c r="H498" s="796">
        <v>1.68</v>
      </c>
      <c r="I498" s="79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100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806"/>
      <c r="R498" s="806"/>
      <c r="S498" s="806"/>
      <c r="T498" s="807"/>
      <c r="U498" s="34"/>
      <c r="V498" s="34"/>
      <c r="W498" s="35" t="s">
        <v>69</v>
      </c>
      <c r="X498" s="797">
        <v>0</v>
      </c>
      <c r="Y498" s="798">
        <f t="shared" si="98"/>
        <v>0</v>
      </c>
      <c r="Z498" s="36" t="str">
        <f t="shared" si="103"/>
        <v/>
      </c>
      <c r="AA498" s="56"/>
      <c r="AB498" s="57"/>
      <c r="AC498" s="591" t="s">
        <v>760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792</v>
      </c>
      <c r="B499" s="54" t="s">
        <v>796</v>
      </c>
      <c r="C499" s="31">
        <v>4301031368</v>
      </c>
      <c r="D499" s="803">
        <v>4680115883185</v>
      </c>
      <c r="E499" s="804"/>
      <c r="F499" s="796">
        <v>0.28000000000000003</v>
      </c>
      <c r="G499" s="32">
        <v>6</v>
      </c>
      <c r="H499" s="796">
        <v>1.68</v>
      </c>
      <c r="I499" s="79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23" t="s">
        <v>797</v>
      </c>
      <c r="Q499" s="806"/>
      <c r="R499" s="806"/>
      <c r="S499" s="806"/>
      <c r="T499" s="807"/>
      <c r="U499" s="34"/>
      <c r="V499" s="34"/>
      <c r="W499" s="35" t="s">
        <v>69</v>
      </c>
      <c r="X499" s="797">
        <v>0</v>
      </c>
      <c r="Y499" s="798">
        <f t="shared" si="98"/>
        <v>0</v>
      </c>
      <c r="Z499" s="36" t="str">
        <f t="shared" si="103"/>
        <v/>
      </c>
      <c r="AA499" s="56"/>
      <c r="AB499" s="57"/>
      <c r="AC499" s="593" t="s">
        <v>760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x14ac:dyDescent="0.2">
      <c r="A500" s="808"/>
      <c r="B500" s="809"/>
      <c r="C500" s="809"/>
      <c r="D500" s="809"/>
      <c r="E500" s="809"/>
      <c r="F500" s="809"/>
      <c r="G500" s="809"/>
      <c r="H500" s="809"/>
      <c r="I500" s="809"/>
      <c r="J500" s="809"/>
      <c r="K500" s="809"/>
      <c r="L500" s="809"/>
      <c r="M500" s="809"/>
      <c r="N500" s="809"/>
      <c r="O500" s="810"/>
      <c r="P500" s="813" t="s">
        <v>71</v>
      </c>
      <c r="Q500" s="814"/>
      <c r="R500" s="814"/>
      <c r="S500" s="814"/>
      <c r="T500" s="814"/>
      <c r="U500" s="814"/>
      <c r="V500" s="815"/>
      <c r="W500" s="37" t="s">
        <v>72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800"/>
      <c r="AB500" s="800"/>
      <c r="AC500" s="800"/>
    </row>
    <row r="501" spans="1:68" x14ac:dyDescent="0.2">
      <c r="A501" s="809"/>
      <c r="B501" s="809"/>
      <c r="C501" s="809"/>
      <c r="D501" s="809"/>
      <c r="E501" s="809"/>
      <c r="F501" s="809"/>
      <c r="G501" s="809"/>
      <c r="H501" s="809"/>
      <c r="I501" s="809"/>
      <c r="J501" s="809"/>
      <c r="K501" s="809"/>
      <c r="L501" s="809"/>
      <c r="M501" s="809"/>
      <c r="N501" s="809"/>
      <c r="O501" s="810"/>
      <c r="P501" s="813" t="s">
        <v>71</v>
      </c>
      <c r="Q501" s="814"/>
      <c r="R501" s="814"/>
      <c r="S501" s="814"/>
      <c r="T501" s="814"/>
      <c r="U501" s="814"/>
      <c r="V501" s="815"/>
      <c r="W501" s="37" t="s">
        <v>69</v>
      </c>
      <c r="X501" s="799">
        <f>IFERROR(SUM(X479:X499),"0")</f>
        <v>0</v>
      </c>
      <c r="Y501" s="799">
        <f>IFERROR(SUM(Y479:Y499),"0")</f>
        <v>0</v>
      </c>
      <c r="Z501" s="37"/>
      <c r="AA501" s="800"/>
      <c r="AB501" s="800"/>
      <c r="AC501" s="800"/>
    </row>
    <row r="502" spans="1:68" ht="14.25" customHeight="1" x14ac:dyDescent="0.25">
      <c r="A502" s="829" t="s">
        <v>73</v>
      </c>
      <c r="B502" s="809"/>
      <c r="C502" s="809"/>
      <c r="D502" s="809"/>
      <c r="E502" s="809"/>
      <c r="F502" s="809"/>
      <c r="G502" s="809"/>
      <c r="H502" s="809"/>
      <c r="I502" s="809"/>
      <c r="J502" s="809"/>
      <c r="K502" s="809"/>
      <c r="L502" s="809"/>
      <c r="M502" s="809"/>
      <c r="N502" s="809"/>
      <c r="O502" s="809"/>
      <c r="P502" s="809"/>
      <c r="Q502" s="809"/>
      <c r="R502" s="809"/>
      <c r="S502" s="809"/>
      <c r="T502" s="809"/>
      <c r="U502" s="809"/>
      <c r="V502" s="809"/>
      <c r="W502" s="809"/>
      <c r="X502" s="809"/>
      <c r="Y502" s="809"/>
      <c r="Z502" s="809"/>
      <c r="AA502" s="793"/>
      <c r="AB502" s="793"/>
      <c r="AC502" s="793"/>
    </row>
    <row r="503" spans="1:68" ht="27" customHeight="1" x14ac:dyDescent="0.25">
      <c r="A503" s="54" t="s">
        <v>798</v>
      </c>
      <c r="B503" s="54" t="s">
        <v>799</v>
      </c>
      <c r="C503" s="31">
        <v>4301051284</v>
      </c>
      <c r="D503" s="803">
        <v>4607091384352</v>
      </c>
      <c r="E503" s="804"/>
      <c r="F503" s="796">
        <v>0.6</v>
      </c>
      <c r="G503" s="32">
        <v>4</v>
      </c>
      <c r="H503" s="796">
        <v>2.4</v>
      </c>
      <c r="I503" s="796">
        <v>2.6459999999999999</v>
      </c>
      <c r="J503" s="32">
        <v>132</v>
      </c>
      <c r="K503" s="32" t="s">
        <v>126</v>
      </c>
      <c r="L503" s="32"/>
      <c r="M503" s="33" t="s">
        <v>77</v>
      </c>
      <c r="N503" s="33"/>
      <c r="O503" s="32">
        <v>45</v>
      </c>
      <c r="P503" s="10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6"/>
      <c r="R503" s="806"/>
      <c r="S503" s="806"/>
      <c r="T503" s="807"/>
      <c r="U503" s="34"/>
      <c r="V503" s="34"/>
      <c r="W503" s="35" t="s">
        <v>69</v>
      </c>
      <c r="X503" s="797">
        <v>0</v>
      </c>
      <c r="Y503" s="79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800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801</v>
      </c>
      <c r="B504" s="54" t="s">
        <v>802</v>
      </c>
      <c r="C504" s="31">
        <v>4301051431</v>
      </c>
      <c r="D504" s="803">
        <v>4607091389654</v>
      </c>
      <c r="E504" s="804"/>
      <c r="F504" s="796">
        <v>0.33</v>
      </c>
      <c r="G504" s="32">
        <v>6</v>
      </c>
      <c r="H504" s="796">
        <v>1.98</v>
      </c>
      <c r="I504" s="796">
        <v>2.238</v>
      </c>
      <c r="J504" s="32">
        <v>182</v>
      </c>
      <c r="K504" s="32" t="s">
        <v>76</v>
      </c>
      <c r="L504" s="32"/>
      <c r="M504" s="33" t="s">
        <v>77</v>
      </c>
      <c r="N504" s="33"/>
      <c r="O504" s="32">
        <v>45</v>
      </c>
      <c r="P504" s="10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6"/>
      <c r="R504" s="806"/>
      <c r="S504" s="806"/>
      <c r="T504" s="807"/>
      <c r="U504" s="34"/>
      <c r="V504" s="34"/>
      <c r="W504" s="35" t="s">
        <v>69</v>
      </c>
      <c r="X504" s="797">
        <v>0</v>
      </c>
      <c r="Y504" s="79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803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808"/>
      <c r="B505" s="809"/>
      <c r="C505" s="809"/>
      <c r="D505" s="809"/>
      <c r="E505" s="809"/>
      <c r="F505" s="809"/>
      <c r="G505" s="809"/>
      <c r="H505" s="809"/>
      <c r="I505" s="809"/>
      <c r="J505" s="809"/>
      <c r="K505" s="809"/>
      <c r="L505" s="809"/>
      <c r="M505" s="809"/>
      <c r="N505" s="809"/>
      <c r="O505" s="810"/>
      <c r="P505" s="813" t="s">
        <v>71</v>
      </c>
      <c r="Q505" s="814"/>
      <c r="R505" s="814"/>
      <c r="S505" s="814"/>
      <c r="T505" s="814"/>
      <c r="U505" s="814"/>
      <c r="V505" s="815"/>
      <c r="W505" s="37" t="s">
        <v>72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x14ac:dyDescent="0.2">
      <c r="A506" s="809"/>
      <c r="B506" s="809"/>
      <c r="C506" s="809"/>
      <c r="D506" s="809"/>
      <c r="E506" s="809"/>
      <c r="F506" s="809"/>
      <c r="G506" s="809"/>
      <c r="H506" s="809"/>
      <c r="I506" s="809"/>
      <c r="J506" s="809"/>
      <c r="K506" s="809"/>
      <c r="L506" s="809"/>
      <c r="M506" s="809"/>
      <c r="N506" s="809"/>
      <c r="O506" s="810"/>
      <c r="P506" s="813" t="s">
        <v>71</v>
      </c>
      <c r="Q506" s="814"/>
      <c r="R506" s="814"/>
      <c r="S506" s="814"/>
      <c r="T506" s="814"/>
      <c r="U506" s="814"/>
      <c r="V506" s="815"/>
      <c r="W506" s="37" t="s">
        <v>69</v>
      </c>
      <c r="X506" s="799">
        <f>IFERROR(SUM(X503:X504),"0")</f>
        <v>0</v>
      </c>
      <c r="Y506" s="799">
        <f>IFERROR(SUM(Y503:Y504),"0")</f>
        <v>0</v>
      </c>
      <c r="Z506" s="37"/>
      <c r="AA506" s="800"/>
      <c r="AB506" s="800"/>
      <c r="AC506" s="800"/>
    </row>
    <row r="507" spans="1:68" ht="14.25" customHeight="1" x14ac:dyDescent="0.25">
      <c r="A507" s="829" t="s">
        <v>102</v>
      </c>
      <c r="B507" s="809"/>
      <c r="C507" s="809"/>
      <c r="D507" s="809"/>
      <c r="E507" s="809"/>
      <c r="F507" s="809"/>
      <c r="G507" s="809"/>
      <c r="H507" s="809"/>
      <c r="I507" s="809"/>
      <c r="J507" s="809"/>
      <c r="K507" s="809"/>
      <c r="L507" s="809"/>
      <c r="M507" s="809"/>
      <c r="N507" s="809"/>
      <c r="O507" s="809"/>
      <c r="P507" s="809"/>
      <c r="Q507" s="809"/>
      <c r="R507" s="809"/>
      <c r="S507" s="809"/>
      <c r="T507" s="809"/>
      <c r="U507" s="809"/>
      <c r="V507" s="809"/>
      <c r="W507" s="809"/>
      <c r="X507" s="809"/>
      <c r="Y507" s="809"/>
      <c r="Z507" s="809"/>
      <c r="AA507" s="793"/>
      <c r="AB507" s="793"/>
      <c r="AC507" s="793"/>
    </row>
    <row r="508" spans="1:68" ht="27" customHeight="1" x14ac:dyDescent="0.25">
      <c r="A508" s="54" t="s">
        <v>804</v>
      </c>
      <c r="B508" s="54" t="s">
        <v>805</v>
      </c>
      <c r="C508" s="31">
        <v>4301032045</v>
      </c>
      <c r="D508" s="803">
        <v>4680115884335</v>
      </c>
      <c r="E508" s="804"/>
      <c r="F508" s="796">
        <v>0.06</v>
      </c>
      <c r="G508" s="32">
        <v>20</v>
      </c>
      <c r="H508" s="796">
        <v>1.2</v>
      </c>
      <c r="I508" s="796">
        <v>1.8</v>
      </c>
      <c r="J508" s="32">
        <v>200</v>
      </c>
      <c r="K508" s="32" t="s">
        <v>806</v>
      </c>
      <c r="L508" s="32"/>
      <c r="M508" s="33" t="s">
        <v>807</v>
      </c>
      <c r="N508" s="33"/>
      <c r="O508" s="32">
        <v>60</v>
      </c>
      <c r="P508" s="89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6"/>
      <c r="R508" s="806"/>
      <c r="S508" s="806"/>
      <c r="T508" s="807"/>
      <c r="U508" s="34"/>
      <c r="V508" s="34"/>
      <c r="W508" s="35" t="s">
        <v>69</v>
      </c>
      <c r="X508" s="797">
        <v>0</v>
      </c>
      <c r="Y508" s="79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808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809</v>
      </c>
      <c r="B509" s="54" t="s">
        <v>810</v>
      </c>
      <c r="C509" s="31">
        <v>4301170011</v>
      </c>
      <c r="D509" s="803">
        <v>4680115884113</v>
      </c>
      <c r="E509" s="804"/>
      <c r="F509" s="796">
        <v>0.11</v>
      </c>
      <c r="G509" s="32">
        <v>12</v>
      </c>
      <c r="H509" s="796">
        <v>1.32</v>
      </c>
      <c r="I509" s="796">
        <v>1.88</v>
      </c>
      <c r="J509" s="32">
        <v>200</v>
      </c>
      <c r="K509" s="32" t="s">
        <v>806</v>
      </c>
      <c r="L509" s="32"/>
      <c r="M509" s="33" t="s">
        <v>807</v>
      </c>
      <c r="N509" s="33"/>
      <c r="O509" s="32">
        <v>150</v>
      </c>
      <c r="P509" s="118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6"/>
      <c r="R509" s="806"/>
      <c r="S509" s="806"/>
      <c r="T509" s="807"/>
      <c r="U509" s="34"/>
      <c r="V509" s="34"/>
      <c r="W509" s="35" t="s">
        <v>69</v>
      </c>
      <c r="X509" s="797">
        <v>0</v>
      </c>
      <c r="Y509" s="79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811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08"/>
      <c r="B510" s="809"/>
      <c r="C510" s="809"/>
      <c r="D510" s="809"/>
      <c r="E510" s="809"/>
      <c r="F510" s="809"/>
      <c r="G510" s="809"/>
      <c r="H510" s="809"/>
      <c r="I510" s="809"/>
      <c r="J510" s="809"/>
      <c r="K510" s="809"/>
      <c r="L510" s="809"/>
      <c r="M510" s="809"/>
      <c r="N510" s="809"/>
      <c r="O510" s="810"/>
      <c r="P510" s="813" t="s">
        <v>71</v>
      </c>
      <c r="Q510" s="814"/>
      <c r="R510" s="814"/>
      <c r="S510" s="814"/>
      <c r="T510" s="814"/>
      <c r="U510" s="814"/>
      <c r="V510" s="815"/>
      <c r="W510" s="37" t="s">
        <v>72</v>
      </c>
      <c r="X510" s="799">
        <f>IFERROR(X508/H508,"0")+IFERROR(X509/H509,"0")</f>
        <v>0</v>
      </c>
      <c r="Y510" s="799">
        <f>IFERROR(Y508/H508,"0")+IFERROR(Y509/H509,"0")</f>
        <v>0</v>
      </c>
      <c r="Z510" s="799">
        <f>IFERROR(IF(Z508="",0,Z508),"0")+IFERROR(IF(Z509="",0,Z509),"0")</f>
        <v>0</v>
      </c>
      <c r="AA510" s="800"/>
      <c r="AB510" s="800"/>
      <c r="AC510" s="800"/>
    </row>
    <row r="511" spans="1:68" x14ac:dyDescent="0.2">
      <c r="A511" s="809"/>
      <c r="B511" s="809"/>
      <c r="C511" s="809"/>
      <c r="D511" s="809"/>
      <c r="E511" s="809"/>
      <c r="F511" s="809"/>
      <c r="G511" s="809"/>
      <c r="H511" s="809"/>
      <c r="I511" s="809"/>
      <c r="J511" s="809"/>
      <c r="K511" s="809"/>
      <c r="L511" s="809"/>
      <c r="M511" s="809"/>
      <c r="N511" s="809"/>
      <c r="O511" s="810"/>
      <c r="P511" s="813" t="s">
        <v>71</v>
      </c>
      <c r="Q511" s="814"/>
      <c r="R511" s="814"/>
      <c r="S511" s="814"/>
      <c r="T511" s="814"/>
      <c r="U511" s="814"/>
      <c r="V511" s="815"/>
      <c r="W511" s="37" t="s">
        <v>69</v>
      </c>
      <c r="X511" s="799">
        <f>IFERROR(SUM(X508:X509),"0")</f>
        <v>0</v>
      </c>
      <c r="Y511" s="799">
        <f>IFERROR(SUM(Y508:Y509),"0")</f>
        <v>0</v>
      </c>
      <c r="Z511" s="37"/>
      <c r="AA511" s="800"/>
      <c r="AB511" s="800"/>
      <c r="AC511" s="800"/>
    </row>
    <row r="512" spans="1:68" ht="16.5" customHeight="1" x14ac:dyDescent="0.25">
      <c r="A512" s="857" t="s">
        <v>812</v>
      </c>
      <c r="B512" s="809"/>
      <c r="C512" s="809"/>
      <c r="D512" s="809"/>
      <c r="E512" s="809"/>
      <c r="F512" s="809"/>
      <c r="G512" s="809"/>
      <c r="H512" s="809"/>
      <c r="I512" s="809"/>
      <c r="J512" s="809"/>
      <c r="K512" s="809"/>
      <c r="L512" s="809"/>
      <c r="M512" s="809"/>
      <c r="N512" s="809"/>
      <c r="O512" s="809"/>
      <c r="P512" s="809"/>
      <c r="Q512" s="809"/>
      <c r="R512" s="809"/>
      <c r="S512" s="809"/>
      <c r="T512" s="809"/>
      <c r="U512" s="809"/>
      <c r="V512" s="809"/>
      <c r="W512" s="809"/>
      <c r="X512" s="809"/>
      <c r="Y512" s="809"/>
      <c r="Z512" s="809"/>
      <c r="AA512" s="792"/>
      <c r="AB512" s="792"/>
      <c r="AC512" s="792"/>
    </row>
    <row r="513" spans="1:68" ht="14.25" customHeight="1" x14ac:dyDescent="0.25">
      <c r="A513" s="829" t="s">
        <v>165</v>
      </c>
      <c r="B513" s="809"/>
      <c r="C513" s="809"/>
      <c r="D513" s="809"/>
      <c r="E513" s="809"/>
      <c r="F513" s="809"/>
      <c r="G513" s="809"/>
      <c r="H513" s="809"/>
      <c r="I513" s="809"/>
      <c r="J513" s="809"/>
      <c r="K513" s="809"/>
      <c r="L513" s="809"/>
      <c r="M513" s="809"/>
      <c r="N513" s="809"/>
      <c r="O513" s="809"/>
      <c r="P513" s="809"/>
      <c r="Q513" s="809"/>
      <c r="R513" s="809"/>
      <c r="S513" s="809"/>
      <c r="T513" s="809"/>
      <c r="U513" s="809"/>
      <c r="V513" s="809"/>
      <c r="W513" s="809"/>
      <c r="X513" s="809"/>
      <c r="Y513" s="809"/>
      <c r="Z513" s="809"/>
      <c r="AA513" s="793"/>
      <c r="AB513" s="793"/>
      <c r="AC513" s="793"/>
    </row>
    <row r="514" spans="1:68" ht="27" customHeight="1" x14ac:dyDescent="0.25">
      <c r="A514" s="54" t="s">
        <v>813</v>
      </c>
      <c r="B514" s="54" t="s">
        <v>814</v>
      </c>
      <c r="C514" s="31">
        <v>4301020315</v>
      </c>
      <c r="D514" s="803">
        <v>4607091389364</v>
      </c>
      <c r="E514" s="804"/>
      <c r="F514" s="796">
        <v>0.42</v>
      </c>
      <c r="G514" s="32">
        <v>6</v>
      </c>
      <c r="H514" s="796">
        <v>2.52</v>
      </c>
      <c r="I514" s="79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4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6"/>
      <c r="R514" s="806"/>
      <c r="S514" s="806"/>
      <c r="T514" s="807"/>
      <c r="U514" s="34"/>
      <c r="V514" s="34"/>
      <c r="W514" s="35" t="s">
        <v>69</v>
      </c>
      <c r="X514" s="797">
        <v>0</v>
      </c>
      <c r="Y514" s="79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815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08"/>
      <c r="B515" s="809"/>
      <c r="C515" s="809"/>
      <c r="D515" s="809"/>
      <c r="E515" s="809"/>
      <c r="F515" s="809"/>
      <c r="G515" s="809"/>
      <c r="H515" s="809"/>
      <c r="I515" s="809"/>
      <c r="J515" s="809"/>
      <c r="K515" s="809"/>
      <c r="L515" s="809"/>
      <c r="M515" s="809"/>
      <c r="N515" s="809"/>
      <c r="O515" s="810"/>
      <c r="P515" s="813" t="s">
        <v>71</v>
      </c>
      <c r="Q515" s="814"/>
      <c r="R515" s="814"/>
      <c r="S515" s="814"/>
      <c r="T515" s="814"/>
      <c r="U515" s="814"/>
      <c r="V515" s="815"/>
      <c r="W515" s="37" t="s">
        <v>72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x14ac:dyDescent="0.2">
      <c r="A516" s="809"/>
      <c r="B516" s="809"/>
      <c r="C516" s="809"/>
      <c r="D516" s="809"/>
      <c r="E516" s="809"/>
      <c r="F516" s="809"/>
      <c r="G516" s="809"/>
      <c r="H516" s="809"/>
      <c r="I516" s="809"/>
      <c r="J516" s="809"/>
      <c r="K516" s="809"/>
      <c r="L516" s="809"/>
      <c r="M516" s="809"/>
      <c r="N516" s="809"/>
      <c r="O516" s="810"/>
      <c r="P516" s="813" t="s">
        <v>71</v>
      </c>
      <c r="Q516" s="814"/>
      <c r="R516" s="814"/>
      <c r="S516" s="814"/>
      <c r="T516" s="814"/>
      <c r="U516" s="814"/>
      <c r="V516" s="815"/>
      <c r="W516" s="37" t="s">
        <v>69</v>
      </c>
      <c r="X516" s="799">
        <f>IFERROR(SUM(X514:X514),"0")</f>
        <v>0</v>
      </c>
      <c r="Y516" s="799">
        <f>IFERROR(SUM(Y514:Y514),"0")</f>
        <v>0</v>
      </c>
      <c r="Z516" s="37"/>
      <c r="AA516" s="800"/>
      <c r="AB516" s="800"/>
      <c r="AC516" s="800"/>
    </row>
    <row r="517" spans="1:68" ht="14.25" customHeight="1" x14ac:dyDescent="0.25">
      <c r="A517" s="829" t="s">
        <v>64</v>
      </c>
      <c r="B517" s="809"/>
      <c r="C517" s="809"/>
      <c r="D517" s="809"/>
      <c r="E517" s="809"/>
      <c r="F517" s="809"/>
      <c r="G517" s="809"/>
      <c r="H517" s="809"/>
      <c r="I517" s="809"/>
      <c r="J517" s="809"/>
      <c r="K517" s="809"/>
      <c r="L517" s="809"/>
      <c r="M517" s="809"/>
      <c r="N517" s="809"/>
      <c r="O517" s="809"/>
      <c r="P517" s="809"/>
      <c r="Q517" s="809"/>
      <c r="R517" s="809"/>
      <c r="S517" s="809"/>
      <c r="T517" s="809"/>
      <c r="U517" s="809"/>
      <c r="V517" s="809"/>
      <c r="W517" s="809"/>
      <c r="X517" s="809"/>
      <c r="Y517" s="809"/>
      <c r="Z517" s="809"/>
      <c r="AA517" s="793"/>
      <c r="AB517" s="793"/>
      <c r="AC517" s="793"/>
    </row>
    <row r="518" spans="1:68" ht="27" customHeight="1" x14ac:dyDescent="0.25">
      <c r="A518" s="54" t="s">
        <v>816</v>
      </c>
      <c r="B518" s="54" t="s">
        <v>817</v>
      </c>
      <c r="C518" s="31">
        <v>4301031403</v>
      </c>
      <c r="D518" s="803">
        <v>4680115886094</v>
      </c>
      <c r="E518" s="804"/>
      <c r="F518" s="796">
        <v>0.9</v>
      </c>
      <c r="G518" s="32">
        <v>6</v>
      </c>
      <c r="H518" s="796">
        <v>5.4</v>
      </c>
      <c r="I518" s="796">
        <v>5.61</v>
      </c>
      <c r="J518" s="32">
        <v>132</v>
      </c>
      <c r="K518" s="32" t="s">
        <v>126</v>
      </c>
      <c r="L518" s="32"/>
      <c r="M518" s="33" t="s">
        <v>119</v>
      </c>
      <c r="N518" s="33"/>
      <c r="O518" s="32">
        <v>50</v>
      </c>
      <c r="P518" s="835" t="s">
        <v>818</v>
      </c>
      <c r="Q518" s="806"/>
      <c r="R518" s="806"/>
      <c r="S518" s="806"/>
      <c r="T518" s="807"/>
      <c r="U518" s="34"/>
      <c r="V518" s="34"/>
      <c r="W518" s="35" t="s">
        <v>69</v>
      </c>
      <c r="X518" s="797">
        <v>0</v>
      </c>
      <c r="Y518" s="79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819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820</v>
      </c>
      <c r="B519" s="54" t="s">
        <v>821</v>
      </c>
      <c r="C519" s="31">
        <v>4301031363</v>
      </c>
      <c r="D519" s="803">
        <v>4607091389425</v>
      </c>
      <c r="E519" s="804"/>
      <c r="F519" s="796">
        <v>0.35</v>
      </c>
      <c r="G519" s="32">
        <v>6</v>
      </c>
      <c r="H519" s="796">
        <v>2.1</v>
      </c>
      <c r="I519" s="79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101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6"/>
      <c r="R519" s="806"/>
      <c r="S519" s="806"/>
      <c r="T519" s="807"/>
      <c r="U519" s="34"/>
      <c r="V519" s="34"/>
      <c r="W519" s="35" t="s">
        <v>69</v>
      </c>
      <c r="X519" s="797">
        <v>0</v>
      </c>
      <c r="Y519" s="79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822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823</v>
      </c>
      <c r="B520" s="54" t="s">
        <v>824</v>
      </c>
      <c r="C520" s="31">
        <v>4301031373</v>
      </c>
      <c r="D520" s="803">
        <v>4680115880771</v>
      </c>
      <c r="E520" s="804"/>
      <c r="F520" s="796">
        <v>0.28000000000000003</v>
      </c>
      <c r="G520" s="32">
        <v>6</v>
      </c>
      <c r="H520" s="796">
        <v>1.68</v>
      </c>
      <c r="I520" s="79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39" t="s">
        <v>825</v>
      </c>
      <c r="Q520" s="806"/>
      <c r="R520" s="806"/>
      <c r="S520" s="806"/>
      <c r="T520" s="807"/>
      <c r="U520" s="34"/>
      <c r="V520" s="34"/>
      <c r="W520" s="35" t="s">
        <v>69</v>
      </c>
      <c r="X520" s="797">
        <v>0</v>
      </c>
      <c r="Y520" s="79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826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827</v>
      </c>
      <c r="B521" s="54" t="s">
        <v>828</v>
      </c>
      <c r="C521" s="31">
        <v>4301031327</v>
      </c>
      <c r="D521" s="803">
        <v>4607091389500</v>
      </c>
      <c r="E521" s="804"/>
      <c r="F521" s="796">
        <v>0.35</v>
      </c>
      <c r="G521" s="32">
        <v>6</v>
      </c>
      <c r="H521" s="796">
        <v>2.1</v>
      </c>
      <c r="I521" s="79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92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6"/>
      <c r="R521" s="806"/>
      <c r="S521" s="806"/>
      <c r="T521" s="807"/>
      <c r="U521" s="34"/>
      <c r="V521" s="34"/>
      <c r="W521" s="35" t="s">
        <v>69</v>
      </c>
      <c r="X521" s="797">
        <v>0</v>
      </c>
      <c r="Y521" s="79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826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827</v>
      </c>
      <c r="B522" s="54" t="s">
        <v>829</v>
      </c>
      <c r="C522" s="31">
        <v>4301031359</v>
      </c>
      <c r="D522" s="803">
        <v>4607091389500</v>
      </c>
      <c r="E522" s="804"/>
      <c r="F522" s="796">
        <v>0.35</v>
      </c>
      <c r="G522" s="32">
        <v>6</v>
      </c>
      <c r="H522" s="796">
        <v>2.1</v>
      </c>
      <c r="I522" s="79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7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6"/>
      <c r="R522" s="806"/>
      <c r="S522" s="806"/>
      <c r="T522" s="807"/>
      <c r="U522" s="34"/>
      <c r="V522" s="34"/>
      <c r="W522" s="35" t="s">
        <v>69</v>
      </c>
      <c r="X522" s="797">
        <v>0</v>
      </c>
      <c r="Y522" s="79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826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08"/>
      <c r="B523" s="809"/>
      <c r="C523" s="809"/>
      <c r="D523" s="809"/>
      <c r="E523" s="809"/>
      <c r="F523" s="809"/>
      <c r="G523" s="809"/>
      <c r="H523" s="809"/>
      <c r="I523" s="809"/>
      <c r="J523" s="809"/>
      <c r="K523" s="809"/>
      <c r="L523" s="809"/>
      <c r="M523" s="809"/>
      <c r="N523" s="809"/>
      <c r="O523" s="810"/>
      <c r="P523" s="813" t="s">
        <v>71</v>
      </c>
      <c r="Q523" s="814"/>
      <c r="R523" s="814"/>
      <c r="S523" s="814"/>
      <c r="T523" s="814"/>
      <c r="U523" s="814"/>
      <c r="V523" s="815"/>
      <c r="W523" s="37" t="s">
        <v>72</v>
      </c>
      <c r="X523" s="799">
        <f>IFERROR(X518/H518,"0")+IFERROR(X519/H519,"0")+IFERROR(X520/H520,"0")+IFERROR(X521/H521,"0")+IFERROR(X522/H522,"0")</f>
        <v>0</v>
      </c>
      <c r="Y523" s="799">
        <f>IFERROR(Y518/H518,"0")+IFERROR(Y519/H519,"0")+IFERROR(Y520/H520,"0")+IFERROR(Y521/H521,"0")+IFERROR(Y522/H522,"0")</f>
        <v>0</v>
      </c>
      <c r="Z523" s="799">
        <f>IFERROR(IF(Z518="",0,Z518),"0")+IFERROR(IF(Z519="",0,Z519),"0")+IFERROR(IF(Z520="",0,Z520),"0")+IFERROR(IF(Z521="",0,Z521),"0")+IFERROR(IF(Z522="",0,Z522),"0")</f>
        <v>0</v>
      </c>
      <c r="AA523" s="800"/>
      <c r="AB523" s="800"/>
      <c r="AC523" s="800"/>
    </row>
    <row r="524" spans="1:68" x14ac:dyDescent="0.2">
      <c r="A524" s="809"/>
      <c r="B524" s="809"/>
      <c r="C524" s="809"/>
      <c r="D524" s="809"/>
      <c r="E524" s="809"/>
      <c r="F524" s="809"/>
      <c r="G524" s="809"/>
      <c r="H524" s="809"/>
      <c r="I524" s="809"/>
      <c r="J524" s="809"/>
      <c r="K524" s="809"/>
      <c r="L524" s="809"/>
      <c r="M524" s="809"/>
      <c r="N524" s="809"/>
      <c r="O524" s="810"/>
      <c r="P524" s="813" t="s">
        <v>71</v>
      </c>
      <c r="Q524" s="814"/>
      <c r="R524" s="814"/>
      <c r="S524" s="814"/>
      <c r="T524" s="814"/>
      <c r="U524" s="814"/>
      <c r="V524" s="815"/>
      <c r="W524" s="37" t="s">
        <v>69</v>
      </c>
      <c r="X524" s="799">
        <f>IFERROR(SUM(X518:X522),"0")</f>
        <v>0</v>
      </c>
      <c r="Y524" s="799">
        <f>IFERROR(SUM(Y518:Y522),"0")</f>
        <v>0</v>
      </c>
      <c r="Z524" s="37"/>
      <c r="AA524" s="800"/>
      <c r="AB524" s="800"/>
      <c r="AC524" s="800"/>
    </row>
    <row r="525" spans="1:68" ht="14.25" customHeight="1" x14ac:dyDescent="0.25">
      <c r="A525" s="829" t="s">
        <v>102</v>
      </c>
      <c r="B525" s="809"/>
      <c r="C525" s="809"/>
      <c r="D525" s="809"/>
      <c r="E525" s="809"/>
      <c r="F525" s="809"/>
      <c r="G525" s="809"/>
      <c r="H525" s="809"/>
      <c r="I525" s="809"/>
      <c r="J525" s="809"/>
      <c r="K525" s="809"/>
      <c r="L525" s="809"/>
      <c r="M525" s="809"/>
      <c r="N525" s="809"/>
      <c r="O525" s="809"/>
      <c r="P525" s="809"/>
      <c r="Q525" s="809"/>
      <c r="R525" s="809"/>
      <c r="S525" s="809"/>
      <c r="T525" s="809"/>
      <c r="U525" s="809"/>
      <c r="V525" s="809"/>
      <c r="W525" s="809"/>
      <c r="X525" s="809"/>
      <c r="Y525" s="809"/>
      <c r="Z525" s="809"/>
      <c r="AA525" s="793"/>
      <c r="AB525" s="793"/>
      <c r="AC525" s="793"/>
    </row>
    <row r="526" spans="1:68" ht="27" customHeight="1" x14ac:dyDescent="0.25">
      <c r="A526" s="54" t="s">
        <v>830</v>
      </c>
      <c r="B526" s="54" t="s">
        <v>831</v>
      </c>
      <c r="C526" s="31">
        <v>4301032046</v>
      </c>
      <c r="D526" s="803">
        <v>4680115884359</v>
      </c>
      <c r="E526" s="804"/>
      <c r="F526" s="796">
        <v>0.06</v>
      </c>
      <c r="G526" s="32">
        <v>20</v>
      </c>
      <c r="H526" s="796">
        <v>1.2</v>
      </c>
      <c r="I526" s="796">
        <v>1.8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14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06"/>
      <c r="R526" s="806"/>
      <c r="S526" s="806"/>
      <c r="T526" s="807"/>
      <c r="U526" s="34" t="s">
        <v>298</v>
      </c>
      <c r="V526" s="34"/>
      <c r="W526" s="35" t="s">
        <v>69</v>
      </c>
      <c r="X526" s="797">
        <v>0</v>
      </c>
      <c r="Y526" s="79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811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08"/>
      <c r="B527" s="809"/>
      <c r="C527" s="809"/>
      <c r="D527" s="809"/>
      <c r="E527" s="809"/>
      <c r="F527" s="809"/>
      <c r="G527" s="809"/>
      <c r="H527" s="809"/>
      <c r="I527" s="809"/>
      <c r="J527" s="809"/>
      <c r="K527" s="809"/>
      <c r="L527" s="809"/>
      <c r="M527" s="809"/>
      <c r="N527" s="809"/>
      <c r="O527" s="810"/>
      <c r="P527" s="813" t="s">
        <v>71</v>
      </c>
      <c r="Q527" s="814"/>
      <c r="R527" s="814"/>
      <c r="S527" s="814"/>
      <c r="T527" s="814"/>
      <c r="U527" s="814"/>
      <c r="V527" s="815"/>
      <c r="W527" s="37" t="s">
        <v>72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x14ac:dyDescent="0.2">
      <c r="A528" s="809"/>
      <c r="B528" s="809"/>
      <c r="C528" s="809"/>
      <c r="D528" s="809"/>
      <c r="E528" s="809"/>
      <c r="F528" s="809"/>
      <c r="G528" s="809"/>
      <c r="H528" s="809"/>
      <c r="I528" s="809"/>
      <c r="J528" s="809"/>
      <c r="K528" s="809"/>
      <c r="L528" s="809"/>
      <c r="M528" s="809"/>
      <c r="N528" s="809"/>
      <c r="O528" s="810"/>
      <c r="P528" s="813" t="s">
        <v>71</v>
      </c>
      <c r="Q528" s="814"/>
      <c r="R528" s="814"/>
      <c r="S528" s="814"/>
      <c r="T528" s="814"/>
      <c r="U528" s="814"/>
      <c r="V528" s="815"/>
      <c r="W528" s="37" t="s">
        <v>69</v>
      </c>
      <c r="X528" s="799">
        <f>IFERROR(SUM(X526:X526),"0")</f>
        <v>0</v>
      </c>
      <c r="Y528" s="799">
        <f>IFERROR(SUM(Y526:Y526),"0")</f>
        <v>0</v>
      </c>
      <c r="Z528" s="37"/>
      <c r="AA528" s="800"/>
      <c r="AB528" s="800"/>
      <c r="AC528" s="800"/>
    </row>
    <row r="529" spans="1:68" ht="14.25" customHeight="1" x14ac:dyDescent="0.25">
      <c r="A529" s="829" t="s">
        <v>832</v>
      </c>
      <c r="B529" s="809"/>
      <c r="C529" s="809"/>
      <c r="D529" s="809"/>
      <c r="E529" s="809"/>
      <c r="F529" s="809"/>
      <c r="G529" s="809"/>
      <c r="H529" s="809"/>
      <c r="I529" s="809"/>
      <c r="J529" s="809"/>
      <c r="K529" s="809"/>
      <c r="L529" s="809"/>
      <c r="M529" s="809"/>
      <c r="N529" s="809"/>
      <c r="O529" s="809"/>
      <c r="P529" s="809"/>
      <c r="Q529" s="809"/>
      <c r="R529" s="809"/>
      <c r="S529" s="809"/>
      <c r="T529" s="809"/>
      <c r="U529" s="809"/>
      <c r="V529" s="809"/>
      <c r="W529" s="809"/>
      <c r="X529" s="809"/>
      <c r="Y529" s="809"/>
      <c r="Z529" s="809"/>
      <c r="AA529" s="793"/>
      <c r="AB529" s="793"/>
      <c r="AC529" s="793"/>
    </row>
    <row r="530" spans="1:68" ht="27" customHeight="1" x14ac:dyDescent="0.25">
      <c r="A530" s="54" t="s">
        <v>833</v>
      </c>
      <c r="B530" s="54" t="s">
        <v>834</v>
      </c>
      <c r="C530" s="31">
        <v>4301040357</v>
      </c>
      <c r="D530" s="803">
        <v>4680115884564</v>
      </c>
      <c r="E530" s="804"/>
      <c r="F530" s="796">
        <v>0.15</v>
      </c>
      <c r="G530" s="32">
        <v>20</v>
      </c>
      <c r="H530" s="796">
        <v>3</v>
      </c>
      <c r="I530" s="796">
        <v>3.6</v>
      </c>
      <c r="J530" s="32">
        <v>200</v>
      </c>
      <c r="K530" s="32" t="s">
        <v>806</v>
      </c>
      <c r="L530" s="32"/>
      <c r="M530" s="33" t="s">
        <v>807</v>
      </c>
      <c r="N530" s="33"/>
      <c r="O530" s="32">
        <v>60</v>
      </c>
      <c r="P530" s="109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06"/>
      <c r="R530" s="806"/>
      <c r="S530" s="806"/>
      <c r="T530" s="807"/>
      <c r="U530" s="34"/>
      <c r="V530" s="34"/>
      <c r="W530" s="35" t="s">
        <v>69</v>
      </c>
      <c r="X530" s="797">
        <v>0</v>
      </c>
      <c r="Y530" s="79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17" t="s">
        <v>835</v>
      </c>
      <c r="AG530" s="64"/>
      <c r="AJ530" s="68"/>
      <c r="AK530" s="68">
        <v>0</v>
      </c>
      <c r="BB530" s="61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808"/>
      <c r="B531" s="809"/>
      <c r="C531" s="809"/>
      <c r="D531" s="809"/>
      <c r="E531" s="809"/>
      <c r="F531" s="809"/>
      <c r="G531" s="809"/>
      <c r="H531" s="809"/>
      <c r="I531" s="809"/>
      <c r="J531" s="809"/>
      <c r="K531" s="809"/>
      <c r="L531" s="809"/>
      <c r="M531" s="809"/>
      <c r="N531" s="809"/>
      <c r="O531" s="810"/>
      <c r="P531" s="813" t="s">
        <v>71</v>
      </c>
      <c r="Q531" s="814"/>
      <c r="R531" s="814"/>
      <c r="S531" s="814"/>
      <c r="T531" s="814"/>
      <c r="U531" s="814"/>
      <c r="V531" s="815"/>
      <c r="W531" s="37" t="s">
        <v>72</v>
      </c>
      <c r="X531" s="799">
        <f>IFERROR(X530/H530,"0")</f>
        <v>0</v>
      </c>
      <c r="Y531" s="799">
        <f>IFERROR(Y530/H530,"0")</f>
        <v>0</v>
      </c>
      <c r="Z531" s="799">
        <f>IFERROR(IF(Z530="",0,Z530),"0")</f>
        <v>0</v>
      </c>
      <c r="AA531" s="800"/>
      <c r="AB531" s="800"/>
      <c r="AC531" s="800"/>
    </row>
    <row r="532" spans="1:68" x14ac:dyDescent="0.2">
      <c r="A532" s="809"/>
      <c r="B532" s="809"/>
      <c r="C532" s="809"/>
      <c r="D532" s="809"/>
      <c r="E532" s="809"/>
      <c r="F532" s="809"/>
      <c r="G532" s="809"/>
      <c r="H532" s="809"/>
      <c r="I532" s="809"/>
      <c r="J532" s="809"/>
      <c r="K532" s="809"/>
      <c r="L532" s="809"/>
      <c r="M532" s="809"/>
      <c r="N532" s="809"/>
      <c r="O532" s="810"/>
      <c r="P532" s="813" t="s">
        <v>71</v>
      </c>
      <c r="Q532" s="814"/>
      <c r="R532" s="814"/>
      <c r="S532" s="814"/>
      <c r="T532" s="814"/>
      <c r="U532" s="814"/>
      <c r="V532" s="815"/>
      <c r="W532" s="37" t="s">
        <v>69</v>
      </c>
      <c r="X532" s="799">
        <f>IFERROR(SUM(X530:X530),"0")</f>
        <v>0</v>
      </c>
      <c r="Y532" s="799">
        <f>IFERROR(SUM(Y530:Y530),"0")</f>
        <v>0</v>
      </c>
      <c r="Z532" s="37"/>
      <c r="AA532" s="800"/>
      <c r="AB532" s="800"/>
      <c r="AC532" s="800"/>
    </row>
    <row r="533" spans="1:68" ht="16.5" customHeight="1" x14ac:dyDescent="0.25">
      <c r="A533" s="857" t="s">
        <v>836</v>
      </c>
      <c r="B533" s="809"/>
      <c r="C533" s="809"/>
      <c r="D533" s="809"/>
      <c r="E533" s="809"/>
      <c r="F533" s="809"/>
      <c r="G533" s="809"/>
      <c r="H533" s="809"/>
      <c r="I533" s="809"/>
      <c r="J533" s="809"/>
      <c r="K533" s="809"/>
      <c r="L533" s="809"/>
      <c r="M533" s="809"/>
      <c r="N533" s="809"/>
      <c r="O533" s="809"/>
      <c r="P533" s="809"/>
      <c r="Q533" s="809"/>
      <c r="R533" s="809"/>
      <c r="S533" s="809"/>
      <c r="T533" s="809"/>
      <c r="U533" s="809"/>
      <c r="V533" s="809"/>
      <c r="W533" s="809"/>
      <c r="X533" s="809"/>
      <c r="Y533" s="809"/>
      <c r="Z533" s="809"/>
      <c r="AA533" s="792"/>
      <c r="AB533" s="792"/>
      <c r="AC533" s="792"/>
    </row>
    <row r="534" spans="1:68" ht="14.25" customHeight="1" x14ac:dyDescent="0.25">
      <c r="A534" s="829" t="s">
        <v>64</v>
      </c>
      <c r="B534" s="809"/>
      <c r="C534" s="809"/>
      <c r="D534" s="809"/>
      <c r="E534" s="809"/>
      <c r="F534" s="809"/>
      <c r="G534" s="809"/>
      <c r="H534" s="809"/>
      <c r="I534" s="809"/>
      <c r="J534" s="809"/>
      <c r="K534" s="809"/>
      <c r="L534" s="809"/>
      <c r="M534" s="809"/>
      <c r="N534" s="809"/>
      <c r="O534" s="809"/>
      <c r="P534" s="809"/>
      <c r="Q534" s="809"/>
      <c r="R534" s="809"/>
      <c r="S534" s="809"/>
      <c r="T534" s="809"/>
      <c r="U534" s="809"/>
      <c r="V534" s="809"/>
      <c r="W534" s="809"/>
      <c r="X534" s="809"/>
      <c r="Y534" s="809"/>
      <c r="Z534" s="809"/>
      <c r="AA534" s="793"/>
      <c r="AB534" s="793"/>
      <c r="AC534" s="793"/>
    </row>
    <row r="535" spans="1:68" ht="27" customHeight="1" x14ac:dyDescent="0.25">
      <c r="A535" s="54" t="s">
        <v>837</v>
      </c>
      <c r="B535" s="54" t="s">
        <v>838</v>
      </c>
      <c r="C535" s="31">
        <v>4301031294</v>
      </c>
      <c r="D535" s="803">
        <v>4680115885189</v>
      </c>
      <c r="E535" s="804"/>
      <c r="F535" s="796">
        <v>0.2</v>
      </c>
      <c r="G535" s="32">
        <v>6</v>
      </c>
      <c r="H535" s="796">
        <v>1.2</v>
      </c>
      <c r="I535" s="796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8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06"/>
      <c r="R535" s="806"/>
      <c r="S535" s="806"/>
      <c r="T535" s="807"/>
      <c r="U535" s="34"/>
      <c r="V535" s="34"/>
      <c r="W535" s="35" t="s">
        <v>69</v>
      </c>
      <c r="X535" s="797">
        <v>0</v>
      </c>
      <c r="Y535" s="798">
        <f t="shared" ref="Y535:Y540" si="104"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9" t="s">
        <v>839</v>
      </c>
      <c r="AG535" s="64"/>
      <c r="AJ535" s="68"/>
      <c r="AK535" s="68">
        <v>0</v>
      </c>
      <c r="BB535" s="620" t="s">
        <v>1</v>
      </c>
      <c r="BM535" s="64">
        <f t="shared" ref="BM535:BM540" si="105">IFERROR(X535*I535/H535,"0")</f>
        <v>0</v>
      </c>
      <c r="BN535" s="64">
        <f t="shared" ref="BN535:BN540" si="106">IFERROR(Y535*I535/H535,"0")</f>
        <v>0</v>
      </c>
      <c r="BO535" s="64">
        <f t="shared" ref="BO535:BO540" si="107">IFERROR(1/J535*(X535/H535),"0")</f>
        <v>0</v>
      </c>
      <c r="BP535" s="64">
        <f t="shared" ref="BP535:BP540" si="108">IFERROR(1/J535*(Y535/H535),"0")</f>
        <v>0</v>
      </c>
    </row>
    <row r="536" spans="1:68" ht="27" customHeight="1" x14ac:dyDescent="0.25">
      <c r="A536" s="54" t="s">
        <v>840</v>
      </c>
      <c r="B536" s="54" t="s">
        <v>841</v>
      </c>
      <c r="C536" s="31">
        <v>4301031293</v>
      </c>
      <c r="D536" s="803">
        <v>4680115885172</v>
      </c>
      <c r="E536" s="804"/>
      <c r="F536" s="796">
        <v>0.2</v>
      </c>
      <c r="G536" s="32">
        <v>6</v>
      </c>
      <c r="H536" s="796">
        <v>1.2</v>
      </c>
      <c r="I536" s="796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19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06"/>
      <c r="R536" s="806"/>
      <c r="S536" s="806"/>
      <c r="T536" s="807"/>
      <c r="U536" s="34"/>
      <c r="V536" s="34"/>
      <c r="W536" s="35" t="s">
        <v>69</v>
      </c>
      <c r="X536" s="797">
        <v>0</v>
      </c>
      <c r="Y536" s="798">
        <f t="shared" si="104"/>
        <v>0</v>
      </c>
      <c r="Z536" s="36" t="str">
        <f>IFERROR(IF(Y536=0,"",ROUNDUP(Y536/H536,0)*0.00502),"")</f>
        <v/>
      </c>
      <c r="AA536" s="56"/>
      <c r="AB536" s="57"/>
      <c r="AC536" s="621" t="s">
        <v>839</v>
      </c>
      <c r="AG536" s="64"/>
      <c r="AJ536" s="68"/>
      <c r="AK536" s="68">
        <v>0</v>
      </c>
      <c r="BB536" s="622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customHeight="1" x14ac:dyDescent="0.25">
      <c r="A537" s="54" t="s">
        <v>842</v>
      </c>
      <c r="B537" s="54" t="s">
        <v>843</v>
      </c>
      <c r="C537" s="31">
        <v>4301031291</v>
      </c>
      <c r="D537" s="803">
        <v>4680115885110</v>
      </c>
      <c r="E537" s="804"/>
      <c r="F537" s="796">
        <v>0.2</v>
      </c>
      <c r="G537" s="32">
        <v>6</v>
      </c>
      <c r="H537" s="796">
        <v>1.2</v>
      </c>
      <c r="I537" s="796">
        <v>2.02</v>
      </c>
      <c r="J537" s="32">
        <v>234</v>
      </c>
      <c r="K537" s="32" t="s">
        <v>67</v>
      </c>
      <c r="L537" s="32"/>
      <c r="M537" s="33" t="s">
        <v>68</v>
      </c>
      <c r="N537" s="33"/>
      <c r="O537" s="32">
        <v>35</v>
      </c>
      <c r="P537" s="89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7" s="806"/>
      <c r="R537" s="806"/>
      <c r="S537" s="806"/>
      <c r="T537" s="807"/>
      <c r="U537" s="34"/>
      <c r="V537" s="34"/>
      <c r="W537" s="35" t="s">
        <v>69</v>
      </c>
      <c r="X537" s="797">
        <v>0</v>
      </c>
      <c r="Y537" s="798">
        <f t="shared" si="104"/>
        <v>0</v>
      </c>
      <c r="Z537" s="36" t="str">
        <f>IFERROR(IF(Y537=0,"",ROUNDUP(Y537/H537,0)*0.00502),"")</f>
        <v/>
      </c>
      <c r="AA537" s="56"/>
      <c r="AB537" s="57"/>
      <c r="AC537" s="623" t="s">
        <v>844</v>
      </c>
      <c r="AG537" s="64"/>
      <c r="AJ537" s="68"/>
      <c r="AK537" s="68">
        <v>0</v>
      </c>
      <c r="BB537" s="624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t="27" customHeight="1" x14ac:dyDescent="0.25">
      <c r="A538" s="54" t="s">
        <v>842</v>
      </c>
      <c r="B538" s="54" t="s">
        <v>845</v>
      </c>
      <c r="C538" s="31">
        <v>4301031347</v>
      </c>
      <c r="D538" s="803">
        <v>4680115885110</v>
      </c>
      <c r="E538" s="804"/>
      <c r="F538" s="796">
        <v>0.2</v>
      </c>
      <c r="G538" s="32">
        <v>6</v>
      </c>
      <c r="H538" s="796">
        <v>1.2</v>
      </c>
      <c r="I538" s="796">
        <v>2.1</v>
      </c>
      <c r="J538" s="32">
        <v>182</v>
      </c>
      <c r="K538" s="32" t="s">
        <v>76</v>
      </c>
      <c r="L538" s="32"/>
      <c r="M538" s="33" t="s">
        <v>68</v>
      </c>
      <c r="N538" s="33"/>
      <c r="O538" s="32">
        <v>50</v>
      </c>
      <c r="P538" s="1041" t="s">
        <v>846</v>
      </c>
      <c r="Q538" s="806"/>
      <c r="R538" s="806"/>
      <c r="S538" s="806"/>
      <c r="T538" s="807"/>
      <c r="U538" s="34"/>
      <c r="V538" s="34"/>
      <c r="W538" s="35" t="s">
        <v>69</v>
      </c>
      <c r="X538" s="797">
        <v>0</v>
      </c>
      <c r="Y538" s="798">
        <f t="shared" si="104"/>
        <v>0</v>
      </c>
      <c r="Z538" s="36" t="str">
        <f>IFERROR(IF(Y538=0,"",ROUNDUP(Y538/H538,0)*0.00651),"")</f>
        <v/>
      </c>
      <c r="AA538" s="56"/>
      <c r="AB538" s="57"/>
      <c r="AC538" s="625" t="s">
        <v>844</v>
      </c>
      <c r="AG538" s="64"/>
      <c r="AJ538" s="68"/>
      <c r="AK538" s="68">
        <v>0</v>
      </c>
      <c r="BB538" s="626" t="s">
        <v>1</v>
      </c>
      <c r="BM538" s="64">
        <f t="shared" si="105"/>
        <v>0</v>
      </c>
      <c r="BN538" s="64">
        <f t="shared" si="106"/>
        <v>0</v>
      </c>
      <c r="BO538" s="64">
        <f t="shared" si="107"/>
        <v>0</v>
      </c>
      <c r="BP538" s="64">
        <f t="shared" si="108"/>
        <v>0</v>
      </c>
    </row>
    <row r="539" spans="1:68" ht="27" customHeight="1" x14ac:dyDescent="0.25">
      <c r="A539" s="54" t="s">
        <v>847</v>
      </c>
      <c r="B539" s="54" t="s">
        <v>848</v>
      </c>
      <c r="C539" s="31">
        <v>4301031416</v>
      </c>
      <c r="D539" s="803">
        <v>4680115885219</v>
      </c>
      <c r="E539" s="804"/>
      <c r="F539" s="796">
        <v>0.28000000000000003</v>
      </c>
      <c r="G539" s="32">
        <v>6</v>
      </c>
      <c r="H539" s="796">
        <v>1.68</v>
      </c>
      <c r="I539" s="796">
        <v>2.5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50</v>
      </c>
      <c r="P539" s="916" t="s">
        <v>849</v>
      </c>
      <c r="Q539" s="806"/>
      <c r="R539" s="806"/>
      <c r="S539" s="806"/>
      <c r="T539" s="807"/>
      <c r="U539" s="34"/>
      <c r="V539" s="34"/>
      <c r="W539" s="35" t="s">
        <v>69</v>
      </c>
      <c r="X539" s="797">
        <v>0</v>
      </c>
      <c r="Y539" s="798">
        <f t="shared" si="104"/>
        <v>0</v>
      </c>
      <c r="Z539" s="36" t="str">
        <f>IFERROR(IF(Y539=0,"",ROUNDUP(Y539/H539,0)*0.00502),"")</f>
        <v/>
      </c>
      <c r="AA539" s="56"/>
      <c r="AB539" s="57"/>
      <c r="AC539" s="627" t="s">
        <v>850</v>
      </c>
      <c r="AG539" s="64"/>
      <c r="AJ539" s="68"/>
      <c r="AK539" s="68">
        <v>0</v>
      </c>
      <c r="BB539" s="628" t="s">
        <v>1</v>
      </c>
      <c r="BM539" s="64">
        <f t="shared" si="105"/>
        <v>0</v>
      </c>
      <c r="BN539" s="64">
        <f t="shared" si="106"/>
        <v>0</v>
      </c>
      <c r="BO539" s="64">
        <f t="shared" si="107"/>
        <v>0</v>
      </c>
      <c r="BP539" s="64">
        <f t="shared" si="108"/>
        <v>0</v>
      </c>
    </row>
    <row r="540" spans="1:68" ht="27" customHeight="1" x14ac:dyDescent="0.25">
      <c r="A540" s="54" t="s">
        <v>847</v>
      </c>
      <c r="B540" s="54" t="s">
        <v>851</v>
      </c>
      <c r="C540" s="31">
        <v>4301031329</v>
      </c>
      <c r="D540" s="803">
        <v>4680115885219</v>
      </c>
      <c r="E540" s="804"/>
      <c r="F540" s="796">
        <v>0.28000000000000003</v>
      </c>
      <c r="G540" s="32">
        <v>6</v>
      </c>
      <c r="H540" s="796">
        <v>1.68</v>
      </c>
      <c r="I540" s="796">
        <v>2.5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35</v>
      </c>
      <c r="P540" s="105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0" s="806"/>
      <c r="R540" s="806"/>
      <c r="S540" s="806"/>
      <c r="T540" s="807"/>
      <c r="U540" s="34"/>
      <c r="V540" s="34"/>
      <c r="W540" s="35" t="s">
        <v>69</v>
      </c>
      <c r="X540" s="797">
        <v>0</v>
      </c>
      <c r="Y540" s="798">
        <f t="shared" si="104"/>
        <v>0</v>
      </c>
      <c r="Z540" s="36" t="str">
        <f>IFERROR(IF(Y540=0,"",ROUNDUP(Y540/H540,0)*0.00502),"")</f>
        <v/>
      </c>
      <c r="AA540" s="56"/>
      <c r="AB540" s="57"/>
      <c r="AC540" s="629" t="s">
        <v>850</v>
      </c>
      <c r="AG540" s="64"/>
      <c r="AJ540" s="68"/>
      <c r="AK540" s="68">
        <v>0</v>
      </c>
      <c r="BB540" s="630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x14ac:dyDescent="0.2">
      <c r="A541" s="808"/>
      <c r="B541" s="809"/>
      <c r="C541" s="809"/>
      <c r="D541" s="809"/>
      <c r="E541" s="809"/>
      <c r="F541" s="809"/>
      <c r="G541" s="809"/>
      <c r="H541" s="809"/>
      <c r="I541" s="809"/>
      <c r="J541" s="809"/>
      <c r="K541" s="809"/>
      <c r="L541" s="809"/>
      <c r="M541" s="809"/>
      <c r="N541" s="809"/>
      <c r="O541" s="810"/>
      <c r="P541" s="813" t="s">
        <v>71</v>
      </c>
      <c r="Q541" s="814"/>
      <c r="R541" s="814"/>
      <c r="S541" s="814"/>
      <c r="T541" s="814"/>
      <c r="U541" s="814"/>
      <c r="V541" s="815"/>
      <c r="W541" s="37" t="s">
        <v>72</v>
      </c>
      <c r="X541" s="799">
        <f>IFERROR(X535/H535,"0")+IFERROR(X536/H536,"0")+IFERROR(X537/H537,"0")+IFERROR(X538/H538,"0")+IFERROR(X539/H539,"0")+IFERROR(X540/H540,"0")</f>
        <v>0</v>
      </c>
      <c r="Y541" s="799">
        <f>IFERROR(Y535/H535,"0")+IFERROR(Y536/H536,"0")+IFERROR(Y537/H537,"0")+IFERROR(Y538/H538,"0")+IFERROR(Y539/H539,"0")+IFERROR(Y540/H540,"0")</f>
        <v>0</v>
      </c>
      <c r="Z541" s="799">
        <f>IFERROR(IF(Z535="",0,Z535),"0")+IFERROR(IF(Z536="",0,Z536),"0")+IFERROR(IF(Z537="",0,Z537),"0")+IFERROR(IF(Z538="",0,Z538),"0")+IFERROR(IF(Z539="",0,Z539),"0")+IFERROR(IF(Z540="",0,Z540),"0")</f>
        <v>0</v>
      </c>
      <c r="AA541" s="800"/>
      <c r="AB541" s="800"/>
      <c r="AC541" s="800"/>
    </row>
    <row r="542" spans="1:68" x14ac:dyDescent="0.2">
      <c r="A542" s="809"/>
      <c r="B542" s="809"/>
      <c r="C542" s="809"/>
      <c r="D542" s="809"/>
      <c r="E542" s="809"/>
      <c r="F542" s="809"/>
      <c r="G542" s="809"/>
      <c r="H542" s="809"/>
      <c r="I542" s="809"/>
      <c r="J542" s="809"/>
      <c r="K542" s="809"/>
      <c r="L542" s="809"/>
      <c r="M542" s="809"/>
      <c r="N542" s="809"/>
      <c r="O542" s="810"/>
      <c r="P542" s="813" t="s">
        <v>71</v>
      </c>
      <c r="Q542" s="814"/>
      <c r="R542" s="814"/>
      <c r="S542" s="814"/>
      <c r="T542" s="814"/>
      <c r="U542" s="814"/>
      <c r="V542" s="815"/>
      <c r="W542" s="37" t="s">
        <v>69</v>
      </c>
      <c r="X542" s="799">
        <f>IFERROR(SUM(X535:X540),"0")</f>
        <v>0</v>
      </c>
      <c r="Y542" s="799">
        <f>IFERROR(SUM(Y535:Y540),"0")</f>
        <v>0</v>
      </c>
      <c r="Z542" s="37"/>
      <c r="AA542" s="800"/>
      <c r="AB542" s="800"/>
      <c r="AC542" s="800"/>
    </row>
    <row r="543" spans="1:68" ht="16.5" customHeight="1" x14ac:dyDescent="0.25">
      <c r="A543" s="857" t="s">
        <v>852</v>
      </c>
      <c r="B543" s="809"/>
      <c r="C543" s="809"/>
      <c r="D543" s="809"/>
      <c r="E543" s="809"/>
      <c r="F543" s="809"/>
      <c r="G543" s="809"/>
      <c r="H543" s="809"/>
      <c r="I543" s="809"/>
      <c r="J543" s="809"/>
      <c r="K543" s="809"/>
      <c r="L543" s="809"/>
      <c r="M543" s="809"/>
      <c r="N543" s="809"/>
      <c r="O543" s="809"/>
      <c r="P543" s="809"/>
      <c r="Q543" s="809"/>
      <c r="R543" s="809"/>
      <c r="S543" s="809"/>
      <c r="T543" s="809"/>
      <c r="U543" s="809"/>
      <c r="V543" s="809"/>
      <c r="W543" s="809"/>
      <c r="X543" s="809"/>
      <c r="Y543" s="809"/>
      <c r="Z543" s="809"/>
      <c r="AA543" s="792"/>
      <c r="AB543" s="792"/>
      <c r="AC543" s="792"/>
    </row>
    <row r="544" spans="1:68" ht="14.25" customHeight="1" x14ac:dyDescent="0.25">
      <c r="A544" s="829" t="s">
        <v>64</v>
      </c>
      <c r="B544" s="809"/>
      <c r="C544" s="809"/>
      <c r="D544" s="809"/>
      <c r="E544" s="809"/>
      <c r="F544" s="809"/>
      <c r="G544" s="809"/>
      <c r="H544" s="809"/>
      <c r="I544" s="809"/>
      <c r="J544" s="809"/>
      <c r="K544" s="809"/>
      <c r="L544" s="809"/>
      <c r="M544" s="809"/>
      <c r="N544" s="809"/>
      <c r="O544" s="809"/>
      <c r="P544" s="809"/>
      <c r="Q544" s="809"/>
      <c r="R544" s="809"/>
      <c r="S544" s="809"/>
      <c r="T544" s="809"/>
      <c r="U544" s="809"/>
      <c r="V544" s="809"/>
      <c r="W544" s="809"/>
      <c r="X544" s="809"/>
      <c r="Y544" s="809"/>
      <c r="Z544" s="809"/>
      <c r="AA544" s="793"/>
      <c r="AB544" s="793"/>
      <c r="AC544" s="793"/>
    </row>
    <row r="545" spans="1:68" ht="27" customHeight="1" x14ac:dyDescent="0.25">
      <c r="A545" s="54" t="s">
        <v>853</v>
      </c>
      <c r="B545" s="54" t="s">
        <v>854</v>
      </c>
      <c r="C545" s="31">
        <v>4301031261</v>
      </c>
      <c r="D545" s="803">
        <v>4680115885103</v>
      </c>
      <c r="E545" s="804"/>
      <c r="F545" s="796">
        <v>0.27</v>
      </c>
      <c r="G545" s="32">
        <v>6</v>
      </c>
      <c r="H545" s="796">
        <v>1.62</v>
      </c>
      <c r="I545" s="796">
        <v>1.8</v>
      </c>
      <c r="J545" s="32">
        <v>182</v>
      </c>
      <c r="K545" s="32" t="s">
        <v>76</v>
      </c>
      <c r="L545" s="32"/>
      <c r="M545" s="33" t="s">
        <v>68</v>
      </c>
      <c r="N545" s="33"/>
      <c r="O545" s="32">
        <v>40</v>
      </c>
      <c r="P545" s="10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06"/>
      <c r="R545" s="806"/>
      <c r="S545" s="806"/>
      <c r="T545" s="807"/>
      <c r="U545" s="34"/>
      <c r="V545" s="34"/>
      <c r="W545" s="35" t="s">
        <v>69</v>
      </c>
      <c r="X545" s="797">
        <v>0</v>
      </c>
      <c r="Y545" s="798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31" t="s">
        <v>855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x14ac:dyDescent="0.2">
      <c r="A546" s="808"/>
      <c r="B546" s="809"/>
      <c r="C546" s="809"/>
      <c r="D546" s="809"/>
      <c r="E546" s="809"/>
      <c r="F546" s="809"/>
      <c r="G546" s="809"/>
      <c r="H546" s="809"/>
      <c r="I546" s="809"/>
      <c r="J546" s="809"/>
      <c r="K546" s="809"/>
      <c r="L546" s="809"/>
      <c r="M546" s="809"/>
      <c r="N546" s="809"/>
      <c r="O546" s="810"/>
      <c r="P546" s="813" t="s">
        <v>71</v>
      </c>
      <c r="Q546" s="814"/>
      <c r="R546" s="814"/>
      <c r="S546" s="814"/>
      <c r="T546" s="814"/>
      <c r="U546" s="814"/>
      <c r="V546" s="815"/>
      <c r="W546" s="37" t="s">
        <v>72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x14ac:dyDescent="0.2">
      <c r="A547" s="809"/>
      <c r="B547" s="809"/>
      <c r="C547" s="809"/>
      <c r="D547" s="809"/>
      <c r="E547" s="809"/>
      <c r="F547" s="809"/>
      <c r="G547" s="809"/>
      <c r="H547" s="809"/>
      <c r="I547" s="809"/>
      <c r="J547" s="809"/>
      <c r="K547" s="809"/>
      <c r="L547" s="809"/>
      <c r="M547" s="809"/>
      <c r="N547" s="809"/>
      <c r="O547" s="810"/>
      <c r="P547" s="813" t="s">
        <v>71</v>
      </c>
      <c r="Q547" s="814"/>
      <c r="R547" s="814"/>
      <c r="S547" s="814"/>
      <c r="T547" s="814"/>
      <c r="U547" s="814"/>
      <c r="V547" s="815"/>
      <c r="W547" s="37" t="s">
        <v>69</v>
      </c>
      <c r="X547" s="799">
        <f>IFERROR(SUM(X545:X545),"0")</f>
        <v>0</v>
      </c>
      <c r="Y547" s="799">
        <f>IFERROR(SUM(Y545:Y545),"0")</f>
        <v>0</v>
      </c>
      <c r="Z547" s="37"/>
      <c r="AA547" s="800"/>
      <c r="AB547" s="800"/>
      <c r="AC547" s="800"/>
    </row>
    <row r="548" spans="1:68" ht="27.75" customHeight="1" x14ac:dyDescent="0.2">
      <c r="A548" s="957" t="s">
        <v>856</v>
      </c>
      <c r="B548" s="958"/>
      <c r="C548" s="958"/>
      <c r="D548" s="958"/>
      <c r="E548" s="958"/>
      <c r="F548" s="958"/>
      <c r="G548" s="958"/>
      <c r="H548" s="958"/>
      <c r="I548" s="958"/>
      <c r="J548" s="958"/>
      <c r="K548" s="958"/>
      <c r="L548" s="958"/>
      <c r="M548" s="958"/>
      <c r="N548" s="958"/>
      <c r="O548" s="958"/>
      <c r="P548" s="958"/>
      <c r="Q548" s="958"/>
      <c r="R548" s="958"/>
      <c r="S548" s="958"/>
      <c r="T548" s="958"/>
      <c r="U548" s="958"/>
      <c r="V548" s="958"/>
      <c r="W548" s="958"/>
      <c r="X548" s="958"/>
      <c r="Y548" s="958"/>
      <c r="Z548" s="958"/>
      <c r="AA548" s="48"/>
      <c r="AB548" s="48"/>
      <c r="AC548" s="48"/>
    </row>
    <row r="549" spans="1:68" ht="16.5" customHeight="1" x14ac:dyDescent="0.25">
      <c r="A549" s="857" t="s">
        <v>856</v>
      </c>
      <c r="B549" s="809"/>
      <c r="C549" s="809"/>
      <c r="D549" s="809"/>
      <c r="E549" s="809"/>
      <c r="F549" s="809"/>
      <c r="G549" s="809"/>
      <c r="H549" s="809"/>
      <c r="I549" s="809"/>
      <c r="J549" s="809"/>
      <c r="K549" s="809"/>
      <c r="L549" s="809"/>
      <c r="M549" s="809"/>
      <c r="N549" s="809"/>
      <c r="O549" s="809"/>
      <c r="P549" s="809"/>
      <c r="Q549" s="809"/>
      <c r="R549" s="809"/>
      <c r="S549" s="809"/>
      <c r="T549" s="809"/>
      <c r="U549" s="809"/>
      <c r="V549" s="809"/>
      <c r="W549" s="809"/>
      <c r="X549" s="809"/>
      <c r="Y549" s="809"/>
      <c r="Z549" s="809"/>
      <c r="AA549" s="792"/>
      <c r="AB549" s="792"/>
      <c r="AC549" s="792"/>
    </row>
    <row r="550" spans="1:68" ht="14.25" customHeight="1" x14ac:dyDescent="0.25">
      <c r="A550" s="829" t="s">
        <v>113</v>
      </c>
      <c r="B550" s="809"/>
      <c r="C550" s="809"/>
      <c r="D550" s="809"/>
      <c r="E550" s="809"/>
      <c r="F550" s="809"/>
      <c r="G550" s="809"/>
      <c r="H550" s="809"/>
      <c r="I550" s="809"/>
      <c r="J550" s="809"/>
      <c r="K550" s="809"/>
      <c r="L550" s="809"/>
      <c r="M550" s="809"/>
      <c r="N550" s="809"/>
      <c r="O550" s="809"/>
      <c r="P550" s="809"/>
      <c r="Q550" s="809"/>
      <c r="R550" s="809"/>
      <c r="S550" s="809"/>
      <c r="T550" s="809"/>
      <c r="U550" s="809"/>
      <c r="V550" s="809"/>
      <c r="W550" s="809"/>
      <c r="X550" s="809"/>
      <c r="Y550" s="809"/>
      <c r="Z550" s="809"/>
      <c r="AA550" s="793"/>
      <c r="AB550" s="793"/>
      <c r="AC550" s="793"/>
    </row>
    <row r="551" spans="1:68" ht="27" customHeight="1" x14ac:dyDescent="0.25">
      <c r="A551" s="54" t="s">
        <v>857</v>
      </c>
      <c r="B551" s="54" t="s">
        <v>858</v>
      </c>
      <c r="C551" s="31">
        <v>4301011795</v>
      </c>
      <c r="D551" s="803">
        <v>4607091389067</v>
      </c>
      <c r="E551" s="804"/>
      <c r="F551" s="796">
        <v>0.88</v>
      </c>
      <c r="G551" s="32">
        <v>6</v>
      </c>
      <c r="H551" s="796">
        <v>5.28</v>
      </c>
      <c r="I551" s="796">
        <v>5.64</v>
      </c>
      <c r="J551" s="32">
        <v>104</v>
      </c>
      <c r="K551" s="32" t="s">
        <v>116</v>
      </c>
      <c r="L551" s="32"/>
      <c r="M551" s="33" t="s">
        <v>119</v>
      </c>
      <c r="N551" s="33"/>
      <c r="O551" s="32">
        <v>60</v>
      </c>
      <c r="P551" s="11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06"/>
      <c r="R551" s="806"/>
      <c r="S551" s="806"/>
      <c r="T551" s="807"/>
      <c r="U551" s="34"/>
      <c r="V551" s="34"/>
      <c r="W551" s="35" t="s">
        <v>69</v>
      </c>
      <c r="X551" s="797">
        <v>0</v>
      </c>
      <c r="Y551" s="798">
        <f t="shared" ref="Y551:Y565" si="109">IFERROR(IF(X551="",0,CEILING((X551/$H551),1)*$H551),"")</f>
        <v>0</v>
      </c>
      <c r="Z551" s="36" t="str">
        <f t="shared" ref="Z551:Z556" si="110">IFERROR(IF(Y551=0,"",ROUNDUP(Y551/H551,0)*0.01196),"")</f>
        <v/>
      </c>
      <c r="AA551" s="56"/>
      <c r="AB551" s="57"/>
      <c r="AC551" s="633" t="s">
        <v>117</v>
      </c>
      <c r="AG551" s="64"/>
      <c r="AJ551" s="68"/>
      <c r="AK551" s="68">
        <v>0</v>
      </c>
      <c r="BB551" s="634" t="s">
        <v>1</v>
      </c>
      <c r="BM551" s="64">
        <f t="shared" ref="BM551:BM565" si="111">IFERROR(X551*I551/H551,"0")</f>
        <v>0</v>
      </c>
      <c r="BN551" s="64">
        <f t="shared" ref="BN551:BN565" si="112">IFERROR(Y551*I551/H551,"0")</f>
        <v>0</v>
      </c>
      <c r="BO551" s="64">
        <f t="shared" ref="BO551:BO565" si="113">IFERROR(1/J551*(X551/H551),"0")</f>
        <v>0</v>
      </c>
      <c r="BP551" s="64">
        <f t="shared" ref="BP551:BP565" si="114">IFERROR(1/J551*(Y551/H551),"0")</f>
        <v>0</v>
      </c>
    </row>
    <row r="552" spans="1:68" ht="27" customHeight="1" x14ac:dyDescent="0.25">
      <c r="A552" s="54" t="s">
        <v>859</v>
      </c>
      <c r="B552" s="54" t="s">
        <v>860</v>
      </c>
      <c r="C552" s="31">
        <v>4301011961</v>
      </c>
      <c r="D552" s="803">
        <v>4680115885271</v>
      </c>
      <c r="E552" s="804"/>
      <c r="F552" s="796">
        <v>0.88</v>
      </c>
      <c r="G552" s="32">
        <v>6</v>
      </c>
      <c r="H552" s="796">
        <v>5.28</v>
      </c>
      <c r="I552" s="796">
        <v>5.64</v>
      </c>
      <c r="J552" s="32">
        <v>104</v>
      </c>
      <c r="K552" s="32" t="s">
        <v>116</v>
      </c>
      <c r="L552" s="32"/>
      <c r="M552" s="33" t="s">
        <v>119</v>
      </c>
      <c r="N552" s="33"/>
      <c r="O552" s="32">
        <v>60</v>
      </c>
      <c r="P552" s="86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06"/>
      <c r="R552" s="806"/>
      <c r="S552" s="806"/>
      <c r="T552" s="807"/>
      <c r="U552" s="34"/>
      <c r="V552" s="34"/>
      <c r="W552" s="35" t="s">
        <v>69</v>
      </c>
      <c r="X552" s="797">
        <v>0</v>
      </c>
      <c r="Y552" s="798">
        <f t="shared" si="109"/>
        <v>0</v>
      </c>
      <c r="Z552" s="36" t="str">
        <f t="shared" si="110"/>
        <v/>
      </c>
      <c r="AA552" s="56"/>
      <c r="AB552" s="57"/>
      <c r="AC552" s="635" t="s">
        <v>861</v>
      </c>
      <c r="AG552" s="64"/>
      <c r="AJ552" s="68"/>
      <c r="AK552" s="68">
        <v>0</v>
      </c>
      <c r="BB552" s="636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16.5" customHeight="1" x14ac:dyDescent="0.25">
      <c r="A553" s="54" t="s">
        <v>862</v>
      </c>
      <c r="B553" s="54" t="s">
        <v>863</v>
      </c>
      <c r="C553" s="31">
        <v>4301011774</v>
      </c>
      <c r="D553" s="803">
        <v>4680115884502</v>
      </c>
      <c r="E553" s="804"/>
      <c r="F553" s="796">
        <v>0.88</v>
      </c>
      <c r="G553" s="32">
        <v>6</v>
      </c>
      <c r="H553" s="796">
        <v>5.28</v>
      </c>
      <c r="I553" s="796">
        <v>5.64</v>
      </c>
      <c r="J553" s="32">
        <v>104</v>
      </c>
      <c r="K553" s="32" t="s">
        <v>116</v>
      </c>
      <c r="L553" s="32"/>
      <c r="M553" s="33" t="s">
        <v>119</v>
      </c>
      <c r="N553" s="33"/>
      <c r="O553" s="32">
        <v>60</v>
      </c>
      <c r="P553" s="88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06"/>
      <c r="R553" s="806"/>
      <c r="S553" s="806"/>
      <c r="T553" s="807"/>
      <c r="U553" s="34"/>
      <c r="V553" s="34"/>
      <c r="W553" s="35" t="s">
        <v>69</v>
      </c>
      <c r="X553" s="797">
        <v>0</v>
      </c>
      <c r="Y553" s="798">
        <f t="shared" si="109"/>
        <v>0</v>
      </c>
      <c r="Z553" s="36" t="str">
        <f t="shared" si="110"/>
        <v/>
      </c>
      <c r="AA553" s="56"/>
      <c r="AB553" s="57"/>
      <c r="AC553" s="637" t="s">
        <v>864</v>
      </c>
      <c r="AG553" s="64"/>
      <c r="AJ553" s="68"/>
      <c r="AK553" s="68">
        <v>0</v>
      </c>
      <c r="BB553" s="638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customHeight="1" x14ac:dyDescent="0.25">
      <c r="A554" s="54" t="s">
        <v>865</v>
      </c>
      <c r="B554" s="54" t="s">
        <v>866</v>
      </c>
      <c r="C554" s="31">
        <v>4301011771</v>
      </c>
      <c r="D554" s="803">
        <v>4607091389104</v>
      </c>
      <c r="E554" s="804"/>
      <c r="F554" s="796">
        <v>0.88</v>
      </c>
      <c r="G554" s="32">
        <v>6</v>
      </c>
      <c r="H554" s="796">
        <v>5.28</v>
      </c>
      <c r="I554" s="796">
        <v>5.64</v>
      </c>
      <c r="J554" s="32">
        <v>104</v>
      </c>
      <c r="K554" s="32" t="s">
        <v>116</v>
      </c>
      <c r="L554" s="32"/>
      <c r="M554" s="33" t="s">
        <v>119</v>
      </c>
      <c r="N554" s="33"/>
      <c r="O554" s="32">
        <v>60</v>
      </c>
      <c r="P554" s="111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06"/>
      <c r="R554" s="806"/>
      <c r="S554" s="806"/>
      <c r="T554" s="807"/>
      <c r="U554" s="34"/>
      <c r="V554" s="34"/>
      <c r="W554" s="35" t="s">
        <v>69</v>
      </c>
      <c r="X554" s="797">
        <v>0</v>
      </c>
      <c r="Y554" s="798">
        <f t="shared" si="109"/>
        <v>0</v>
      </c>
      <c r="Z554" s="36" t="str">
        <f t="shared" si="110"/>
        <v/>
      </c>
      <c r="AA554" s="56"/>
      <c r="AB554" s="57"/>
      <c r="AC554" s="639" t="s">
        <v>867</v>
      </c>
      <c r="AG554" s="64"/>
      <c r="AJ554" s="68"/>
      <c r="AK554" s="68">
        <v>0</v>
      </c>
      <c r="BB554" s="640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16.5" customHeight="1" x14ac:dyDescent="0.25">
      <c r="A555" s="54" t="s">
        <v>868</v>
      </c>
      <c r="B555" s="54" t="s">
        <v>869</v>
      </c>
      <c r="C555" s="31">
        <v>4301011799</v>
      </c>
      <c r="D555" s="803">
        <v>4680115884519</v>
      </c>
      <c r="E555" s="804"/>
      <c r="F555" s="796">
        <v>0.88</v>
      </c>
      <c r="G555" s="32">
        <v>6</v>
      </c>
      <c r="H555" s="796">
        <v>5.28</v>
      </c>
      <c r="I555" s="796">
        <v>5.64</v>
      </c>
      <c r="J555" s="32">
        <v>104</v>
      </c>
      <c r="K555" s="32" t="s">
        <v>116</v>
      </c>
      <c r="L555" s="32"/>
      <c r="M555" s="33" t="s">
        <v>77</v>
      </c>
      <c r="N555" s="33"/>
      <c r="O555" s="32">
        <v>60</v>
      </c>
      <c r="P555" s="11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06"/>
      <c r="R555" s="806"/>
      <c r="S555" s="806"/>
      <c r="T555" s="807"/>
      <c r="U555" s="34"/>
      <c r="V555" s="34"/>
      <c r="W555" s="35" t="s">
        <v>69</v>
      </c>
      <c r="X555" s="797">
        <v>0</v>
      </c>
      <c r="Y555" s="798">
        <f t="shared" si="109"/>
        <v>0</v>
      </c>
      <c r="Z555" s="36" t="str">
        <f t="shared" si="110"/>
        <v/>
      </c>
      <c r="AA555" s="56"/>
      <c r="AB555" s="57"/>
      <c r="AC555" s="641" t="s">
        <v>870</v>
      </c>
      <c r="AG555" s="64"/>
      <c r="AJ555" s="68"/>
      <c r="AK555" s="68">
        <v>0</v>
      </c>
      <c r="BB555" s="642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871</v>
      </c>
      <c r="B556" s="54" t="s">
        <v>872</v>
      </c>
      <c r="C556" s="31">
        <v>4301011376</v>
      </c>
      <c r="D556" s="803">
        <v>4680115885226</v>
      </c>
      <c r="E556" s="804"/>
      <c r="F556" s="796">
        <v>0.88</v>
      </c>
      <c r="G556" s="32">
        <v>6</v>
      </c>
      <c r="H556" s="796">
        <v>5.28</v>
      </c>
      <c r="I556" s="796">
        <v>5.64</v>
      </c>
      <c r="J556" s="32">
        <v>104</v>
      </c>
      <c r="K556" s="32" t="s">
        <v>116</v>
      </c>
      <c r="L556" s="32"/>
      <c r="M556" s="33" t="s">
        <v>77</v>
      </c>
      <c r="N556" s="33"/>
      <c r="O556" s="32">
        <v>60</v>
      </c>
      <c r="P556" s="93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06"/>
      <c r="R556" s="806"/>
      <c r="S556" s="806"/>
      <c r="T556" s="807"/>
      <c r="U556" s="34"/>
      <c r="V556" s="34"/>
      <c r="W556" s="35" t="s">
        <v>69</v>
      </c>
      <c r="X556" s="797">
        <v>0</v>
      </c>
      <c r="Y556" s="798">
        <f t="shared" si="109"/>
        <v>0</v>
      </c>
      <c r="Z556" s="36" t="str">
        <f t="shared" si="110"/>
        <v/>
      </c>
      <c r="AA556" s="56"/>
      <c r="AB556" s="57"/>
      <c r="AC556" s="643" t="s">
        <v>873</v>
      </c>
      <c r="AG556" s="64"/>
      <c r="AJ556" s="68"/>
      <c r="AK556" s="68">
        <v>0</v>
      </c>
      <c r="BB556" s="644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customHeight="1" x14ac:dyDescent="0.25">
      <c r="A557" s="54" t="s">
        <v>874</v>
      </c>
      <c r="B557" s="54" t="s">
        <v>875</v>
      </c>
      <c r="C557" s="31">
        <v>4301011778</v>
      </c>
      <c r="D557" s="803">
        <v>4680115880603</v>
      </c>
      <c r="E557" s="804"/>
      <c r="F557" s="796">
        <v>0.6</v>
      </c>
      <c r="G557" s="32">
        <v>6</v>
      </c>
      <c r="H557" s="796">
        <v>3.6</v>
      </c>
      <c r="I557" s="796">
        <v>3.81</v>
      </c>
      <c r="J557" s="32">
        <v>132</v>
      </c>
      <c r="K557" s="32" t="s">
        <v>126</v>
      </c>
      <c r="L557" s="32"/>
      <c r="M557" s="33" t="s">
        <v>119</v>
      </c>
      <c r="N557" s="33"/>
      <c r="O557" s="32">
        <v>60</v>
      </c>
      <c r="P557" s="115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06"/>
      <c r="R557" s="806"/>
      <c r="S557" s="806"/>
      <c r="T557" s="807"/>
      <c r="U557" s="34"/>
      <c r="V557" s="34"/>
      <c r="W557" s="35" t="s">
        <v>69</v>
      </c>
      <c r="X557" s="797">
        <v>0</v>
      </c>
      <c r="Y557" s="798">
        <f t="shared" si="109"/>
        <v>0</v>
      </c>
      <c r="Z557" s="36" t="str">
        <f>IFERROR(IF(Y557=0,"",ROUNDUP(Y557/H557,0)*0.00902),"")</f>
        <v/>
      </c>
      <c r="AA557" s="56"/>
      <c r="AB557" s="57"/>
      <c r="AC557" s="645" t="s">
        <v>117</v>
      </c>
      <c r="AG557" s="64"/>
      <c r="AJ557" s="68"/>
      <c r="AK557" s="68">
        <v>0</v>
      </c>
      <c r="BB557" s="646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customHeight="1" x14ac:dyDescent="0.25">
      <c r="A558" s="54" t="s">
        <v>874</v>
      </c>
      <c r="B558" s="54" t="s">
        <v>876</v>
      </c>
      <c r="C558" s="31">
        <v>4301012035</v>
      </c>
      <c r="D558" s="803">
        <v>4680115880603</v>
      </c>
      <c r="E558" s="804"/>
      <c r="F558" s="796">
        <v>0.6</v>
      </c>
      <c r="G558" s="32">
        <v>8</v>
      </c>
      <c r="H558" s="796">
        <v>4.8</v>
      </c>
      <c r="I558" s="796">
        <v>6.96</v>
      </c>
      <c r="J558" s="32">
        <v>120</v>
      </c>
      <c r="K558" s="32" t="s">
        <v>126</v>
      </c>
      <c r="L558" s="32"/>
      <c r="M558" s="33" t="s">
        <v>119</v>
      </c>
      <c r="N558" s="33"/>
      <c r="O558" s="32">
        <v>60</v>
      </c>
      <c r="P558" s="101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06"/>
      <c r="R558" s="806"/>
      <c r="S558" s="806"/>
      <c r="T558" s="807"/>
      <c r="U558" s="34"/>
      <c r="V558" s="34"/>
      <c r="W558" s="35" t="s">
        <v>69</v>
      </c>
      <c r="X558" s="797">
        <v>0</v>
      </c>
      <c r="Y558" s="798">
        <f t="shared" si="109"/>
        <v>0</v>
      </c>
      <c r="Z558" s="36" t="str">
        <f>IFERROR(IF(Y558=0,"",ROUNDUP(Y558/H558,0)*0.00937),"")</f>
        <v/>
      </c>
      <c r="AA558" s="56"/>
      <c r="AB558" s="57"/>
      <c r="AC558" s="647" t="s">
        <v>117</v>
      </c>
      <c r="AG558" s="64"/>
      <c r="AJ558" s="68"/>
      <c r="AK558" s="68">
        <v>0</v>
      </c>
      <c r="BB558" s="648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customHeight="1" x14ac:dyDescent="0.25">
      <c r="A559" s="54" t="s">
        <v>877</v>
      </c>
      <c r="B559" s="54" t="s">
        <v>878</v>
      </c>
      <c r="C559" s="31">
        <v>4301012036</v>
      </c>
      <c r="D559" s="803">
        <v>4680115882782</v>
      </c>
      <c r="E559" s="804"/>
      <c r="F559" s="796">
        <v>0.6</v>
      </c>
      <c r="G559" s="32">
        <v>8</v>
      </c>
      <c r="H559" s="796">
        <v>4.8</v>
      </c>
      <c r="I559" s="796">
        <v>6.96</v>
      </c>
      <c r="J559" s="32">
        <v>120</v>
      </c>
      <c r="K559" s="32" t="s">
        <v>126</v>
      </c>
      <c r="L559" s="32"/>
      <c r="M559" s="33" t="s">
        <v>119</v>
      </c>
      <c r="N559" s="33"/>
      <c r="O559" s="32">
        <v>60</v>
      </c>
      <c r="P559" s="106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06"/>
      <c r="R559" s="806"/>
      <c r="S559" s="806"/>
      <c r="T559" s="807"/>
      <c r="U559" s="34"/>
      <c r="V559" s="34"/>
      <c r="W559" s="35" t="s">
        <v>69</v>
      </c>
      <c r="X559" s="797">
        <v>0</v>
      </c>
      <c r="Y559" s="798">
        <f t="shared" si="109"/>
        <v>0</v>
      </c>
      <c r="Z559" s="36" t="str">
        <f>IFERROR(IF(Y559=0,"",ROUNDUP(Y559/H559,0)*0.00937),"")</f>
        <v/>
      </c>
      <c r="AA559" s="56"/>
      <c r="AB559" s="57"/>
      <c r="AC559" s="649" t="s">
        <v>861</v>
      </c>
      <c r="AG559" s="64"/>
      <c r="AJ559" s="68"/>
      <c r="AK559" s="68">
        <v>0</v>
      </c>
      <c r="BB559" s="650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customHeight="1" x14ac:dyDescent="0.25">
      <c r="A560" s="54" t="s">
        <v>879</v>
      </c>
      <c r="B560" s="54" t="s">
        <v>880</v>
      </c>
      <c r="C560" s="31">
        <v>4301012050</v>
      </c>
      <c r="D560" s="803">
        <v>4680115885479</v>
      </c>
      <c r="E560" s="804"/>
      <c r="F560" s="796">
        <v>0.4</v>
      </c>
      <c r="G560" s="32">
        <v>6</v>
      </c>
      <c r="H560" s="796">
        <v>2.4</v>
      </c>
      <c r="I560" s="796">
        <v>2.58</v>
      </c>
      <c r="J560" s="32">
        <v>182</v>
      </c>
      <c r="K560" s="32" t="s">
        <v>76</v>
      </c>
      <c r="L560" s="32"/>
      <c r="M560" s="33" t="s">
        <v>119</v>
      </c>
      <c r="N560" s="33"/>
      <c r="O560" s="32">
        <v>60</v>
      </c>
      <c r="P560" s="1140" t="s">
        <v>881</v>
      </c>
      <c r="Q560" s="806"/>
      <c r="R560" s="806"/>
      <c r="S560" s="806"/>
      <c r="T560" s="807"/>
      <c r="U560" s="34"/>
      <c r="V560" s="34"/>
      <c r="W560" s="35" t="s">
        <v>69</v>
      </c>
      <c r="X560" s="797">
        <v>0</v>
      </c>
      <c r="Y560" s="798">
        <f t="shared" si="109"/>
        <v>0</v>
      </c>
      <c r="Z560" s="36" t="str">
        <f>IFERROR(IF(Y560=0,"",ROUNDUP(Y560/H560,0)*0.00651),"")</f>
        <v/>
      </c>
      <c r="AA560" s="56"/>
      <c r="AB560" s="57"/>
      <c r="AC560" s="651" t="s">
        <v>867</v>
      </c>
      <c r="AG560" s="64"/>
      <c r="AJ560" s="68"/>
      <c r="AK560" s="68">
        <v>0</v>
      </c>
      <c r="BB560" s="652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customHeight="1" x14ac:dyDescent="0.25">
      <c r="A561" s="54" t="s">
        <v>882</v>
      </c>
      <c r="B561" s="54" t="s">
        <v>883</v>
      </c>
      <c r="C561" s="31">
        <v>4301011784</v>
      </c>
      <c r="D561" s="803">
        <v>4607091389982</v>
      </c>
      <c r="E561" s="804"/>
      <c r="F561" s="796">
        <v>0.6</v>
      </c>
      <c r="G561" s="32">
        <v>6</v>
      </c>
      <c r="H561" s="796">
        <v>3.6</v>
      </c>
      <c r="I561" s="796">
        <v>3.81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60</v>
      </c>
      <c r="P561" s="10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06"/>
      <c r="R561" s="806"/>
      <c r="S561" s="806"/>
      <c r="T561" s="807"/>
      <c r="U561" s="34"/>
      <c r="V561" s="34"/>
      <c r="W561" s="35" t="s">
        <v>69</v>
      </c>
      <c r="X561" s="797">
        <v>0</v>
      </c>
      <c r="Y561" s="798">
        <f t="shared" si="109"/>
        <v>0</v>
      </c>
      <c r="Z561" s="36" t="str">
        <f>IFERROR(IF(Y561=0,"",ROUNDUP(Y561/H561,0)*0.00902),"")</f>
        <v/>
      </c>
      <c r="AA561" s="56"/>
      <c r="AB561" s="57"/>
      <c r="AC561" s="653" t="s">
        <v>867</v>
      </c>
      <c r="AG561" s="64"/>
      <c r="AJ561" s="68"/>
      <c r="AK561" s="68">
        <v>0</v>
      </c>
      <c r="BB561" s="654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customHeight="1" x14ac:dyDescent="0.25">
      <c r="A562" s="54" t="s">
        <v>882</v>
      </c>
      <c r="B562" s="54" t="s">
        <v>884</v>
      </c>
      <c r="C562" s="31">
        <v>4301012034</v>
      </c>
      <c r="D562" s="803">
        <v>4607091389982</v>
      </c>
      <c r="E562" s="804"/>
      <c r="F562" s="796">
        <v>0.6</v>
      </c>
      <c r="G562" s="32">
        <v>8</v>
      </c>
      <c r="H562" s="796">
        <v>4.8</v>
      </c>
      <c r="I562" s="796">
        <v>6.96</v>
      </c>
      <c r="J562" s="32">
        <v>120</v>
      </c>
      <c r="K562" s="32" t="s">
        <v>126</v>
      </c>
      <c r="L562" s="32"/>
      <c r="M562" s="33" t="s">
        <v>119</v>
      </c>
      <c r="N562" s="33"/>
      <c r="O562" s="32">
        <v>60</v>
      </c>
      <c r="P562" s="83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06"/>
      <c r="R562" s="806"/>
      <c r="S562" s="806"/>
      <c r="T562" s="807"/>
      <c r="U562" s="34"/>
      <c r="V562" s="34"/>
      <c r="W562" s="35" t="s">
        <v>69</v>
      </c>
      <c r="X562" s="797">
        <v>0</v>
      </c>
      <c r="Y562" s="798">
        <f t="shared" si="109"/>
        <v>0</v>
      </c>
      <c r="Z562" s="36" t="str">
        <f>IFERROR(IF(Y562=0,"",ROUNDUP(Y562/H562,0)*0.00937),"")</f>
        <v/>
      </c>
      <c r="AA562" s="56"/>
      <c r="AB562" s="57"/>
      <c r="AC562" s="655" t="s">
        <v>867</v>
      </c>
      <c r="AG562" s="64"/>
      <c r="AJ562" s="68"/>
      <c r="AK562" s="68">
        <v>0</v>
      </c>
      <c r="BB562" s="656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ht="27" customHeight="1" x14ac:dyDescent="0.25">
      <c r="A563" s="54" t="s">
        <v>885</v>
      </c>
      <c r="B563" s="54" t="s">
        <v>886</v>
      </c>
      <c r="C563" s="31">
        <v>4301012057</v>
      </c>
      <c r="D563" s="803">
        <v>4680115886483</v>
      </c>
      <c r="E563" s="804"/>
      <c r="F563" s="796">
        <v>0.55000000000000004</v>
      </c>
      <c r="G563" s="32">
        <v>8</v>
      </c>
      <c r="H563" s="796">
        <v>4.4000000000000004</v>
      </c>
      <c r="I563" s="796">
        <v>4.6100000000000003</v>
      </c>
      <c r="J563" s="32">
        <v>132</v>
      </c>
      <c r="K563" s="32" t="s">
        <v>126</v>
      </c>
      <c r="L563" s="32"/>
      <c r="M563" s="33" t="s">
        <v>119</v>
      </c>
      <c r="N563" s="33"/>
      <c r="O563" s="32">
        <v>60</v>
      </c>
      <c r="P563" s="869" t="s">
        <v>887</v>
      </c>
      <c r="Q563" s="806"/>
      <c r="R563" s="806"/>
      <c r="S563" s="806"/>
      <c r="T563" s="807"/>
      <c r="U563" s="34"/>
      <c r="V563" s="34"/>
      <c r="W563" s="35" t="s">
        <v>69</v>
      </c>
      <c r="X563" s="797">
        <v>0</v>
      </c>
      <c r="Y563" s="798">
        <f t="shared" si="109"/>
        <v>0</v>
      </c>
      <c r="Z563" s="36" t="str">
        <f>IFERROR(IF(Y563=0,"",ROUNDUP(Y563/H563,0)*0.00902),"")</f>
        <v/>
      </c>
      <c r="AA563" s="56"/>
      <c r="AB563" s="57"/>
      <c r="AC563" s="657" t="s">
        <v>864</v>
      </c>
      <c r="AG563" s="64"/>
      <c r="AJ563" s="68"/>
      <c r="AK563" s="68">
        <v>0</v>
      </c>
      <c r="BB563" s="658" t="s">
        <v>1</v>
      </c>
      <c r="BM563" s="64">
        <f t="shared" si="111"/>
        <v>0</v>
      </c>
      <c r="BN563" s="64">
        <f t="shared" si="112"/>
        <v>0</v>
      </c>
      <c r="BO563" s="64">
        <f t="shared" si="113"/>
        <v>0</v>
      </c>
      <c r="BP563" s="64">
        <f t="shared" si="114"/>
        <v>0</v>
      </c>
    </row>
    <row r="564" spans="1:68" ht="27" customHeight="1" x14ac:dyDescent="0.25">
      <c r="A564" s="54" t="s">
        <v>888</v>
      </c>
      <c r="B564" s="54" t="s">
        <v>889</v>
      </c>
      <c r="C564" s="31">
        <v>4301012058</v>
      </c>
      <c r="D564" s="803">
        <v>4680115886490</v>
      </c>
      <c r="E564" s="804"/>
      <c r="F564" s="796">
        <v>0.55000000000000004</v>
      </c>
      <c r="G564" s="32">
        <v>8</v>
      </c>
      <c r="H564" s="796">
        <v>4.4000000000000004</v>
      </c>
      <c r="I564" s="796">
        <v>4.58</v>
      </c>
      <c r="J564" s="32">
        <v>182</v>
      </c>
      <c r="K564" s="32" t="s">
        <v>76</v>
      </c>
      <c r="L564" s="32"/>
      <c r="M564" s="33" t="s">
        <v>119</v>
      </c>
      <c r="N564" s="33"/>
      <c r="O564" s="32">
        <v>60</v>
      </c>
      <c r="P564" s="1070" t="s">
        <v>890</v>
      </c>
      <c r="Q564" s="806"/>
      <c r="R564" s="806"/>
      <c r="S564" s="806"/>
      <c r="T564" s="807"/>
      <c r="U564" s="34"/>
      <c r="V564" s="34"/>
      <c r="W564" s="35" t="s">
        <v>69</v>
      </c>
      <c r="X564" s="797">
        <v>0</v>
      </c>
      <c r="Y564" s="798">
        <f t="shared" si="109"/>
        <v>0</v>
      </c>
      <c r="Z564" s="36" t="str">
        <f>IFERROR(IF(Y564=0,"",ROUNDUP(Y564/H564,0)*0.00651),"")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11"/>
        <v>0</v>
      </c>
      <c r="BN564" s="64">
        <f t="shared" si="112"/>
        <v>0</v>
      </c>
      <c r="BO564" s="64">
        <f t="shared" si="113"/>
        <v>0</v>
      </c>
      <c r="BP564" s="64">
        <f t="shared" si="114"/>
        <v>0</v>
      </c>
    </row>
    <row r="565" spans="1:68" ht="27" customHeight="1" x14ac:dyDescent="0.25">
      <c r="A565" s="54" t="s">
        <v>891</v>
      </c>
      <c r="B565" s="54" t="s">
        <v>892</v>
      </c>
      <c r="C565" s="31">
        <v>4301012055</v>
      </c>
      <c r="D565" s="803">
        <v>4680115886469</v>
      </c>
      <c r="E565" s="804"/>
      <c r="F565" s="796">
        <v>0.55000000000000004</v>
      </c>
      <c r="G565" s="32">
        <v>8</v>
      </c>
      <c r="H565" s="796">
        <v>4.4000000000000004</v>
      </c>
      <c r="I565" s="796">
        <v>4.6100000000000003</v>
      </c>
      <c r="J565" s="32">
        <v>132</v>
      </c>
      <c r="K565" s="32" t="s">
        <v>126</v>
      </c>
      <c r="L565" s="32"/>
      <c r="M565" s="33" t="s">
        <v>119</v>
      </c>
      <c r="N565" s="33"/>
      <c r="O565" s="32">
        <v>60</v>
      </c>
      <c r="P565" s="862" t="s">
        <v>893</v>
      </c>
      <c r="Q565" s="806"/>
      <c r="R565" s="806"/>
      <c r="S565" s="806"/>
      <c r="T565" s="807"/>
      <c r="U565" s="34"/>
      <c r="V565" s="34"/>
      <c r="W565" s="35" t="s">
        <v>69</v>
      </c>
      <c r="X565" s="797">
        <v>0</v>
      </c>
      <c r="Y565" s="79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11"/>
        <v>0</v>
      </c>
      <c r="BN565" s="64">
        <f t="shared" si="112"/>
        <v>0</v>
      </c>
      <c r="BO565" s="64">
        <f t="shared" si="113"/>
        <v>0</v>
      </c>
      <c r="BP565" s="64">
        <f t="shared" si="114"/>
        <v>0</v>
      </c>
    </row>
    <row r="566" spans="1:68" x14ac:dyDescent="0.2">
      <c r="A566" s="808"/>
      <c r="B566" s="809"/>
      <c r="C566" s="809"/>
      <c r="D566" s="809"/>
      <c r="E566" s="809"/>
      <c r="F566" s="809"/>
      <c r="G566" s="809"/>
      <c r="H566" s="809"/>
      <c r="I566" s="809"/>
      <c r="J566" s="809"/>
      <c r="K566" s="809"/>
      <c r="L566" s="809"/>
      <c r="M566" s="809"/>
      <c r="N566" s="809"/>
      <c r="O566" s="810"/>
      <c r="P566" s="813" t="s">
        <v>71</v>
      </c>
      <c r="Q566" s="814"/>
      <c r="R566" s="814"/>
      <c r="S566" s="814"/>
      <c r="T566" s="814"/>
      <c r="U566" s="814"/>
      <c r="V566" s="815"/>
      <c r="W566" s="37" t="s">
        <v>72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0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0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</v>
      </c>
      <c r="AA566" s="800"/>
      <c r="AB566" s="800"/>
      <c r="AC566" s="800"/>
    </row>
    <row r="567" spans="1:68" x14ac:dyDescent="0.2">
      <c r="A567" s="809"/>
      <c r="B567" s="809"/>
      <c r="C567" s="809"/>
      <c r="D567" s="809"/>
      <c r="E567" s="809"/>
      <c r="F567" s="809"/>
      <c r="G567" s="809"/>
      <c r="H567" s="809"/>
      <c r="I567" s="809"/>
      <c r="J567" s="809"/>
      <c r="K567" s="809"/>
      <c r="L567" s="809"/>
      <c r="M567" s="809"/>
      <c r="N567" s="809"/>
      <c r="O567" s="810"/>
      <c r="P567" s="813" t="s">
        <v>71</v>
      </c>
      <c r="Q567" s="814"/>
      <c r="R567" s="814"/>
      <c r="S567" s="814"/>
      <c r="T567" s="814"/>
      <c r="U567" s="814"/>
      <c r="V567" s="815"/>
      <c r="W567" s="37" t="s">
        <v>69</v>
      </c>
      <c r="X567" s="799">
        <f>IFERROR(SUM(X551:X565),"0")</f>
        <v>0</v>
      </c>
      <c r="Y567" s="799">
        <f>IFERROR(SUM(Y551:Y565),"0")</f>
        <v>0</v>
      </c>
      <c r="Z567" s="37"/>
      <c r="AA567" s="800"/>
      <c r="AB567" s="800"/>
      <c r="AC567" s="800"/>
    </row>
    <row r="568" spans="1:68" ht="14.25" customHeight="1" x14ac:dyDescent="0.25">
      <c r="A568" s="829" t="s">
        <v>165</v>
      </c>
      <c r="B568" s="809"/>
      <c r="C568" s="809"/>
      <c r="D568" s="809"/>
      <c r="E568" s="809"/>
      <c r="F568" s="809"/>
      <c r="G568" s="809"/>
      <c r="H568" s="809"/>
      <c r="I568" s="809"/>
      <c r="J568" s="809"/>
      <c r="K568" s="809"/>
      <c r="L568" s="809"/>
      <c r="M568" s="809"/>
      <c r="N568" s="809"/>
      <c r="O568" s="809"/>
      <c r="P568" s="809"/>
      <c r="Q568" s="809"/>
      <c r="R568" s="809"/>
      <c r="S568" s="809"/>
      <c r="T568" s="809"/>
      <c r="U568" s="809"/>
      <c r="V568" s="809"/>
      <c r="W568" s="809"/>
      <c r="X568" s="809"/>
      <c r="Y568" s="809"/>
      <c r="Z568" s="809"/>
      <c r="AA568" s="793"/>
      <c r="AB568" s="793"/>
      <c r="AC568" s="793"/>
    </row>
    <row r="569" spans="1:68" ht="16.5" customHeight="1" x14ac:dyDescent="0.25">
      <c r="A569" s="54" t="s">
        <v>894</v>
      </c>
      <c r="B569" s="54" t="s">
        <v>895</v>
      </c>
      <c r="C569" s="31">
        <v>4301020222</v>
      </c>
      <c r="D569" s="803">
        <v>4607091388930</v>
      </c>
      <c r="E569" s="804"/>
      <c r="F569" s="796">
        <v>0.88</v>
      </c>
      <c r="G569" s="32">
        <v>6</v>
      </c>
      <c r="H569" s="796">
        <v>5.28</v>
      </c>
      <c r="I569" s="796">
        <v>5.64</v>
      </c>
      <c r="J569" s="32">
        <v>104</v>
      </c>
      <c r="K569" s="32" t="s">
        <v>116</v>
      </c>
      <c r="L569" s="32"/>
      <c r="M569" s="33" t="s">
        <v>119</v>
      </c>
      <c r="N569" s="33"/>
      <c r="O569" s="32">
        <v>55</v>
      </c>
      <c r="P569" s="113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9" s="806"/>
      <c r="R569" s="806"/>
      <c r="S569" s="806"/>
      <c r="T569" s="807"/>
      <c r="U569" s="34"/>
      <c r="V569" s="34"/>
      <c r="W569" s="35" t="s">
        <v>69</v>
      </c>
      <c r="X569" s="797">
        <v>0</v>
      </c>
      <c r="Y569" s="798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3" t="s">
        <v>896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customHeight="1" x14ac:dyDescent="0.25">
      <c r="A570" s="54" t="s">
        <v>894</v>
      </c>
      <c r="B570" s="54" t="s">
        <v>897</v>
      </c>
      <c r="C570" s="31">
        <v>4301020334</v>
      </c>
      <c r="D570" s="803">
        <v>4607091388930</v>
      </c>
      <c r="E570" s="804"/>
      <c r="F570" s="796">
        <v>0.88</v>
      </c>
      <c r="G570" s="32">
        <v>6</v>
      </c>
      <c r="H570" s="796">
        <v>5.28</v>
      </c>
      <c r="I570" s="796">
        <v>5.64</v>
      </c>
      <c r="J570" s="32">
        <v>104</v>
      </c>
      <c r="K570" s="32" t="s">
        <v>116</v>
      </c>
      <c r="L570" s="32"/>
      <c r="M570" s="33" t="s">
        <v>77</v>
      </c>
      <c r="N570" s="33"/>
      <c r="O570" s="32">
        <v>70</v>
      </c>
      <c r="P570" s="892" t="s">
        <v>898</v>
      </c>
      <c r="Q570" s="806"/>
      <c r="R570" s="806"/>
      <c r="S570" s="806"/>
      <c r="T570" s="807"/>
      <c r="U570" s="34"/>
      <c r="V570" s="34"/>
      <c r="W570" s="35" t="s">
        <v>69</v>
      </c>
      <c r="X570" s="797">
        <v>0</v>
      </c>
      <c r="Y570" s="79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899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customHeight="1" x14ac:dyDescent="0.25">
      <c r="A571" s="54" t="s">
        <v>900</v>
      </c>
      <c r="B571" s="54" t="s">
        <v>901</v>
      </c>
      <c r="C571" s="31">
        <v>4301020364</v>
      </c>
      <c r="D571" s="803">
        <v>4680115880054</v>
      </c>
      <c r="E571" s="804"/>
      <c r="F571" s="796">
        <v>0.6</v>
      </c>
      <c r="G571" s="32">
        <v>8</v>
      </c>
      <c r="H571" s="796">
        <v>4.8</v>
      </c>
      <c r="I571" s="796">
        <v>6.96</v>
      </c>
      <c r="J571" s="32">
        <v>120</v>
      </c>
      <c r="K571" s="32" t="s">
        <v>126</v>
      </c>
      <c r="L571" s="32"/>
      <c r="M571" s="33" t="s">
        <v>119</v>
      </c>
      <c r="N571" s="33"/>
      <c r="O571" s="32">
        <v>55</v>
      </c>
      <c r="P571" s="893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806"/>
      <c r="R571" s="806"/>
      <c r="S571" s="806"/>
      <c r="T571" s="807"/>
      <c r="U571" s="34"/>
      <c r="V571" s="34"/>
      <c r="W571" s="35" t="s">
        <v>69</v>
      </c>
      <c r="X571" s="797">
        <v>0</v>
      </c>
      <c r="Y571" s="79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896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900</v>
      </c>
      <c r="B572" s="54" t="s">
        <v>902</v>
      </c>
      <c r="C572" s="31">
        <v>4301020385</v>
      </c>
      <c r="D572" s="803">
        <v>4680115880054</v>
      </c>
      <c r="E572" s="804"/>
      <c r="F572" s="796">
        <v>0.6</v>
      </c>
      <c r="G572" s="32">
        <v>8</v>
      </c>
      <c r="H572" s="796">
        <v>4.8</v>
      </c>
      <c r="I572" s="796">
        <v>6.93</v>
      </c>
      <c r="J572" s="32">
        <v>132</v>
      </c>
      <c r="K572" s="32" t="s">
        <v>126</v>
      </c>
      <c r="L572" s="32"/>
      <c r="M572" s="33" t="s">
        <v>119</v>
      </c>
      <c r="N572" s="33"/>
      <c r="O572" s="32">
        <v>70</v>
      </c>
      <c r="P572" s="921" t="s">
        <v>903</v>
      </c>
      <c r="Q572" s="806"/>
      <c r="R572" s="806"/>
      <c r="S572" s="806"/>
      <c r="T572" s="807"/>
      <c r="U572" s="34"/>
      <c r="V572" s="34"/>
      <c r="W572" s="35" t="s">
        <v>69</v>
      </c>
      <c r="X572" s="797">
        <v>0</v>
      </c>
      <c r="Y572" s="79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899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customHeight="1" x14ac:dyDescent="0.25">
      <c r="A573" s="54" t="s">
        <v>900</v>
      </c>
      <c r="B573" s="54" t="s">
        <v>904</v>
      </c>
      <c r="C573" s="31">
        <v>4301020206</v>
      </c>
      <c r="D573" s="803">
        <v>4680115880054</v>
      </c>
      <c r="E573" s="804"/>
      <c r="F573" s="796">
        <v>0.6</v>
      </c>
      <c r="G573" s="32">
        <v>6</v>
      </c>
      <c r="H573" s="796">
        <v>3.6</v>
      </c>
      <c r="I573" s="796">
        <v>3.81</v>
      </c>
      <c r="J573" s="32">
        <v>132</v>
      </c>
      <c r="K573" s="32" t="s">
        <v>126</v>
      </c>
      <c r="L573" s="32"/>
      <c r="M573" s="33" t="s">
        <v>119</v>
      </c>
      <c r="N573" s="33"/>
      <c r="O573" s="32">
        <v>55</v>
      </c>
      <c r="P573" s="9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806"/>
      <c r="R573" s="806"/>
      <c r="S573" s="806"/>
      <c r="T573" s="807"/>
      <c r="U573" s="34"/>
      <c r="V573" s="34"/>
      <c r="W573" s="35" t="s">
        <v>69</v>
      </c>
      <c r="X573" s="797">
        <v>0</v>
      </c>
      <c r="Y573" s="798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71" t="s">
        <v>896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808"/>
      <c r="B574" s="809"/>
      <c r="C574" s="809"/>
      <c r="D574" s="809"/>
      <c r="E574" s="809"/>
      <c r="F574" s="809"/>
      <c r="G574" s="809"/>
      <c r="H574" s="809"/>
      <c r="I574" s="809"/>
      <c r="J574" s="809"/>
      <c r="K574" s="809"/>
      <c r="L574" s="809"/>
      <c r="M574" s="809"/>
      <c r="N574" s="809"/>
      <c r="O574" s="810"/>
      <c r="P574" s="813" t="s">
        <v>71</v>
      </c>
      <c r="Q574" s="814"/>
      <c r="R574" s="814"/>
      <c r="S574" s="814"/>
      <c r="T574" s="814"/>
      <c r="U574" s="814"/>
      <c r="V574" s="815"/>
      <c r="W574" s="37" t="s">
        <v>72</v>
      </c>
      <c r="X574" s="799">
        <f>IFERROR(X569/H569,"0")+IFERROR(X570/H570,"0")+IFERROR(X571/H571,"0")+IFERROR(X572/H572,"0")+IFERROR(X573/H573,"0")</f>
        <v>0</v>
      </c>
      <c r="Y574" s="799">
        <f>IFERROR(Y569/H569,"0")+IFERROR(Y570/H570,"0")+IFERROR(Y571/H571,"0")+IFERROR(Y572/H572,"0")+IFERROR(Y573/H573,"0")</f>
        <v>0</v>
      </c>
      <c r="Z574" s="799">
        <f>IFERROR(IF(Z569="",0,Z569),"0")+IFERROR(IF(Z570="",0,Z570),"0")+IFERROR(IF(Z571="",0,Z571),"0")+IFERROR(IF(Z572="",0,Z572),"0")+IFERROR(IF(Z573="",0,Z573),"0")</f>
        <v>0</v>
      </c>
      <c r="AA574" s="800"/>
      <c r="AB574" s="800"/>
      <c r="AC574" s="800"/>
    </row>
    <row r="575" spans="1:68" x14ac:dyDescent="0.2">
      <c r="A575" s="809"/>
      <c r="B575" s="809"/>
      <c r="C575" s="809"/>
      <c r="D575" s="809"/>
      <c r="E575" s="809"/>
      <c r="F575" s="809"/>
      <c r="G575" s="809"/>
      <c r="H575" s="809"/>
      <c r="I575" s="809"/>
      <c r="J575" s="809"/>
      <c r="K575" s="809"/>
      <c r="L575" s="809"/>
      <c r="M575" s="809"/>
      <c r="N575" s="809"/>
      <c r="O575" s="810"/>
      <c r="P575" s="813" t="s">
        <v>71</v>
      </c>
      <c r="Q575" s="814"/>
      <c r="R575" s="814"/>
      <c r="S575" s="814"/>
      <c r="T575" s="814"/>
      <c r="U575" s="814"/>
      <c r="V575" s="815"/>
      <c r="W575" s="37" t="s">
        <v>69</v>
      </c>
      <c r="X575" s="799">
        <f>IFERROR(SUM(X569:X573),"0")</f>
        <v>0</v>
      </c>
      <c r="Y575" s="799">
        <f>IFERROR(SUM(Y569:Y573),"0")</f>
        <v>0</v>
      </c>
      <c r="Z575" s="37"/>
      <c r="AA575" s="800"/>
      <c r="AB575" s="800"/>
      <c r="AC575" s="800"/>
    </row>
    <row r="576" spans="1:68" ht="14.25" customHeight="1" x14ac:dyDescent="0.25">
      <c r="A576" s="829" t="s">
        <v>64</v>
      </c>
      <c r="B576" s="809"/>
      <c r="C576" s="809"/>
      <c r="D576" s="809"/>
      <c r="E576" s="809"/>
      <c r="F576" s="809"/>
      <c r="G576" s="809"/>
      <c r="H576" s="809"/>
      <c r="I576" s="809"/>
      <c r="J576" s="809"/>
      <c r="K576" s="809"/>
      <c r="L576" s="809"/>
      <c r="M576" s="809"/>
      <c r="N576" s="809"/>
      <c r="O576" s="809"/>
      <c r="P576" s="809"/>
      <c r="Q576" s="809"/>
      <c r="R576" s="809"/>
      <c r="S576" s="809"/>
      <c r="T576" s="809"/>
      <c r="U576" s="809"/>
      <c r="V576" s="809"/>
      <c r="W576" s="809"/>
      <c r="X576" s="809"/>
      <c r="Y576" s="809"/>
      <c r="Z576" s="809"/>
      <c r="AA576" s="793"/>
      <c r="AB576" s="793"/>
      <c r="AC576" s="793"/>
    </row>
    <row r="577" spans="1:68" ht="27" customHeight="1" x14ac:dyDescent="0.25">
      <c r="A577" s="54" t="s">
        <v>905</v>
      </c>
      <c r="B577" s="54" t="s">
        <v>906</v>
      </c>
      <c r="C577" s="31">
        <v>4301031252</v>
      </c>
      <c r="D577" s="803">
        <v>4680115883116</v>
      </c>
      <c r="E577" s="804"/>
      <c r="F577" s="796">
        <v>0.88</v>
      </c>
      <c r="G577" s="32">
        <v>6</v>
      </c>
      <c r="H577" s="796">
        <v>5.28</v>
      </c>
      <c r="I577" s="796">
        <v>5.64</v>
      </c>
      <c r="J577" s="32">
        <v>104</v>
      </c>
      <c r="K577" s="32" t="s">
        <v>116</v>
      </c>
      <c r="L577" s="32"/>
      <c r="M577" s="33" t="s">
        <v>119</v>
      </c>
      <c r="N577" s="33"/>
      <c r="O577" s="32">
        <v>60</v>
      </c>
      <c r="P577" s="116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7" s="806"/>
      <c r="R577" s="806"/>
      <c r="S577" s="806"/>
      <c r="T577" s="807"/>
      <c r="U577" s="34"/>
      <c r="V577" s="34"/>
      <c r="W577" s="35" t="s">
        <v>69</v>
      </c>
      <c r="X577" s="797">
        <v>0</v>
      </c>
      <c r="Y577" s="798">
        <f t="shared" ref="Y577:Y591" si="115">IFERROR(IF(X577="",0,CEILING((X577/$H577),1)*$H577),"")</f>
        <v>0</v>
      </c>
      <c r="Z577" s="36" t="str">
        <f t="shared" ref="Z577:Z582" si="116">IFERROR(IF(Y577=0,"",ROUNDUP(Y577/H577,0)*0.01196),"")</f>
        <v/>
      </c>
      <c r="AA577" s="56"/>
      <c r="AB577" s="57"/>
      <c r="AC577" s="673" t="s">
        <v>907</v>
      </c>
      <c r="AG577" s="64"/>
      <c r="AJ577" s="68"/>
      <c r="AK577" s="68">
        <v>0</v>
      </c>
      <c r="BB577" s="674" t="s">
        <v>1</v>
      </c>
      <c r="BM577" s="64">
        <f t="shared" ref="BM577:BM591" si="117">IFERROR(X577*I577/H577,"0")</f>
        <v>0</v>
      </c>
      <c r="BN577" s="64">
        <f t="shared" ref="BN577:BN591" si="118">IFERROR(Y577*I577/H577,"0")</f>
        <v>0</v>
      </c>
      <c r="BO577" s="64">
        <f t="shared" ref="BO577:BO591" si="119">IFERROR(1/J577*(X577/H577),"0")</f>
        <v>0</v>
      </c>
      <c r="BP577" s="64">
        <f t="shared" ref="BP577:BP591" si="120">IFERROR(1/J577*(Y577/H577),"0")</f>
        <v>0</v>
      </c>
    </row>
    <row r="578" spans="1:68" ht="27" customHeight="1" x14ac:dyDescent="0.25">
      <c r="A578" s="54" t="s">
        <v>905</v>
      </c>
      <c r="B578" s="54" t="s">
        <v>908</v>
      </c>
      <c r="C578" s="31">
        <v>4301031349</v>
      </c>
      <c r="D578" s="803">
        <v>4680115883116</v>
      </c>
      <c r="E578" s="804"/>
      <c r="F578" s="796">
        <v>0.88</v>
      </c>
      <c r="G578" s="32">
        <v>6</v>
      </c>
      <c r="H578" s="796">
        <v>5.28</v>
      </c>
      <c r="I578" s="796">
        <v>5.64</v>
      </c>
      <c r="J578" s="32">
        <v>104</v>
      </c>
      <c r="K578" s="32" t="s">
        <v>116</v>
      </c>
      <c r="L578" s="32"/>
      <c r="M578" s="33" t="s">
        <v>119</v>
      </c>
      <c r="N578" s="33"/>
      <c r="O578" s="32">
        <v>70</v>
      </c>
      <c r="P578" s="918" t="s">
        <v>909</v>
      </c>
      <c r="Q578" s="806"/>
      <c r="R578" s="806"/>
      <c r="S578" s="806"/>
      <c r="T578" s="807"/>
      <c r="U578" s="34"/>
      <c r="V578" s="34"/>
      <c r="W578" s="35" t="s">
        <v>69</v>
      </c>
      <c r="X578" s="797">
        <v>0</v>
      </c>
      <c r="Y578" s="798">
        <f t="shared" si="115"/>
        <v>0</v>
      </c>
      <c r="Z578" s="36" t="str">
        <f t="shared" si="116"/>
        <v/>
      </c>
      <c r="AA578" s="56"/>
      <c r="AB578" s="57"/>
      <c r="AC578" s="675" t="s">
        <v>910</v>
      </c>
      <c r="AG578" s="64"/>
      <c r="AJ578" s="68"/>
      <c r="AK578" s="68">
        <v>0</v>
      </c>
      <c r="BB578" s="676" t="s">
        <v>1</v>
      </c>
      <c r="BM578" s="64">
        <f t="shared" si="117"/>
        <v>0</v>
      </c>
      <c r="BN578" s="64">
        <f t="shared" si="118"/>
        <v>0</v>
      </c>
      <c r="BO578" s="64">
        <f t="shared" si="119"/>
        <v>0</v>
      </c>
      <c r="BP578" s="64">
        <f t="shared" si="120"/>
        <v>0</v>
      </c>
    </row>
    <row r="579" spans="1:68" ht="27" customHeight="1" x14ac:dyDescent="0.25">
      <c r="A579" s="54" t="s">
        <v>911</v>
      </c>
      <c r="B579" s="54" t="s">
        <v>912</v>
      </c>
      <c r="C579" s="31">
        <v>4301031248</v>
      </c>
      <c r="D579" s="803">
        <v>4680115883093</v>
      </c>
      <c r="E579" s="804"/>
      <c r="F579" s="796">
        <v>0.88</v>
      </c>
      <c r="G579" s="32">
        <v>6</v>
      </c>
      <c r="H579" s="796">
        <v>5.28</v>
      </c>
      <c r="I579" s="796">
        <v>5.64</v>
      </c>
      <c r="J579" s="32">
        <v>104</v>
      </c>
      <c r="K579" s="32" t="s">
        <v>116</v>
      </c>
      <c r="L579" s="32"/>
      <c r="M579" s="33" t="s">
        <v>68</v>
      </c>
      <c r="N579" s="33"/>
      <c r="O579" s="32">
        <v>60</v>
      </c>
      <c r="P579" s="120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9" s="806"/>
      <c r="R579" s="806"/>
      <c r="S579" s="806"/>
      <c r="T579" s="807"/>
      <c r="U579" s="34"/>
      <c r="V579" s="34"/>
      <c r="W579" s="35" t="s">
        <v>69</v>
      </c>
      <c r="X579" s="797">
        <v>0</v>
      </c>
      <c r="Y579" s="798">
        <f t="shared" si="115"/>
        <v>0</v>
      </c>
      <c r="Z579" s="36" t="str">
        <f t="shared" si="116"/>
        <v/>
      </c>
      <c r="AA579" s="56"/>
      <c r="AB579" s="57"/>
      <c r="AC579" s="677" t="s">
        <v>913</v>
      </c>
      <c r="AG579" s="64"/>
      <c r="AJ579" s="68"/>
      <c r="AK579" s="68">
        <v>0</v>
      </c>
      <c r="BB579" s="678" t="s">
        <v>1</v>
      </c>
      <c r="BM579" s="64">
        <f t="shared" si="117"/>
        <v>0</v>
      </c>
      <c r="BN579" s="64">
        <f t="shared" si="118"/>
        <v>0</v>
      </c>
      <c r="BO579" s="64">
        <f t="shared" si="119"/>
        <v>0</v>
      </c>
      <c r="BP579" s="64">
        <f t="shared" si="120"/>
        <v>0</v>
      </c>
    </row>
    <row r="580" spans="1:68" ht="27" customHeight="1" x14ac:dyDescent="0.25">
      <c r="A580" s="54" t="s">
        <v>911</v>
      </c>
      <c r="B580" s="54" t="s">
        <v>914</v>
      </c>
      <c r="C580" s="31">
        <v>4301031350</v>
      </c>
      <c r="D580" s="803">
        <v>4680115883093</v>
      </c>
      <c r="E580" s="804"/>
      <c r="F580" s="796">
        <v>0.88</v>
      </c>
      <c r="G580" s="32">
        <v>6</v>
      </c>
      <c r="H580" s="796">
        <v>5.28</v>
      </c>
      <c r="I580" s="796">
        <v>5.64</v>
      </c>
      <c r="J580" s="32">
        <v>104</v>
      </c>
      <c r="K580" s="32" t="s">
        <v>116</v>
      </c>
      <c r="L580" s="32"/>
      <c r="M580" s="33" t="s">
        <v>68</v>
      </c>
      <c r="N580" s="33"/>
      <c r="O580" s="32">
        <v>70</v>
      </c>
      <c r="P580" s="1126" t="s">
        <v>915</v>
      </c>
      <c r="Q580" s="806"/>
      <c r="R580" s="806"/>
      <c r="S580" s="806"/>
      <c r="T580" s="807"/>
      <c r="U580" s="34"/>
      <c r="V580" s="34"/>
      <c r="W580" s="35" t="s">
        <v>69</v>
      </c>
      <c r="X580" s="797">
        <v>0</v>
      </c>
      <c r="Y580" s="798">
        <f t="shared" si="115"/>
        <v>0</v>
      </c>
      <c r="Z580" s="36" t="str">
        <f t="shared" si="116"/>
        <v/>
      </c>
      <c r="AA580" s="56"/>
      <c r="AB580" s="57"/>
      <c r="AC580" s="679" t="s">
        <v>916</v>
      </c>
      <c r="AG580" s="64"/>
      <c r="AJ580" s="68"/>
      <c r="AK580" s="68">
        <v>0</v>
      </c>
      <c r="BB580" s="680" t="s">
        <v>1</v>
      </c>
      <c r="BM580" s="64">
        <f t="shared" si="117"/>
        <v>0</v>
      </c>
      <c r="BN580" s="64">
        <f t="shared" si="118"/>
        <v>0</v>
      </c>
      <c r="BO580" s="64">
        <f t="shared" si="119"/>
        <v>0</v>
      </c>
      <c r="BP580" s="64">
        <f t="shared" si="120"/>
        <v>0</v>
      </c>
    </row>
    <row r="581" spans="1:68" ht="27" customHeight="1" x14ac:dyDescent="0.25">
      <c r="A581" s="54" t="s">
        <v>917</v>
      </c>
      <c r="B581" s="54" t="s">
        <v>918</v>
      </c>
      <c r="C581" s="31">
        <v>4301031250</v>
      </c>
      <c r="D581" s="803">
        <v>4680115883109</v>
      </c>
      <c r="E581" s="804"/>
      <c r="F581" s="796">
        <v>0.88</v>
      </c>
      <c r="G581" s="32">
        <v>6</v>
      </c>
      <c r="H581" s="796">
        <v>5.28</v>
      </c>
      <c r="I581" s="796">
        <v>5.64</v>
      </c>
      <c r="J581" s="32">
        <v>104</v>
      </c>
      <c r="K581" s="32" t="s">
        <v>116</v>
      </c>
      <c r="L581" s="32"/>
      <c r="M581" s="33" t="s">
        <v>68</v>
      </c>
      <c r="N581" s="33"/>
      <c r="O581" s="32">
        <v>60</v>
      </c>
      <c r="P581" s="10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806"/>
      <c r="R581" s="806"/>
      <c r="S581" s="806"/>
      <c r="T581" s="807"/>
      <c r="U581" s="34"/>
      <c r="V581" s="34"/>
      <c r="W581" s="35" t="s">
        <v>69</v>
      </c>
      <c r="X581" s="797">
        <v>0</v>
      </c>
      <c r="Y581" s="798">
        <f t="shared" si="115"/>
        <v>0</v>
      </c>
      <c r="Z581" s="36" t="str">
        <f t="shared" si="116"/>
        <v/>
      </c>
      <c r="AA581" s="56"/>
      <c r="AB581" s="57"/>
      <c r="AC581" s="681" t="s">
        <v>919</v>
      </c>
      <c r="AG581" s="64"/>
      <c r="AJ581" s="68"/>
      <c r="AK581" s="68">
        <v>0</v>
      </c>
      <c r="BB581" s="682" t="s">
        <v>1</v>
      </c>
      <c r="BM581" s="64">
        <f t="shared" si="117"/>
        <v>0</v>
      </c>
      <c r="BN581" s="64">
        <f t="shared" si="118"/>
        <v>0</v>
      </c>
      <c r="BO581" s="64">
        <f t="shared" si="119"/>
        <v>0</v>
      </c>
      <c r="BP581" s="64">
        <f t="shared" si="120"/>
        <v>0</v>
      </c>
    </row>
    <row r="582" spans="1:68" ht="27" customHeight="1" x14ac:dyDescent="0.25">
      <c r="A582" s="54" t="s">
        <v>917</v>
      </c>
      <c r="B582" s="54" t="s">
        <v>920</v>
      </c>
      <c r="C582" s="31">
        <v>4301031353</v>
      </c>
      <c r="D582" s="803">
        <v>4680115883109</v>
      </c>
      <c r="E582" s="804"/>
      <c r="F582" s="796">
        <v>0.88</v>
      </c>
      <c r="G582" s="32">
        <v>6</v>
      </c>
      <c r="H582" s="796">
        <v>5.28</v>
      </c>
      <c r="I582" s="796">
        <v>5.64</v>
      </c>
      <c r="J582" s="32">
        <v>104</v>
      </c>
      <c r="K582" s="32" t="s">
        <v>116</v>
      </c>
      <c r="L582" s="32"/>
      <c r="M582" s="33" t="s">
        <v>68</v>
      </c>
      <c r="N582" s="33"/>
      <c r="O582" s="32">
        <v>70</v>
      </c>
      <c r="P582" s="1152" t="s">
        <v>921</v>
      </c>
      <c r="Q582" s="806"/>
      <c r="R582" s="806"/>
      <c r="S582" s="806"/>
      <c r="T582" s="807"/>
      <c r="U582" s="34" t="s">
        <v>922</v>
      </c>
      <c r="V582" s="34"/>
      <c r="W582" s="35" t="s">
        <v>69</v>
      </c>
      <c r="X582" s="797">
        <v>0</v>
      </c>
      <c r="Y582" s="798">
        <f t="shared" si="115"/>
        <v>0</v>
      </c>
      <c r="Z582" s="36" t="str">
        <f t="shared" si="116"/>
        <v/>
      </c>
      <c r="AA582" s="56"/>
      <c r="AB582" s="57"/>
      <c r="AC582" s="683" t="s">
        <v>923</v>
      </c>
      <c r="AG582" s="64"/>
      <c r="AJ582" s="68"/>
      <c r="AK582" s="68">
        <v>0</v>
      </c>
      <c r="BB582" s="684" t="s">
        <v>1</v>
      </c>
      <c r="BM582" s="64">
        <f t="shared" si="117"/>
        <v>0</v>
      </c>
      <c r="BN582" s="64">
        <f t="shared" si="118"/>
        <v>0</v>
      </c>
      <c r="BO582" s="64">
        <f t="shared" si="119"/>
        <v>0</v>
      </c>
      <c r="BP582" s="64">
        <f t="shared" si="120"/>
        <v>0</v>
      </c>
    </row>
    <row r="583" spans="1:68" ht="27" customHeight="1" x14ac:dyDescent="0.25">
      <c r="A583" s="54" t="s">
        <v>924</v>
      </c>
      <c r="B583" s="54" t="s">
        <v>925</v>
      </c>
      <c r="C583" s="31">
        <v>4301031249</v>
      </c>
      <c r="D583" s="803">
        <v>4680115882072</v>
      </c>
      <c r="E583" s="804"/>
      <c r="F583" s="796">
        <v>0.6</v>
      </c>
      <c r="G583" s="32">
        <v>6</v>
      </c>
      <c r="H583" s="796">
        <v>3.6</v>
      </c>
      <c r="I583" s="796">
        <v>3.81</v>
      </c>
      <c r="J583" s="32">
        <v>132</v>
      </c>
      <c r="K583" s="32" t="s">
        <v>126</v>
      </c>
      <c r="L583" s="32"/>
      <c r="M583" s="33" t="s">
        <v>119</v>
      </c>
      <c r="N583" s="33"/>
      <c r="O583" s="32">
        <v>60</v>
      </c>
      <c r="P583" s="117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806"/>
      <c r="R583" s="806"/>
      <c r="S583" s="806"/>
      <c r="T583" s="807"/>
      <c r="U583" s="34"/>
      <c r="V583" s="34"/>
      <c r="W583" s="35" t="s">
        <v>69</v>
      </c>
      <c r="X583" s="797">
        <v>0</v>
      </c>
      <c r="Y583" s="79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926</v>
      </c>
      <c r="AG583" s="64"/>
      <c r="AJ583" s="68"/>
      <c r="AK583" s="68">
        <v>0</v>
      </c>
      <c r="BB583" s="686" t="s">
        <v>1</v>
      </c>
      <c r="BM583" s="64">
        <f t="shared" si="117"/>
        <v>0</v>
      </c>
      <c r="BN583" s="64">
        <f t="shared" si="118"/>
        <v>0</v>
      </c>
      <c r="BO583" s="64">
        <f t="shared" si="119"/>
        <v>0</v>
      </c>
      <c r="BP583" s="64">
        <f t="shared" si="120"/>
        <v>0</v>
      </c>
    </row>
    <row r="584" spans="1:68" ht="27" customHeight="1" x14ac:dyDescent="0.25">
      <c r="A584" s="54" t="s">
        <v>924</v>
      </c>
      <c r="B584" s="54" t="s">
        <v>927</v>
      </c>
      <c r="C584" s="31">
        <v>4301031419</v>
      </c>
      <c r="D584" s="803">
        <v>4680115882072</v>
      </c>
      <c r="E584" s="804"/>
      <c r="F584" s="796">
        <v>0.6</v>
      </c>
      <c r="G584" s="32">
        <v>8</v>
      </c>
      <c r="H584" s="796">
        <v>4.8</v>
      </c>
      <c r="I584" s="796">
        <v>6.93</v>
      </c>
      <c r="J584" s="32">
        <v>132</v>
      </c>
      <c r="K584" s="32" t="s">
        <v>126</v>
      </c>
      <c r="L584" s="32"/>
      <c r="M584" s="33" t="s">
        <v>119</v>
      </c>
      <c r="N584" s="33"/>
      <c r="O584" s="32">
        <v>70</v>
      </c>
      <c r="P584" s="935" t="s">
        <v>928</v>
      </c>
      <c r="Q584" s="806"/>
      <c r="R584" s="806"/>
      <c r="S584" s="806"/>
      <c r="T584" s="807"/>
      <c r="U584" s="34"/>
      <c r="V584" s="34"/>
      <c r="W584" s="35" t="s">
        <v>69</v>
      </c>
      <c r="X584" s="797">
        <v>0</v>
      </c>
      <c r="Y584" s="798">
        <f t="shared" si="115"/>
        <v>0</v>
      </c>
      <c r="Z584" s="36" t="str">
        <f>IFERROR(IF(Y584=0,"",ROUNDUP(Y584/H584,0)*0.00902),"")</f>
        <v/>
      </c>
      <c r="AA584" s="56"/>
      <c r="AB584" s="57"/>
      <c r="AC584" s="687" t="s">
        <v>910</v>
      </c>
      <c r="AG584" s="64"/>
      <c r="AJ584" s="68"/>
      <c r="AK584" s="68">
        <v>0</v>
      </c>
      <c r="BB584" s="688" t="s">
        <v>1</v>
      </c>
      <c r="BM584" s="64">
        <f t="shared" si="117"/>
        <v>0</v>
      </c>
      <c r="BN584" s="64">
        <f t="shared" si="118"/>
        <v>0</v>
      </c>
      <c r="BO584" s="64">
        <f t="shared" si="119"/>
        <v>0</v>
      </c>
      <c r="BP584" s="64">
        <f t="shared" si="120"/>
        <v>0</v>
      </c>
    </row>
    <row r="585" spans="1:68" ht="27" customHeight="1" x14ac:dyDescent="0.25">
      <c r="A585" s="54" t="s">
        <v>924</v>
      </c>
      <c r="B585" s="54" t="s">
        <v>929</v>
      </c>
      <c r="C585" s="31">
        <v>4301031383</v>
      </c>
      <c r="D585" s="803">
        <v>4680115882072</v>
      </c>
      <c r="E585" s="804"/>
      <c r="F585" s="796">
        <v>0.6</v>
      </c>
      <c r="G585" s="32">
        <v>8</v>
      </c>
      <c r="H585" s="796">
        <v>4.8</v>
      </c>
      <c r="I585" s="796">
        <v>6.96</v>
      </c>
      <c r="J585" s="32">
        <v>120</v>
      </c>
      <c r="K585" s="32" t="s">
        <v>126</v>
      </c>
      <c r="L585" s="32"/>
      <c r="M585" s="33" t="s">
        <v>119</v>
      </c>
      <c r="N585" s="33"/>
      <c r="O585" s="32">
        <v>60</v>
      </c>
      <c r="P585" s="95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06"/>
      <c r="R585" s="806"/>
      <c r="S585" s="806"/>
      <c r="T585" s="807"/>
      <c r="U585" s="34"/>
      <c r="V585" s="34"/>
      <c r="W585" s="35" t="s">
        <v>69</v>
      </c>
      <c r="X585" s="797">
        <v>0</v>
      </c>
      <c r="Y585" s="798">
        <f t="shared" si="115"/>
        <v>0</v>
      </c>
      <c r="Z585" s="36" t="str">
        <f>IFERROR(IF(Y585=0,"",ROUNDUP(Y585/H585,0)*0.00937),"")</f>
        <v/>
      </c>
      <c r="AA585" s="56"/>
      <c r="AB585" s="57"/>
      <c r="AC585" s="689" t="s">
        <v>926</v>
      </c>
      <c r="AG585" s="64"/>
      <c r="AJ585" s="68"/>
      <c r="AK585" s="68">
        <v>0</v>
      </c>
      <c r="BB585" s="690" t="s">
        <v>1</v>
      </c>
      <c r="BM585" s="64">
        <f t="shared" si="117"/>
        <v>0</v>
      </c>
      <c r="BN585" s="64">
        <f t="shared" si="118"/>
        <v>0</v>
      </c>
      <c r="BO585" s="64">
        <f t="shared" si="119"/>
        <v>0</v>
      </c>
      <c r="BP585" s="64">
        <f t="shared" si="120"/>
        <v>0</v>
      </c>
    </row>
    <row r="586" spans="1:68" ht="27" customHeight="1" x14ac:dyDescent="0.25">
      <c r="A586" s="54" t="s">
        <v>930</v>
      </c>
      <c r="B586" s="54" t="s">
        <v>931</v>
      </c>
      <c r="C586" s="31">
        <v>4301031251</v>
      </c>
      <c r="D586" s="803">
        <v>4680115882102</v>
      </c>
      <c r="E586" s="804"/>
      <c r="F586" s="796">
        <v>0.6</v>
      </c>
      <c r="G586" s="32">
        <v>6</v>
      </c>
      <c r="H586" s="796">
        <v>3.6</v>
      </c>
      <c r="I586" s="796">
        <v>3.81</v>
      </c>
      <c r="J586" s="32">
        <v>132</v>
      </c>
      <c r="K586" s="32" t="s">
        <v>126</v>
      </c>
      <c r="L586" s="32"/>
      <c r="M586" s="33" t="s">
        <v>68</v>
      </c>
      <c r="N586" s="33"/>
      <c r="O586" s="32">
        <v>60</v>
      </c>
      <c r="P586" s="106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6" s="806"/>
      <c r="R586" s="806"/>
      <c r="S586" s="806"/>
      <c r="T586" s="807"/>
      <c r="U586" s="34"/>
      <c r="V586" s="34"/>
      <c r="W586" s="35" t="s">
        <v>69</v>
      </c>
      <c r="X586" s="797">
        <v>0</v>
      </c>
      <c r="Y586" s="798">
        <f t="shared" si="115"/>
        <v>0</v>
      </c>
      <c r="Z586" s="36" t="str">
        <f>IFERROR(IF(Y586=0,"",ROUNDUP(Y586/H586,0)*0.00902),"")</f>
        <v/>
      </c>
      <c r="AA586" s="56"/>
      <c r="AB586" s="57"/>
      <c r="AC586" s="691" t="s">
        <v>913</v>
      </c>
      <c r="AG586" s="64"/>
      <c r="AJ586" s="68"/>
      <c r="AK586" s="68">
        <v>0</v>
      </c>
      <c r="BB586" s="692" t="s">
        <v>1</v>
      </c>
      <c r="BM586" s="64">
        <f t="shared" si="117"/>
        <v>0</v>
      </c>
      <c r="BN586" s="64">
        <f t="shared" si="118"/>
        <v>0</v>
      </c>
      <c r="BO586" s="64">
        <f t="shared" si="119"/>
        <v>0</v>
      </c>
      <c r="BP586" s="64">
        <f t="shared" si="120"/>
        <v>0</v>
      </c>
    </row>
    <row r="587" spans="1:68" ht="27" customHeight="1" x14ac:dyDescent="0.25">
      <c r="A587" s="54" t="s">
        <v>930</v>
      </c>
      <c r="B587" s="54" t="s">
        <v>932</v>
      </c>
      <c r="C587" s="31">
        <v>4301031418</v>
      </c>
      <c r="D587" s="803">
        <v>4680115882102</v>
      </c>
      <c r="E587" s="804"/>
      <c r="F587" s="796">
        <v>0.6</v>
      </c>
      <c r="G587" s="32">
        <v>8</v>
      </c>
      <c r="H587" s="796">
        <v>4.8</v>
      </c>
      <c r="I587" s="796">
        <v>6.69</v>
      </c>
      <c r="J587" s="32">
        <v>132</v>
      </c>
      <c r="K587" s="32" t="s">
        <v>126</v>
      </c>
      <c r="L587" s="32"/>
      <c r="M587" s="33" t="s">
        <v>68</v>
      </c>
      <c r="N587" s="33"/>
      <c r="O587" s="32">
        <v>70</v>
      </c>
      <c r="P587" s="977" t="s">
        <v>933</v>
      </c>
      <c r="Q587" s="806"/>
      <c r="R587" s="806"/>
      <c r="S587" s="806"/>
      <c r="T587" s="807"/>
      <c r="U587" s="34"/>
      <c r="V587" s="34"/>
      <c r="W587" s="35" t="s">
        <v>69</v>
      </c>
      <c r="X587" s="797">
        <v>0</v>
      </c>
      <c r="Y587" s="798">
        <f t="shared" si="115"/>
        <v>0</v>
      </c>
      <c r="Z587" s="36" t="str">
        <f>IFERROR(IF(Y587=0,"",ROUNDUP(Y587/H587,0)*0.00902),"")</f>
        <v/>
      </c>
      <c r="AA587" s="56"/>
      <c r="AB587" s="57"/>
      <c r="AC587" s="693" t="s">
        <v>916</v>
      </c>
      <c r="AG587" s="64"/>
      <c r="AJ587" s="68"/>
      <c r="AK587" s="68">
        <v>0</v>
      </c>
      <c r="BB587" s="694" t="s">
        <v>1</v>
      </c>
      <c r="BM587" s="64">
        <f t="shared" si="117"/>
        <v>0</v>
      </c>
      <c r="BN587" s="64">
        <f t="shared" si="118"/>
        <v>0</v>
      </c>
      <c r="BO587" s="64">
        <f t="shared" si="119"/>
        <v>0</v>
      </c>
      <c r="BP587" s="64">
        <f t="shared" si="120"/>
        <v>0</v>
      </c>
    </row>
    <row r="588" spans="1:68" ht="27" customHeight="1" x14ac:dyDescent="0.25">
      <c r="A588" s="54" t="s">
        <v>930</v>
      </c>
      <c r="B588" s="54" t="s">
        <v>934</v>
      </c>
      <c r="C588" s="31">
        <v>4301031385</v>
      </c>
      <c r="D588" s="803">
        <v>4680115882102</v>
      </c>
      <c r="E588" s="804"/>
      <c r="F588" s="796">
        <v>0.6</v>
      </c>
      <c r="G588" s="32">
        <v>8</v>
      </c>
      <c r="H588" s="796">
        <v>4.8</v>
      </c>
      <c r="I588" s="796">
        <v>6.69</v>
      </c>
      <c r="J588" s="32">
        <v>120</v>
      </c>
      <c r="K588" s="32" t="s">
        <v>126</v>
      </c>
      <c r="L588" s="32"/>
      <c r="M588" s="33" t="s">
        <v>68</v>
      </c>
      <c r="N588" s="33"/>
      <c r="O588" s="32">
        <v>60</v>
      </c>
      <c r="P588" s="125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8" s="806"/>
      <c r="R588" s="806"/>
      <c r="S588" s="806"/>
      <c r="T588" s="807"/>
      <c r="U588" s="34"/>
      <c r="V588" s="34"/>
      <c r="W588" s="35" t="s">
        <v>69</v>
      </c>
      <c r="X588" s="797">
        <v>0</v>
      </c>
      <c r="Y588" s="798">
        <f t="shared" si="115"/>
        <v>0</v>
      </c>
      <c r="Z588" s="36" t="str">
        <f>IFERROR(IF(Y588=0,"",ROUNDUP(Y588/H588,0)*0.00937),"")</f>
        <v/>
      </c>
      <c r="AA588" s="56"/>
      <c r="AB588" s="57"/>
      <c r="AC588" s="695" t="s">
        <v>916</v>
      </c>
      <c r="AG588" s="64"/>
      <c r="AJ588" s="68"/>
      <c r="AK588" s="68">
        <v>0</v>
      </c>
      <c r="BB588" s="696" t="s">
        <v>1</v>
      </c>
      <c r="BM588" s="64">
        <f t="shared" si="117"/>
        <v>0</v>
      </c>
      <c r="BN588" s="64">
        <f t="shared" si="118"/>
        <v>0</v>
      </c>
      <c r="BO588" s="64">
        <f t="shared" si="119"/>
        <v>0</v>
      </c>
      <c r="BP588" s="64">
        <f t="shared" si="120"/>
        <v>0</v>
      </c>
    </row>
    <row r="589" spans="1:68" ht="27" customHeight="1" x14ac:dyDescent="0.25">
      <c r="A589" s="54" t="s">
        <v>935</v>
      </c>
      <c r="B589" s="54" t="s">
        <v>936</v>
      </c>
      <c r="C589" s="31">
        <v>4301031253</v>
      </c>
      <c r="D589" s="803">
        <v>4680115882096</v>
      </c>
      <c r="E589" s="804"/>
      <c r="F589" s="796">
        <v>0.6</v>
      </c>
      <c r="G589" s="32">
        <v>6</v>
      </c>
      <c r="H589" s="796">
        <v>3.6</v>
      </c>
      <c r="I589" s="796">
        <v>3.81</v>
      </c>
      <c r="J589" s="32">
        <v>132</v>
      </c>
      <c r="K589" s="32" t="s">
        <v>126</v>
      </c>
      <c r="L589" s="32"/>
      <c r="M589" s="33" t="s">
        <v>68</v>
      </c>
      <c r="N589" s="33"/>
      <c r="O589" s="32">
        <v>60</v>
      </c>
      <c r="P589" s="121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9" s="806"/>
      <c r="R589" s="806"/>
      <c r="S589" s="806"/>
      <c r="T589" s="807"/>
      <c r="U589" s="34"/>
      <c r="V589" s="34"/>
      <c r="W589" s="35" t="s">
        <v>69</v>
      </c>
      <c r="X589" s="797">
        <v>0</v>
      </c>
      <c r="Y589" s="798">
        <f t="shared" si="115"/>
        <v>0</v>
      </c>
      <c r="Z589" s="36" t="str">
        <f>IFERROR(IF(Y589=0,"",ROUNDUP(Y589/H589,0)*0.00902),"")</f>
        <v/>
      </c>
      <c r="AA589" s="56"/>
      <c r="AB589" s="57"/>
      <c r="AC589" s="697" t="s">
        <v>919</v>
      </c>
      <c r="AG589" s="64"/>
      <c r="AJ589" s="68"/>
      <c r="AK589" s="68">
        <v>0</v>
      </c>
      <c r="BB589" s="698" t="s">
        <v>1</v>
      </c>
      <c r="BM589" s="64">
        <f t="shared" si="117"/>
        <v>0</v>
      </c>
      <c r="BN589" s="64">
        <f t="shared" si="118"/>
        <v>0</v>
      </c>
      <c r="BO589" s="64">
        <f t="shared" si="119"/>
        <v>0</v>
      </c>
      <c r="BP589" s="64">
        <f t="shared" si="120"/>
        <v>0</v>
      </c>
    </row>
    <row r="590" spans="1:68" ht="27" customHeight="1" x14ac:dyDescent="0.25">
      <c r="A590" s="54" t="s">
        <v>935</v>
      </c>
      <c r="B590" s="54" t="s">
        <v>937</v>
      </c>
      <c r="C590" s="31">
        <v>4301031417</v>
      </c>
      <c r="D590" s="803">
        <v>4680115882096</v>
      </c>
      <c r="E590" s="804"/>
      <c r="F590" s="796">
        <v>0.6</v>
      </c>
      <c r="G590" s="32">
        <v>8</v>
      </c>
      <c r="H590" s="796">
        <v>4.8</v>
      </c>
      <c r="I590" s="796">
        <v>6.69</v>
      </c>
      <c r="J590" s="32">
        <v>132</v>
      </c>
      <c r="K590" s="32" t="s">
        <v>126</v>
      </c>
      <c r="L590" s="32"/>
      <c r="M590" s="33" t="s">
        <v>68</v>
      </c>
      <c r="N590" s="33"/>
      <c r="O590" s="32">
        <v>70</v>
      </c>
      <c r="P590" s="1009" t="s">
        <v>938</v>
      </c>
      <c r="Q590" s="806"/>
      <c r="R590" s="806"/>
      <c r="S590" s="806"/>
      <c r="T590" s="807"/>
      <c r="U590" s="34" t="s">
        <v>922</v>
      </c>
      <c r="V590" s="34"/>
      <c r="W590" s="35" t="s">
        <v>69</v>
      </c>
      <c r="X590" s="797">
        <v>0</v>
      </c>
      <c r="Y590" s="798">
        <f t="shared" si="115"/>
        <v>0</v>
      </c>
      <c r="Z590" s="36" t="str">
        <f>IFERROR(IF(Y590=0,"",ROUNDUP(Y590/H590,0)*0.00902),"")</f>
        <v/>
      </c>
      <c r="AA590" s="56"/>
      <c r="AB590" s="57"/>
      <c r="AC590" s="699" t="s">
        <v>923</v>
      </c>
      <c r="AG590" s="64"/>
      <c r="AJ590" s="68"/>
      <c r="AK590" s="68">
        <v>0</v>
      </c>
      <c r="BB590" s="700" t="s">
        <v>1</v>
      </c>
      <c r="BM590" s="64">
        <f t="shared" si="117"/>
        <v>0</v>
      </c>
      <c r="BN590" s="64">
        <f t="shared" si="118"/>
        <v>0</v>
      </c>
      <c r="BO590" s="64">
        <f t="shared" si="119"/>
        <v>0</v>
      </c>
      <c r="BP590" s="64">
        <f t="shared" si="120"/>
        <v>0</v>
      </c>
    </row>
    <row r="591" spans="1:68" ht="27" customHeight="1" x14ac:dyDescent="0.25">
      <c r="A591" s="54" t="s">
        <v>935</v>
      </c>
      <c r="B591" s="54" t="s">
        <v>939</v>
      </c>
      <c r="C591" s="31">
        <v>4301031384</v>
      </c>
      <c r="D591" s="803">
        <v>4680115882096</v>
      </c>
      <c r="E591" s="804"/>
      <c r="F591" s="796">
        <v>0.6</v>
      </c>
      <c r="G591" s="32">
        <v>8</v>
      </c>
      <c r="H591" s="796">
        <v>4.8</v>
      </c>
      <c r="I591" s="796">
        <v>6.69</v>
      </c>
      <c r="J591" s="32">
        <v>120</v>
      </c>
      <c r="K591" s="32" t="s">
        <v>126</v>
      </c>
      <c r="L591" s="32"/>
      <c r="M591" s="33" t="s">
        <v>68</v>
      </c>
      <c r="N591" s="33"/>
      <c r="O591" s="32">
        <v>60</v>
      </c>
      <c r="P591" s="104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1" s="806"/>
      <c r="R591" s="806"/>
      <c r="S591" s="806"/>
      <c r="T591" s="807"/>
      <c r="U591" s="34"/>
      <c r="V591" s="34"/>
      <c r="W591" s="35" t="s">
        <v>69</v>
      </c>
      <c r="X591" s="797">
        <v>0</v>
      </c>
      <c r="Y591" s="798">
        <f t="shared" si="115"/>
        <v>0</v>
      </c>
      <c r="Z591" s="36" t="str">
        <f>IFERROR(IF(Y591=0,"",ROUNDUP(Y591/H591,0)*0.00937),"")</f>
        <v/>
      </c>
      <c r="AA591" s="56"/>
      <c r="AB591" s="57"/>
      <c r="AC591" s="701" t="s">
        <v>923</v>
      </c>
      <c r="AG591" s="64"/>
      <c r="AJ591" s="68"/>
      <c r="AK591" s="68">
        <v>0</v>
      </c>
      <c r="BB591" s="702" t="s">
        <v>1</v>
      </c>
      <c r="BM591" s="64">
        <f t="shared" si="117"/>
        <v>0</v>
      </c>
      <c r="BN591" s="64">
        <f t="shared" si="118"/>
        <v>0</v>
      </c>
      <c r="BO591" s="64">
        <f t="shared" si="119"/>
        <v>0</v>
      </c>
      <c r="BP591" s="64">
        <f t="shared" si="120"/>
        <v>0</v>
      </c>
    </row>
    <row r="592" spans="1:68" x14ac:dyDescent="0.2">
      <c r="A592" s="808"/>
      <c r="B592" s="809"/>
      <c r="C592" s="809"/>
      <c r="D592" s="809"/>
      <c r="E592" s="809"/>
      <c r="F592" s="809"/>
      <c r="G592" s="809"/>
      <c r="H592" s="809"/>
      <c r="I592" s="809"/>
      <c r="J592" s="809"/>
      <c r="K592" s="809"/>
      <c r="L592" s="809"/>
      <c r="M592" s="809"/>
      <c r="N592" s="809"/>
      <c r="O592" s="810"/>
      <c r="P592" s="813" t="s">
        <v>71</v>
      </c>
      <c r="Q592" s="814"/>
      <c r="R592" s="814"/>
      <c r="S592" s="814"/>
      <c r="T592" s="814"/>
      <c r="U592" s="814"/>
      <c r="V592" s="815"/>
      <c r="W592" s="37" t="s">
        <v>72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0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0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0</v>
      </c>
      <c r="AA592" s="800"/>
      <c r="AB592" s="800"/>
      <c r="AC592" s="800"/>
    </row>
    <row r="593" spans="1:68" x14ac:dyDescent="0.2">
      <c r="A593" s="809"/>
      <c r="B593" s="809"/>
      <c r="C593" s="809"/>
      <c r="D593" s="809"/>
      <c r="E593" s="809"/>
      <c r="F593" s="809"/>
      <c r="G593" s="809"/>
      <c r="H593" s="809"/>
      <c r="I593" s="809"/>
      <c r="J593" s="809"/>
      <c r="K593" s="809"/>
      <c r="L593" s="809"/>
      <c r="M593" s="809"/>
      <c r="N593" s="809"/>
      <c r="O593" s="810"/>
      <c r="P593" s="813" t="s">
        <v>71</v>
      </c>
      <c r="Q593" s="814"/>
      <c r="R593" s="814"/>
      <c r="S593" s="814"/>
      <c r="T593" s="814"/>
      <c r="U593" s="814"/>
      <c r="V593" s="815"/>
      <c r="W593" s="37" t="s">
        <v>69</v>
      </c>
      <c r="X593" s="799">
        <f>IFERROR(SUM(X577:X591),"0")</f>
        <v>0</v>
      </c>
      <c r="Y593" s="799">
        <f>IFERROR(SUM(Y577:Y591),"0")</f>
        <v>0</v>
      </c>
      <c r="Z593" s="37"/>
      <c r="AA593" s="800"/>
      <c r="AB593" s="800"/>
      <c r="AC593" s="800"/>
    </row>
    <row r="594" spans="1:68" ht="14.25" customHeight="1" x14ac:dyDescent="0.25">
      <c r="A594" s="829" t="s">
        <v>73</v>
      </c>
      <c r="B594" s="809"/>
      <c r="C594" s="809"/>
      <c r="D594" s="809"/>
      <c r="E594" s="809"/>
      <c r="F594" s="809"/>
      <c r="G594" s="809"/>
      <c r="H594" s="809"/>
      <c r="I594" s="809"/>
      <c r="J594" s="809"/>
      <c r="K594" s="809"/>
      <c r="L594" s="809"/>
      <c r="M594" s="809"/>
      <c r="N594" s="809"/>
      <c r="O594" s="809"/>
      <c r="P594" s="809"/>
      <c r="Q594" s="809"/>
      <c r="R594" s="809"/>
      <c r="S594" s="809"/>
      <c r="T594" s="809"/>
      <c r="U594" s="809"/>
      <c r="V594" s="809"/>
      <c r="W594" s="809"/>
      <c r="X594" s="809"/>
      <c r="Y594" s="809"/>
      <c r="Z594" s="809"/>
      <c r="AA594" s="793"/>
      <c r="AB594" s="793"/>
      <c r="AC594" s="793"/>
    </row>
    <row r="595" spans="1:68" ht="27" customHeight="1" x14ac:dyDescent="0.25">
      <c r="A595" s="54" t="s">
        <v>940</v>
      </c>
      <c r="B595" s="54" t="s">
        <v>941</v>
      </c>
      <c r="C595" s="31">
        <v>4301051230</v>
      </c>
      <c r="D595" s="803">
        <v>4607091383409</v>
      </c>
      <c r="E595" s="804"/>
      <c r="F595" s="796">
        <v>1.3</v>
      </c>
      <c r="G595" s="32">
        <v>6</v>
      </c>
      <c r="H595" s="796">
        <v>7.8</v>
      </c>
      <c r="I595" s="796">
        <v>8.3460000000000001</v>
      </c>
      <c r="J595" s="32">
        <v>56</v>
      </c>
      <c r="K595" s="32" t="s">
        <v>116</v>
      </c>
      <c r="L595" s="32"/>
      <c r="M595" s="33" t="s">
        <v>68</v>
      </c>
      <c r="N595" s="33"/>
      <c r="O595" s="32">
        <v>45</v>
      </c>
      <c r="P595" s="98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06"/>
      <c r="R595" s="806"/>
      <c r="S595" s="806"/>
      <c r="T595" s="807"/>
      <c r="U595" s="34"/>
      <c r="V595" s="34"/>
      <c r="W595" s="35" t="s">
        <v>69</v>
      </c>
      <c r="X595" s="797">
        <v>0</v>
      </c>
      <c r="Y595" s="79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3" t="s">
        <v>942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943</v>
      </c>
      <c r="B596" s="54" t="s">
        <v>944</v>
      </c>
      <c r="C596" s="31">
        <v>4301051231</v>
      </c>
      <c r="D596" s="803">
        <v>4607091383416</v>
      </c>
      <c r="E596" s="804"/>
      <c r="F596" s="796">
        <v>1.3</v>
      </c>
      <c r="G596" s="32">
        <v>6</v>
      </c>
      <c r="H596" s="796">
        <v>7.8</v>
      </c>
      <c r="I596" s="796">
        <v>8.3460000000000001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45</v>
      </c>
      <c r="P596" s="105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06"/>
      <c r="R596" s="806"/>
      <c r="S596" s="806"/>
      <c r="T596" s="807"/>
      <c r="U596" s="34"/>
      <c r="V596" s="34"/>
      <c r="W596" s="35" t="s">
        <v>69</v>
      </c>
      <c r="X596" s="797">
        <v>0</v>
      </c>
      <c r="Y596" s="79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945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37.5" customHeight="1" x14ac:dyDescent="0.25">
      <c r="A597" s="54" t="s">
        <v>946</v>
      </c>
      <c r="B597" s="54" t="s">
        <v>947</v>
      </c>
      <c r="C597" s="31">
        <v>4301051058</v>
      </c>
      <c r="D597" s="803">
        <v>4680115883536</v>
      </c>
      <c r="E597" s="804"/>
      <c r="F597" s="796">
        <v>0.3</v>
      </c>
      <c r="G597" s="32">
        <v>6</v>
      </c>
      <c r="H597" s="796">
        <v>1.8</v>
      </c>
      <c r="I597" s="796">
        <v>2.0459999999999998</v>
      </c>
      <c r="J597" s="32">
        <v>182</v>
      </c>
      <c r="K597" s="32" t="s">
        <v>76</v>
      </c>
      <c r="L597" s="32"/>
      <c r="M597" s="33" t="s">
        <v>68</v>
      </c>
      <c r="N597" s="33"/>
      <c r="O597" s="32">
        <v>45</v>
      </c>
      <c r="P597" s="12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06"/>
      <c r="R597" s="806"/>
      <c r="S597" s="806"/>
      <c r="T597" s="807"/>
      <c r="U597" s="34"/>
      <c r="V597" s="34"/>
      <c r="W597" s="35" t="s">
        <v>69</v>
      </c>
      <c r="X597" s="797">
        <v>0</v>
      </c>
      <c r="Y597" s="798">
        <f>IFERROR(IF(X597="",0,CEILING((X597/$H597),1)*$H597),"")</f>
        <v>0</v>
      </c>
      <c r="Z597" s="36" t="str">
        <f>IFERROR(IF(Y597=0,"",ROUNDUP(Y597/H597,0)*0.00651),"")</f>
        <v/>
      </c>
      <c r="AA597" s="56"/>
      <c r="AB597" s="57"/>
      <c r="AC597" s="707" t="s">
        <v>948</v>
      </c>
      <c r="AG597" s="64"/>
      <c r="AJ597" s="68"/>
      <c r="AK597" s="68">
        <v>0</v>
      </c>
      <c r="BB597" s="70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808"/>
      <c r="B598" s="809"/>
      <c r="C598" s="809"/>
      <c r="D598" s="809"/>
      <c r="E598" s="809"/>
      <c r="F598" s="809"/>
      <c r="G598" s="809"/>
      <c r="H598" s="809"/>
      <c r="I598" s="809"/>
      <c r="J598" s="809"/>
      <c r="K598" s="809"/>
      <c r="L598" s="809"/>
      <c r="M598" s="809"/>
      <c r="N598" s="809"/>
      <c r="O598" s="810"/>
      <c r="P598" s="813" t="s">
        <v>71</v>
      </c>
      <c r="Q598" s="814"/>
      <c r="R598" s="814"/>
      <c r="S598" s="814"/>
      <c r="T598" s="814"/>
      <c r="U598" s="814"/>
      <c r="V598" s="815"/>
      <c r="W598" s="37" t="s">
        <v>72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x14ac:dyDescent="0.2">
      <c r="A599" s="809"/>
      <c r="B599" s="809"/>
      <c r="C599" s="809"/>
      <c r="D599" s="809"/>
      <c r="E599" s="809"/>
      <c r="F599" s="809"/>
      <c r="G599" s="809"/>
      <c r="H599" s="809"/>
      <c r="I599" s="809"/>
      <c r="J599" s="809"/>
      <c r="K599" s="809"/>
      <c r="L599" s="809"/>
      <c r="M599" s="809"/>
      <c r="N599" s="809"/>
      <c r="O599" s="810"/>
      <c r="P599" s="813" t="s">
        <v>71</v>
      </c>
      <c r="Q599" s="814"/>
      <c r="R599" s="814"/>
      <c r="S599" s="814"/>
      <c r="T599" s="814"/>
      <c r="U599" s="814"/>
      <c r="V599" s="815"/>
      <c r="W599" s="37" t="s">
        <v>69</v>
      </c>
      <c r="X599" s="799">
        <f>IFERROR(SUM(X595:X597),"0")</f>
        <v>0</v>
      </c>
      <c r="Y599" s="799">
        <f>IFERROR(SUM(Y595:Y597),"0")</f>
        <v>0</v>
      </c>
      <c r="Z599" s="37"/>
      <c r="AA599" s="800"/>
      <c r="AB599" s="800"/>
      <c r="AC599" s="800"/>
    </row>
    <row r="600" spans="1:68" ht="14.25" customHeight="1" x14ac:dyDescent="0.25">
      <c r="A600" s="829" t="s">
        <v>207</v>
      </c>
      <c r="B600" s="809"/>
      <c r="C600" s="809"/>
      <c r="D600" s="809"/>
      <c r="E600" s="809"/>
      <c r="F600" s="809"/>
      <c r="G600" s="809"/>
      <c r="H600" s="809"/>
      <c r="I600" s="809"/>
      <c r="J600" s="809"/>
      <c r="K600" s="809"/>
      <c r="L600" s="809"/>
      <c r="M600" s="809"/>
      <c r="N600" s="809"/>
      <c r="O600" s="809"/>
      <c r="P600" s="809"/>
      <c r="Q600" s="809"/>
      <c r="R600" s="809"/>
      <c r="S600" s="809"/>
      <c r="T600" s="809"/>
      <c r="U600" s="809"/>
      <c r="V600" s="809"/>
      <c r="W600" s="809"/>
      <c r="X600" s="809"/>
      <c r="Y600" s="809"/>
      <c r="Z600" s="809"/>
      <c r="AA600" s="793"/>
      <c r="AB600" s="793"/>
      <c r="AC600" s="793"/>
    </row>
    <row r="601" spans="1:68" ht="27" customHeight="1" x14ac:dyDescent="0.25">
      <c r="A601" s="54" t="s">
        <v>949</v>
      </c>
      <c r="B601" s="54" t="s">
        <v>950</v>
      </c>
      <c r="C601" s="31">
        <v>4301060363</v>
      </c>
      <c r="D601" s="803">
        <v>4680115885035</v>
      </c>
      <c r="E601" s="804"/>
      <c r="F601" s="796">
        <v>1</v>
      </c>
      <c r="G601" s="32">
        <v>4</v>
      </c>
      <c r="H601" s="796">
        <v>4</v>
      </c>
      <c r="I601" s="796">
        <v>4.4160000000000004</v>
      </c>
      <c r="J601" s="32">
        <v>104</v>
      </c>
      <c r="K601" s="32" t="s">
        <v>116</v>
      </c>
      <c r="L601" s="32"/>
      <c r="M601" s="33" t="s">
        <v>68</v>
      </c>
      <c r="N601" s="33"/>
      <c r="O601" s="32">
        <v>35</v>
      </c>
      <c r="P601" s="119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06"/>
      <c r="R601" s="806"/>
      <c r="S601" s="806"/>
      <c r="T601" s="807"/>
      <c r="U601" s="34"/>
      <c r="V601" s="34"/>
      <c r="W601" s="35" t="s">
        <v>69</v>
      </c>
      <c r="X601" s="797">
        <v>0</v>
      </c>
      <c r="Y601" s="798">
        <f>IFERROR(IF(X601="",0,CEILING((X601/$H601),1)*$H601),"")</f>
        <v>0</v>
      </c>
      <c r="Z601" s="36" t="str">
        <f>IFERROR(IF(Y601=0,"",ROUNDUP(Y601/H601,0)*0.01196),"")</f>
        <v/>
      </c>
      <c r="AA601" s="56"/>
      <c r="AB601" s="57"/>
      <c r="AC601" s="709" t="s">
        <v>951</v>
      </c>
      <c r="AG601" s="64"/>
      <c r="AJ601" s="68"/>
      <c r="AK601" s="68">
        <v>0</v>
      </c>
      <c r="BB601" s="71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952</v>
      </c>
      <c r="B602" s="54" t="s">
        <v>953</v>
      </c>
      <c r="C602" s="31">
        <v>4301060436</v>
      </c>
      <c r="D602" s="803">
        <v>4680115885936</v>
      </c>
      <c r="E602" s="804"/>
      <c r="F602" s="796">
        <v>1.3</v>
      </c>
      <c r="G602" s="32">
        <v>6</v>
      </c>
      <c r="H602" s="796">
        <v>7.8</v>
      </c>
      <c r="I602" s="796">
        <v>8.2799999999999994</v>
      </c>
      <c r="J602" s="32">
        <v>56</v>
      </c>
      <c r="K602" s="32" t="s">
        <v>116</v>
      </c>
      <c r="L602" s="32"/>
      <c r="M602" s="33" t="s">
        <v>68</v>
      </c>
      <c r="N602" s="33"/>
      <c r="O602" s="32">
        <v>35</v>
      </c>
      <c r="P602" s="1055" t="s">
        <v>954</v>
      </c>
      <c r="Q602" s="806"/>
      <c r="R602" s="806"/>
      <c r="S602" s="806"/>
      <c r="T602" s="807"/>
      <c r="U602" s="34"/>
      <c r="V602" s="34"/>
      <c r="W602" s="35" t="s">
        <v>69</v>
      </c>
      <c r="X602" s="797">
        <v>0</v>
      </c>
      <c r="Y602" s="798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11" t="s">
        <v>951</v>
      </c>
      <c r="AG602" s="64"/>
      <c r="AJ602" s="68"/>
      <c r="AK602" s="68">
        <v>0</v>
      </c>
      <c r="BB602" s="71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808"/>
      <c r="B603" s="809"/>
      <c r="C603" s="809"/>
      <c r="D603" s="809"/>
      <c r="E603" s="809"/>
      <c r="F603" s="809"/>
      <c r="G603" s="809"/>
      <c r="H603" s="809"/>
      <c r="I603" s="809"/>
      <c r="J603" s="809"/>
      <c r="K603" s="809"/>
      <c r="L603" s="809"/>
      <c r="M603" s="809"/>
      <c r="N603" s="809"/>
      <c r="O603" s="810"/>
      <c r="P603" s="813" t="s">
        <v>71</v>
      </c>
      <c r="Q603" s="814"/>
      <c r="R603" s="814"/>
      <c r="S603" s="814"/>
      <c r="T603" s="814"/>
      <c r="U603" s="814"/>
      <c r="V603" s="815"/>
      <c r="W603" s="37" t="s">
        <v>72</v>
      </c>
      <c r="X603" s="799">
        <f>IFERROR(X601/H601,"0")+IFERROR(X602/H602,"0")</f>
        <v>0</v>
      </c>
      <c r="Y603" s="799">
        <f>IFERROR(Y601/H601,"0")+IFERROR(Y602/H602,"0")</f>
        <v>0</v>
      </c>
      <c r="Z603" s="799">
        <f>IFERROR(IF(Z601="",0,Z601),"0")+IFERROR(IF(Z602="",0,Z602),"0")</f>
        <v>0</v>
      </c>
      <c r="AA603" s="800"/>
      <c r="AB603" s="800"/>
      <c r="AC603" s="800"/>
    </row>
    <row r="604" spans="1:68" x14ac:dyDescent="0.2">
      <c r="A604" s="809"/>
      <c r="B604" s="809"/>
      <c r="C604" s="809"/>
      <c r="D604" s="809"/>
      <c r="E604" s="809"/>
      <c r="F604" s="809"/>
      <c r="G604" s="809"/>
      <c r="H604" s="809"/>
      <c r="I604" s="809"/>
      <c r="J604" s="809"/>
      <c r="K604" s="809"/>
      <c r="L604" s="809"/>
      <c r="M604" s="809"/>
      <c r="N604" s="809"/>
      <c r="O604" s="810"/>
      <c r="P604" s="813" t="s">
        <v>71</v>
      </c>
      <c r="Q604" s="814"/>
      <c r="R604" s="814"/>
      <c r="S604" s="814"/>
      <c r="T604" s="814"/>
      <c r="U604" s="814"/>
      <c r="V604" s="815"/>
      <c r="W604" s="37" t="s">
        <v>69</v>
      </c>
      <c r="X604" s="799">
        <f>IFERROR(SUM(X601:X602),"0")</f>
        <v>0</v>
      </c>
      <c r="Y604" s="799">
        <f>IFERROR(SUM(Y601:Y602),"0")</f>
        <v>0</v>
      </c>
      <c r="Z604" s="37"/>
      <c r="AA604" s="800"/>
      <c r="AB604" s="800"/>
      <c r="AC604" s="800"/>
    </row>
    <row r="605" spans="1:68" ht="27.75" customHeight="1" x14ac:dyDescent="0.2">
      <c r="A605" s="957" t="s">
        <v>955</v>
      </c>
      <c r="B605" s="958"/>
      <c r="C605" s="958"/>
      <c r="D605" s="958"/>
      <c r="E605" s="958"/>
      <c r="F605" s="958"/>
      <c r="G605" s="958"/>
      <c r="H605" s="958"/>
      <c r="I605" s="958"/>
      <c r="J605" s="958"/>
      <c r="K605" s="958"/>
      <c r="L605" s="958"/>
      <c r="M605" s="958"/>
      <c r="N605" s="958"/>
      <c r="O605" s="958"/>
      <c r="P605" s="958"/>
      <c r="Q605" s="958"/>
      <c r="R605" s="958"/>
      <c r="S605" s="958"/>
      <c r="T605" s="958"/>
      <c r="U605" s="958"/>
      <c r="V605" s="958"/>
      <c r="W605" s="958"/>
      <c r="X605" s="958"/>
      <c r="Y605" s="958"/>
      <c r="Z605" s="958"/>
      <c r="AA605" s="48"/>
      <c r="AB605" s="48"/>
      <c r="AC605" s="48"/>
    </row>
    <row r="606" spans="1:68" ht="16.5" customHeight="1" x14ac:dyDescent="0.25">
      <c r="A606" s="857" t="s">
        <v>955</v>
      </c>
      <c r="B606" s="809"/>
      <c r="C606" s="809"/>
      <c r="D606" s="809"/>
      <c r="E606" s="809"/>
      <c r="F606" s="809"/>
      <c r="G606" s="809"/>
      <c r="H606" s="809"/>
      <c r="I606" s="809"/>
      <c r="J606" s="809"/>
      <c r="K606" s="809"/>
      <c r="L606" s="809"/>
      <c r="M606" s="809"/>
      <c r="N606" s="809"/>
      <c r="O606" s="809"/>
      <c r="P606" s="809"/>
      <c r="Q606" s="809"/>
      <c r="R606" s="809"/>
      <c r="S606" s="809"/>
      <c r="T606" s="809"/>
      <c r="U606" s="809"/>
      <c r="V606" s="809"/>
      <c r="W606" s="809"/>
      <c r="X606" s="809"/>
      <c r="Y606" s="809"/>
      <c r="Z606" s="809"/>
      <c r="AA606" s="792"/>
      <c r="AB606" s="792"/>
      <c r="AC606" s="792"/>
    </row>
    <row r="607" spans="1:68" ht="14.25" customHeight="1" x14ac:dyDescent="0.25">
      <c r="A607" s="829" t="s">
        <v>113</v>
      </c>
      <c r="B607" s="809"/>
      <c r="C607" s="809"/>
      <c r="D607" s="809"/>
      <c r="E607" s="809"/>
      <c r="F607" s="809"/>
      <c r="G607" s="809"/>
      <c r="H607" s="809"/>
      <c r="I607" s="809"/>
      <c r="J607" s="809"/>
      <c r="K607" s="809"/>
      <c r="L607" s="809"/>
      <c r="M607" s="809"/>
      <c r="N607" s="809"/>
      <c r="O607" s="809"/>
      <c r="P607" s="809"/>
      <c r="Q607" s="809"/>
      <c r="R607" s="809"/>
      <c r="S607" s="809"/>
      <c r="T607" s="809"/>
      <c r="U607" s="809"/>
      <c r="V607" s="809"/>
      <c r="W607" s="809"/>
      <c r="X607" s="809"/>
      <c r="Y607" s="809"/>
      <c r="Z607" s="809"/>
      <c r="AA607" s="793"/>
      <c r="AB607" s="793"/>
      <c r="AC607" s="793"/>
    </row>
    <row r="608" spans="1:68" ht="27" customHeight="1" x14ac:dyDescent="0.25">
      <c r="A608" s="54" t="s">
        <v>956</v>
      </c>
      <c r="B608" s="54" t="s">
        <v>957</v>
      </c>
      <c r="C608" s="31">
        <v>4301011862</v>
      </c>
      <c r="D608" s="803">
        <v>4680115885523</v>
      </c>
      <c r="E608" s="804"/>
      <c r="F608" s="796">
        <v>1</v>
      </c>
      <c r="G608" s="32">
        <v>6</v>
      </c>
      <c r="H608" s="796">
        <v>6</v>
      </c>
      <c r="I608" s="796">
        <v>6.36</v>
      </c>
      <c r="J608" s="32">
        <v>104</v>
      </c>
      <c r="K608" s="32" t="s">
        <v>116</v>
      </c>
      <c r="L608" s="32"/>
      <c r="M608" s="33" t="s">
        <v>284</v>
      </c>
      <c r="N608" s="33"/>
      <c r="O608" s="32">
        <v>90</v>
      </c>
      <c r="P608" s="1003" t="s">
        <v>958</v>
      </c>
      <c r="Q608" s="806"/>
      <c r="R608" s="806"/>
      <c r="S608" s="806"/>
      <c r="T608" s="807"/>
      <c r="U608" s="34" t="s">
        <v>298</v>
      </c>
      <c r="V608" s="34"/>
      <c r="W608" s="35" t="s">
        <v>69</v>
      </c>
      <c r="X608" s="797">
        <v>0</v>
      </c>
      <c r="Y608" s="798">
        <f>IFERROR(IF(X608="",0,CEILING((X608/$H608),1)*$H608),"")</f>
        <v>0</v>
      </c>
      <c r="Z608" s="36" t="str">
        <f>IFERROR(IF(Y608=0,"",ROUNDUP(Y608/H608,0)*0.01196),"")</f>
        <v/>
      </c>
      <c r="AA608" s="56"/>
      <c r="AB608" s="57" t="s">
        <v>959</v>
      </c>
      <c r="AC608" s="713" t="s">
        <v>286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x14ac:dyDescent="0.2">
      <c r="A609" s="808"/>
      <c r="B609" s="809"/>
      <c r="C609" s="809"/>
      <c r="D609" s="809"/>
      <c r="E609" s="809"/>
      <c r="F609" s="809"/>
      <c r="G609" s="809"/>
      <c r="H609" s="809"/>
      <c r="I609" s="809"/>
      <c r="J609" s="809"/>
      <c r="K609" s="809"/>
      <c r="L609" s="809"/>
      <c r="M609" s="809"/>
      <c r="N609" s="809"/>
      <c r="O609" s="810"/>
      <c r="P609" s="813" t="s">
        <v>71</v>
      </c>
      <c r="Q609" s="814"/>
      <c r="R609" s="814"/>
      <c r="S609" s="814"/>
      <c r="T609" s="814"/>
      <c r="U609" s="814"/>
      <c r="V609" s="815"/>
      <c r="W609" s="37" t="s">
        <v>72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x14ac:dyDescent="0.2">
      <c r="A610" s="809"/>
      <c r="B610" s="809"/>
      <c r="C610" s="809"/>
      <c r="D610" s="809"/>
      <c r="E610" s="809"/>
      <c r="F610" s="809"/>
      <c r="G610" s="809"/>
      <c r="H610" s="809"/>
      <c r="I610" s="809"/>
      <c r="J610" s="809"/>
      <c r="K610" s="809"/>
      <c r="L610" s="809"/>
      <c r="M610" s="809"/>
      <c r="N610" s="809"/>
      <c r="O610" s="810"/>
      <c r="P610" s="813" t="s">
        <v>71</v>
      </c>
      <c r="Q610" s="814"/>
      <c r="R610" s="814"/>
      <c r="S610" s="814"/>
      <c r="T610" s="814"/>
      <c r="U610" s="814"/>
      <c r="V610" s="815"/>
      <c r="W610" s="37" t="s">
        <v>69</v>
      </c>
      <c r="X610" s="799">
        <f>IFERROR(SUM(X608:X608),"0")</f>
        <v>0</v>
      </c>
      <c r="Y610" s="799">
        <f>IFERROR(SUM(Y608:Y608),"0")</f>
        <v>0</v>
      </c>
      <c r="Z610" s="37"/>
      <c r="AA610" s="800"/>
      <c r="AB610" s="800"/>
      <c r="AC610" s="800"/>
    </row>
    <row r="611" spans="1:68" ht="14.25" customHeight="1" x14ac:dyDescent="0.25">
      <c r="A611" s="829" t="s">
        <v>64</v>
      </c>
      <c r="B611" s="809"/>
      <c r="C611" s="809"/>
      <c r="D611" s="809"/>
      <c r="E611" s="809"/>
      <c r="F611" s="809"/>
      <c r="G611" s="809"/>
      <c r="H611" s="809"/>
      <c r="I611" s="809"/>
      <c r="J611" s="809"/>
      <c r="K611" s="809"/>
      <c r="L611" s="809"/>
      <c r="M611" s="809"/>
      <c r="N611" s="809"/>
      <c r="O611" s="809"/>
      <c r="P611" s="809"/>
      <c r="Q611" s="809"/>
      <c r="R611" s="809"/>
      <c r="S611" s="809"/>
      <c r="T611" s="809"/>
      <c r="U611" s="809"/>
      <c r="V611" s="809"/>
      <c r="W611" s="809"/>
      <c r="X611" s="809"/>
      <c r="Y611" s="809"/>
      <c r="Z611" s="809"/>
      <c r="AA611" s="793"/>
      <c r="AB611" s="793"/>
      <c r="AC611" s="793"/>
    </row>
    <row r="612" spans="1:68" ht="27" customHeight="1" x14ac:dyDescent="0.25">
      <c r="A612" s="54" t="s">
        <v>960</v>
      </c>
      <c r="B612" s="54" t="s">
        <v>961</v>
      </c>
      <c r="C612" s="31">
        <v>4301031309</v>
      </c>
      <c r="D612" s="803">
        <v>4680115885530</v>
      </c>
      <c r="E612" s="804"/>
      <c r="F612" s="796">
        <v>0.7</v>
      </c>
      <c r="G612" s="32">
        <v>6</v>
      </c>
      <c r="H612" s="796">
        <v>4.2</v>
      </c>
      <c r="I612" s="796">
        <v>4.41</v>
      </c>
      <c r="J612" s="32">
        <v>120</v>
      </c>
      <c r="K612" s="32" t="s">
        <v>126</v>
      </c>
      <c r="L612" s="32"/>
      <c r="M612" s="33" t="s">
        <v>284</v>
      </c>
      <c r="N612" s="33"/>
      <c r="O612" s="32">
        <v>90</v>
      </c>
      <c r="P612" s="1066" t="s">
        <v>962</v>
      </c>
      <c r="Q612" s="806"/>
      <c r="R612" s="806"/>
      <c r="S612" s="806"/>
      <c r="T612" s="807"/>
      <c r="U612" s="34"/>
      <c r="V612" s="34"/>
      <c r="W612" s="35" t="s">
        <v>69</v>
      </c>
      <c r="X612" s="797">
        <v>0</v>
      </c>
      <c r="Y612" s="798">
        <f>IFERROR(IF(X612="",0,CEILING((X612/$H612),1)*$H612),"")</f>
        <v>0</v>
      </c>
      <c r="Z612" s="36" t="str">
        <f>IFERROR(IF(Y612=0,"",ROUNDUP(Y612/H612,0)*0.00937),"")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x14ac:dyDescent="0.2">
      <c r="A613" s="808"/>
      <c r="B613" s="809"/>
      <c r="C613" s="809"/>
      <c r="D613" s="809"/>
      <c r="E613" s="809"/>
      <c r="F613" s="809"/>
      <c r="G613" s="809"/>
      <c r="H613" s="809"/>
      <c r="I613" s="809"/>
      <c r="J613" s="809"/>
      <c r="K613" s="809"/>
      <c r="L613" s="809"/>
      <c r="M613" s="809"/>
      <c r="N613" s="809"/>
      <c r="O613" s="810"/>
      <c r="P613" s="813" t="s">
        <v>71</v>
      </c>
      <c r="Q613" s="814"/>
      <c r="R613" s="814"/>
      <c r="S613" s="814"/>
      <c r="T613" s="814"/>
      <c r="U613" s="814"/>
      <c r="V613" s="815"/>
      <c r="W613" s="37" t="s">
        <v>72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x14ac:dyDescent="0.2">
      <c r="A614" s="809"/>
      <c r="B614" s="809"/>
      <c r="C614" s="809"/>
      <c r="D614" s="809"/>
      <c r="E614" s="809"/>
      <c r="F614" s="809"/>
      <c r="G614" s="809"/>
      <c r="H614" s="809"/>
      <c r="I614" s="809"/>
      <c r="J614" s="809"/>
      <c r="K614" s="809"/>
      <c r="L614" s="809"/>
      <c r="M614" s="809"/>
      <c r="N614" s="809"/>
      <c r="O614" s="810"/>
      <c r="P614" s="813" t="s">
        <v>71</v>
      </c>
      <c r="Q614" s="814"/>
      <c r="R614" s="814"/>
      <c r="S614" s="814"/>
      <c r="T614" s="814"/>
      <c r="U614" s="814"/>
      <c r="V614" s="815"/>
      <c r="W614" s="37" t="s">
        <v>69</v>
      </c>
      <c r="X614" s="799">
        <f>IFERROR(SUM(X612:X612),"0")</f>
        <v>0</v>
      </c>
      <c r="Y614" s="799">
        <f>IFERROR(SUM(Y612:Y612),"0")</f>
        <v>0</v>
      </c>
      <c r="Z614" s="37"/>
      <c r="AA614" s="800"/>
      <c r="AB614" s="800"/>
      <c r="AC614" s="800"/>
    </row>
    <row r="615" spans="1:68" ht="14.25" customHeight="1" x14ac:dyDescent="0.25">
      <c r="A615" s="829" t="s">
        <v>73</v>
      </c>
      <c r="B615" s="809"/>
      <c r="C615" s="809"/>
      <c r="D615" s="809"/>
      <c r="E615" s="809"/>
      <c r="F615" s="809"/>
      <c r="G615" s="809"/>
      <c r="H615" s="809"/>
      <c r="I615" s="809"/>
      <c r="J615" s="809"/>
      <c r="K615" s="809"/>
      <c r="L615" s="809"/>
      <c r="M615" s="809"/>
      <c r="N615" s="809"/>
      <c r="O615" s="809"/>
      <c r="P615" s="809"/>
      <c r="Q615" s="809"/>
      <c r="R615" s="809"/>
      <c r="S615" s="809"/>
      <c r="T615" s="809"/>
      <c r="U615" s="809"/>
      <c r="V615" s="809"/>
      <c r="W615" s="809"/>
      <c r="X615" s="809"/>
      <c r="Y615" s="809"/>
      <c r="Z615" s="809"/>
      <c r="AA615" s="793"/>
      <c r="AB615" s="793"/>
      <c r="AC615" s="793"/>
    </row>
    <row r="616" spans="1:68" ht="16.5" customHeight="1" x14ac:dyDescent="0.25">
      <c r="A616" s="54" t="s">
        <v>964</v>
      </c>
      <c r="B616" s="54" t="s">
        <v>965</v>
      </c>
      <c r="C616" s="31">
        <v>4301051765</v>
      </c>
      <c r="D616" s="803">
        <v>4680115885547</v>
      </c>
      <c r="E616" s="804"/>
      <c r="F616" s="796">
        <v>1</v>
      </c>
      <c r="G616" s="32">
        <v>4</v>
      </c>
      <c r="H616" s="796">
        <v>4</v>
      </c>
      <c r="I616" s="796">
        <v>4.21</v>
      </c>
      <c r="J616" s="32">
        <v>120</v>
      </c>
      <c r="K616" s="32" t="s">
        <v>126</v>
      </c>
      <c r="L616" s="32"/>
      <c r="M616" s="33" t="s">
        <v>284</v>
      </c>
      <c r="N616" s="33"/>
      <c r="O616" s="32">
        <v>45</v>
      </c>
      <c r="P616" s="852" t="s">
        <v>966</v>
      </c>
      <c r="Q616" s="806"/>
      <c r="R616" s="806"/>
      <c r="S616" s="806"/>
      <c r="T616" s="807"/>
      <c r="U616" s="34" t="s">
        <v>298</v>
      </c>
      <c r="V616" s="34"/>
      <c r="W616" s="35" t="s">
        <v>69</v>
      </c>
      <c r="X616" s="797">
        <v>0</v>
      </c>
      <c r="Y616" s="798">
        <f>IFERROR(IF(X616="",0,CEILING((X616/$H616),1)*$H616),"")</f>
        <v>0</v>
      </c>
      <c r="Z616" s="36" t="str">
        <f>IFERROR(IF(Y616=0,"",ROUNDUP(Y616/H616,0)*0.00937),"")</f>
        <v/>
      </c>
      <c r="AA616" s="56"/>
      <c r="AB616" s="57"/>
      <c r="AC616" s="717" t="s">
        <v>286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808"/>
      <c r="B617" s="809"/>
      <c r="C617" s="809"/>
      <c r="D617" s="809"/>
      <c r="E617" s="809"/>
      <c r="F617" s="809"/>
      <c r="G617" s="809"/>
      <c r="H617" s="809"/>
      <c r="I617" s="809"/>
      <c r="J617" s="809"/>
      <c r="K617" s="809"/>
      <c r="L617" s="809"/>
      <c r="M617" s="809"/>
      <c r="N617" s="809"/>
      <c r="O617" s="810"/>
      <c r="P617" s="813" t="s">
        <v>71</v>
      </c>
      <c r="Q617" s="814"/>
      <c r="R617" s="814"/>
      <c r="S617" s="814"/>
      <c r="T617" s="814"/>
      <c r="U617" s="814"/>
      <c r="V617" s="815"/>
      <c r="W617" s="37" t="s">
        <v>72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x14ac:dyDescent="0.2">
      <c r="A618" s="809"/>
      <c r="B618" s="809"/>
      <c r="C618" s="809"/>
      <c r="D618" s="809"/>
      <c r="E618" s="809"/>
      <c r="F618" s="809"/>
      <c r="G618" s="809"/>
      <c r="H618" s="809"/>
      <c r="I618" s="809"/>
      <c r="J618" s="809"/>
      <c r="K618" s="809"/>
      <c r="L618" s="809"/>
      <c r="M618" s="809"/>
      <c r="N618" s="809"/>
      <c r="O618" s="810"/>
      <c r="P618" s="813" t="s">
        <v>71</v>
      </c>
      <c r="Q618" s="814"/>
      <c r="R618" s="814"/>
      <c r="S618" s="814"/>
      <c r="T618" s="814"/>
      <c r="U618" s="814"/>
      <c r="V618" s="815"/>
      <c r="W618" s="37" t="s">
        <v>69</v>
      </c>
      <c r="X618" s="799">
        <f>IFERROR(SUM(X616:X616),"0")</f>
        <v>0</v>
      </c>
      <c r="Y618" s="799">
        <f>IFERROR(SUM(Y616:Y616),"0")</f>
        <v>0</v>
      </c>
      <c r="Z618" s="37"/>
      <c r="AA618" s="800"/>
      <c r="AB618" s="800"/>
      <c r="AC618" s="800"/>
    </row>
    <row r="619" spans="1:68" ht="27.75" customHeight="1" x14ac:dyDescent="0.2">
      <c r="A619" s="957" t="s">
        <v>967</v>
      </c>
      <c r="B619" s="958"/>
      <c r="C619" s="958"/>
      <c r="D619" s="958"/>
      <c r="E619" s="958"/>
      <c r="F619" s="958"/>
      <c r="G619" s="958"/>
      <c r="H619" s="958"/>
      <c r="I619" s="958"/>
      <c r="J619" s="958"/>
      <c r="K619" s="958"/>
      <c r="L619" s="958"/>
      <c r="M619" s="958"/>
      <c r="N619" s="958"/>
      <c r="O619" s="958"/>
      <c r="P619" s="958"/>
      <c r="Q619" s="958"/>
      <c r="R619" s="958"/>
      <c r="S619" s="958"/>
      <c r="T619" s="958"/>
      <c r="U619" s="958"/>
      <c r="V619" s="958"/>
      <c r="W619" s="958"/>
      <c r="X619" s="958"/>
      <c r="Y619" s="958"/>
      <c r="Z619" s="958"/>
      <c r="AA619" s="48"/>
      <c r="AB619" s="48"/>
      <c r="AC619" s="48"/>
    </row>
    <row r="620" spans="1:68" ht="16.5" customHeight="1" x14ac:dyDescent="0.25">
      <c r="A620" s="857" t="s">
        <v>967</v>
      </c>
      <c r="B620" s="809"/>
      <c r="C620" s="809"/>
      <c r="D620" s="809"/>
      <c r="E620" s="809"/>
      <c r="F620" s="809"/>
      <c r="G620" s="809"/>
      <c r="H620" s="809"/>
      <c r="I620" s="809"/>
      <c r="J620" s="809"/>
      <c r="K620" s="809"/>
      <c r="L620" s="809"/>
      <c r="M620" s="809"/>
      <c r="N620" s="809"/>
      <c r="O620" s="809"/>
      <c r="P620" s="809"/>
      <c r="Q620" s="809"/>
      <c r="R620" s="809"/>
      <c r="S620" s="809"/>
      <c r="T620" s="809"/>
      <c r="U620" s="809"/>
      <c r="V620" s="809"/>
      <c r="W620" s="809"/>
      <c r="X620" s="809"/>
      <c r="Y620" s="809"/>
      <c r="Z620" s="809"/>
      <c r="AA620" s="792"/>
      <c r="AB620" s="792"/>
      <c r="AC620" s="792"/>
    </row>
    <row r="621" spans="1:68" ht="14.25" customHeight="1" x14ac:dyDescent="0.25">
      <c r="A621" s="829" t="s">
        <v>113</v>
      </c>
      <c r="B621" s="809"/>
      <c r="C621" s="809"/>
      <c r="D621" s="809"/>
      <c r="E621" s="809"/>
      <c r="F621" s="809"/>
      <c r="G621" s="809"/>
      <c r="H621" s="809"/>
      <c r="I621" s="809"/>
      <c r="J621" s="809"/>
      <c r="K621" s="809"/>
      <c r="L621" s="809"/>
      <c r="M621" s="809"/>
      <c r="N621" s="809"/>
      <c r="O621" s="809"/>
      <c r="P621" s="809"/>
      <c r="Q621" s="809"/>
      <c r="R621" s="809"/>
      <c r="S621" s="809"/>
      <c r="T621" s="809"/>
      <c r="U621" s="809"/>
      <c r="V621" s="809"/>
      <c r="W621" s="809"/>
      <c r="X621" s="809"/>
      <c r="Y621" s="809"/>
      <c r="Z621" s="809"/>
      <c r="AA621" s="793"/>
      <c r="AB621" s="793"/>
      <c r="AC621" s="793"/>
    </row>
    <row r="622" spans="1:68" ht="27" customHeight="1" x14ac:dyDescent="0.25">
      <c r="A622" s="54" t="s">
        <v>968</v>
      </c>
      <c r="B622" s="54" t="s">
        <v>969</v>
      </c>
      <c r="C622" s="31">
        <v>4301011763</v>
      </c>
      <c r="D622" s="803">
        <v>4640242181011</v>
      </c>
      <c r="E622" s="804"/>
      <c r="F622" s="796">
        <v>1.35</v>
      </c>
      <c r="G622" s="32">
        <v>8</v>
      </c>
      <c r="H622" s="796">
        <v>10.8</v>
      </c>
      <c r="I622" s="796">
        <v>11.28</v>
      </c>
      <c r="J622" s="32">
        <v>56</v>
      </c>
      <c r="K622" s="32" t="s">
        <v>116</v>
      </c>
      <c r="L622" s="32"/>
      <c r="M622" s="33" t="s">
        <v>77</v>
      </c>
      <c r="N622" s="33"/>
      <c r="O622" s="32">
        <v>55</v>
      </c>
      <c r="P622" s="1045" t="s">
        <v>970</v>
      </c>
      <c r="Q622" s="806"/>
      <c r="R622" s="806"/>
      <c r="S622" s="806"/>
      <c r="T622" s="807"/>
      <c r="U622" s="34"/>
      <c r="V622" s="34"/>
      <c r="W622" s="35" t="s">
        <v>69</v>
      </c>
      <c r="X622" s="797">
        <v>0</v>
      </c>
      <c r="Y622" s="798">
        <f t="shared" ref="Y622:Y628" si="121"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971</v>
      </c>
      <c r="AG622" s="64"/>
      <c r="AJ622" s="68"/>
      <c r="AK622" s="68">
        <v>0</v>
      </c>
      <c r="BB622" s="720" t="s">
        <v>1</v>
      </c>
      <c r="BM622" s="64">
        <f t="shared" ref="BM622:BM628" si="122">IFERROR(X622*I622/H622,"0")</f>
        <v>0</v>
      </c>
      <c r="BN622" s="64">
        <f t="shared" ref="BN622:BN628" si="123">IFERROR(Y622*I622/H622,"0")</f>
        <v>0</v>
      </c>
      <c r="BO622" s="64">
        <f t="shared" ref="BO622:BO628" si="124">IFERROR(1/J622*(X622/H622),"0")</f>
        <v>0</v>
      </c>
      <c r="BP622" s="64">
        <f t="shared" ref="BP622:BP628" si="125">IFERROR(1/J622*(Y622/H622),"0")</f>
        <v>0</v>
      </c>
    </row>
    <row r="623" spans="1:68" ht="27" customHeight="1" x14ac:dyDescent="0.25">
      <c r="A623" s="54" t="s">
        <v>972</v>
      </c>
      <c r="B623" s="54" t="s">
        <v>973</v>
      </c>
      <c r="C623" s="31">
        <v>4301011585</v>
      </c>
      <c r="D623" s="803">
        <v>4640242180441</v>
      </c>
      <c r="E623" s="804"/>
      <c r="F623" s="796">
        <v>1.5</v>
      </c>
      <c r="G623" s="32">
        <v>8</v>
      </c>
      <c r="H623" s="796">
        <v>12</v>
      </c>
      <c r="I623" s="796">
        <v>12.48</v>
      </c>
      <c r="J623" s="32">
        <v>56</v>
      </c>
      <c r="K623" s="32" t="s">
        <v>116</v>
      </c>
      <c r="L623" s="32"/>
      <c r="M623" s="33" t="s">
        <v>119</v>
      </c>
      <c r="N623" s="33"/>
      <c r="O623" s="32">
        <v>50</v>
      </c>
      <c r="P623" s="1050" t="s">
        <v>974</v>
      </c>
      <c r="Q623" s="806"/>
      <c r="R623" s="806"/>
      <c r="S623" s="806"/>
      <c r="T623" s="807"/>
      <c r="U623" s="34"/>
      <c r="V623" s="34"/>
      <c r="W623" s="35" t="s">
        <v>69</v>
      </c>
      <c r="X623" s="797">
        <v>0</v>
      </c>
      <c r="Y623" s="798">
        <f t="shared" si="121"/>
        <v>0</v>
      </c>
      <c r="Z623" s="36" t="str">
        <f>IFERROR(IF(Y623=0,"",ROUNDUP(Y623/H623,0)*0.02175),"")</f>
        <v/>
      </c>
      <c r="AA623" s="56"/>
      <c r="AB623" s="57"/>
      <c r="AC623" s="721" t="s">
        <v>975</v>
      </c>
      <c r="AG623" s="64"/>
      <c r="AJ623" s="68"/>
      <c r="AK623" s="68">
        <v>0</v>
      </c>
      <c r="BB623" s="722" t="s">
        <v>1</v>
      </c>
      <c r="BM623" s="64">
        <f t="shared" si="122"/>
        <v>0</v>
      </c>
      <c r="BN623" s="64">
        <f t="shared" si="123"/>
        <v>0</v>
      </c>
      <c r="BO623" s="64">
        <f t="shared" si="124"/>
        <v>0</v>
      </c>
      <c r="BP623" s="64">
        <f t="shared" si="125"/>
        <v>0</v>
      </c>
    </row>
    <row r="624" spans="1:68" ht="27" customHeight="1" x14ac:dyDescent="0.25">
      <c r="A624" s="54" t="s">
        <v>976</v>
      </c>
      <c r="B624" s="54" t="s">
        <v>977</v>
      </c>
      <c r="C624" s="31">
        <v>4301011584</v>
      </c>
      <c r="D624" s="803">
        <v>4640242180564</v>
      </c>
      <c r="E624" s="804"/>
      <c r="F624" s="796">
        <v>1.5</v>
      </c>
      <c r="G624" s="32">
        <v>8</v>
      </c>
      <c r="H624" s="796">
        <v>12</v>
      </c>
      <c r="I624" s="796">
        <v>12.48</v>
      </c>
      <c r="J624" s="32">
        <v>56</v>
      </c>
      <c r="K624" s="32" t="s">
        <v>116</v>
      </c>
      <c r="L624" s="32"/>
      <c r="M624" s="33" t="s">
        <v>119</v>
      </c>
      <c r="N624" s="33"/>
      <c r="O624" s="32">
        <v>50</v>
      </c>
      <c r="P624" s="886" t="s">
        <v>978</v>
      </c>
      <c r="Q624" s="806"/>
      <c r="R624" s="806"/>
      <c r="S624" s="806"/>
      <c r="T624" s="807"/>
      <c r="U624" s="34"/>
      <c r="V624" s="34"/>
      <c r="W624" s="35" t="s">
        <v>69</v>
      </c>
      <c r="X624" s="797">
        <v>0</v>
      </c>
      <c r="Y624" s="798">
        <f t="shared" si="121"/>
        <v>0</v>
      </c>
      <c r="Z624" s="36" t="str">
        <f>IFERROR(IF(Y624=0,"",ROUNDUP(Y624/H624,0)*0.02175),"")</f>
        <v/>
      </c>
      <c r="AA624" s="56"/>
      <c r="AB624" s="57"/>
      <c r="AC624" s="723" t="s">
        <v>979</v>
      </c>
      <c r="AG624" s="64"/>
      <c r="AJ624" s="68"/>
      <c r="AK624" s="68">
        <v>0</v>
      </c>
      <c r="BB624" s="724" t="s">
        <v>1</v>
      </c>
      <c r="BM624" s="64">
        <f t="shared" si="122"/>
        <v>0</v>
      </c>
      <c r="BN624" s="64">
        <f t="shared" si="123"/>
        <v>0</v>
      </c>
      <c r="BO624" s="64">
        <f t="shared" si="124"/>
        <v>0</v>
      </c>
      <c r="BP624" s="64">
        <f t="shared" si="125"/>
        <v>0</v>
      </c>
    </row>
    <row r="625" spans="1:68" ht="27" customHeight="1" x14ac:dyDescent="0.25">
      <c r="A625" s="54" t="s">
        <v>980</v>
      </c>
      <c r="B625" s="54" t="s">
        <v>981</v>
      </c>
      <c r="C625" s="31">
        <v>4301011762</v>
      </c>
      <c r="D625" s="803">
        <v>4640242180922</v>
      </c>
      <c r="E625" s="804"/>
      <c r="F625" s="796">
        <v>1.35</v>
      </c>
      <c r="G625" s="32">
        <v>8</v>
      </c>
      <c r="H625" s="796">
        <v>10.8</v>
      </c>
      <c r="I625" s="796">
        <v>11.28</v>
      </c>
      <c r="J625" s="32">
        <v>56</v>
      </c>
      <c r="K625" s="32" t="s">
        <v>116</v>
      </c>
      <c r="L625" s="32"/>
      <c r="M625" s="33" t="s">
        <v>119</v>
      </c>
      <c r="N625" s="33"/>
      <c r="O625" s="32">
        <v>55</v>
      </c>
      <c r="P625" s="1236" t="s">
        <v>982</v>
      </c>
      <c r="Q625" s="806"/>
      <c r="R625" s="806"/>
      <c r="S625" s="806"/>
      <c r="T625" s="807"/>
      <c r="U625" s="34"/>
      <c r="V625" s="34"/>
      <c r="W625" s="35" t="s">
        <v>69</v>
      </c>
      <c r="X625" s="797">
        <v>0</v>
      </c>
      <c r="Y625" s="798">
        <f t="shared" si="121"/>
        <v>0</v>
      </c>
      <c r="Z625" s="36" t="str">
        <f>IFERROR(IF(Y625=0,"",ROUNDUP(Y625/H625,0)*0.02175),"")</f>
        <v/>
      </c>
      <c r="AA625" s="56"/>
      <c r="AB625" s="57"/>
      <c r="AC625" s="725" t="s">
        <v>983</v>
      </c>
      <c r="AG625" s="64"/>
      <c r="AJ625" s="68"/>
      <c r="AK625" s="68">
        <v>0</v>
      </c>
      <c r="BB625" s="726" t="s">
        <v>1</v>
      </c>
      <c r="BM625" s="64">
        <f t="shared" si="122"/>
        <v>0</v>
      </c>
      <c r="BN625" s="64">
        <f t="shared" si="123"/>
        <v>0</v>
      </c>
      <c r="BO625" s="64">
        <f t="shared" si="124"/>
        <v>0</v>
      </c>
      <c r="BP625" s="64">
        <f t="shared" si="125"/>
        <v>0</v>
      </c>
    </row>
    <row r="626" spans="1:68" ht="27" customHeight="1" x14ac:dyDescent="0.25">
      <c r="A626" s="54" t="s">
        <v>984</v>
      </c>
      <c r="B626" s="54" t="s">
        <v>985</v>
      </c>
      <c r="C626" s="31">
        <v>4301011764</v>
      </c>
      <c r="D626" s="803">
        <v>4640242181189</v>
      </c>
      <c r="E626" s="804"/>
      <c r="F626" s="796">
        <v>0.4</v>
      </c>
      <c r="G626" s="32">
        <v>10</v>
      </c>
      <c r="H626" s="796">
        <v>4</v>
      </c>
      <c r="I626" s="796">
        <v>4.21</v>
      </c>
      <c r="J626" s="32">
        <v>132</v>
      </c>
      <c r="K626" s="32" t="s">
        <v>126</v>
      </c>
      <c r="L626" s="32"/>
      <c r="M626" s="33" t="s">
        <v>77</v>
      </c>
      <c r="N626" s="33"/>
      <c r="O626" s="32">
        <v>55</v>
      </c>
      <c r="P626" s="805" t="s">
        <v>986</v>
      </c>
      <c r="Q626" s="806"/>
      <c r="R626" s="806"/>
      <c r="S626" s="806"/>
      <c r="T626" s="807"/>
      <c r="U626" s="34"/>
      <c r="V626" s="34"/>
      <c r="W626" s="35" t="s">
        <v>69</v>
      </c>
      <c r="X626" s="797">
        <v>0</v>
      </c>
      <c r="Y626" s="798">
        <f t="shared" si="121"/>
        <v>0</v>
      </c>
      <c r="Z626" s="36" t="str">
        <f>IFERROR(IF(Y626=0,"",ROUNDUP(Y626/H626,0)*0.00902),"")</f>
        <v/>
      </c>
      <c r="AA626" s="56"/>
      <c r="AB626" s="57"/>
      <c r="AC626" s="727" t="s">
        <v>971</v>
      </c>
      <c r="AG626" s="64"/>
      <c r="AJ626" s="68"/>
      <c r="AK626" s="68">
        <v>0</v>
      </c>
      <c r="BB626" s="728" t="s">
        <v>1</v>
      </c>
      <c r="BM626" s="64">
        <f t="shared" si="122"/>
        <v>0</v>
      </c>
      <c r="BN626" s="64">
        <f t="shared" si="123"/>
        <v>0</v>
      </c>
      <c r="BO626" s="64">
        <f t="shared" si="124"/>
        <v>0</v>
      </c>
      <c r="BP626" s="64">
        <f t="shared" si="125"/>
        <v>0</v>
      </c>
    </row>
    <row r="627" spans="1:68" ht="27" customHeight="1" x14ac:dyDescent="0.25">
      <c r="A627" s="54" t="s">
        <v>987</v>
      </c>
      <c r="B627" s="54" t="s">
        <v>988</v>
      </c>
      <c r="C627" s="31">
        <v>4301011551</v>
      </c>
      <c r="D627" s="803">
        <v>4640242180038</v>
      </c>
      <c r="E627" s="804"/>
      <c r="F627" s="796">
        <v>0.4</v>
      </c>
      <c r="G627" s="32">
        <v>10</v>
      </c>
      <c r="H627" s="796">
        <v>4</v>
      </c>
      <c r="I627" s="796">
        <v>4.21</v>
      </c>
      <c r="J627" s="32">
        <v>132</v>
      </c>
      <c r="K627" s="32" t="s">
        <v>126</v>
      </c>
      <c r="L627" s="32"/>
      <c r="M627" s="33" t="s">
        <v>119</v>
      </c>
      <c r="N627" s="33"/>
      <c r="O627" s="32">
        <v>50</v>
      </c>
      <c r="P627" s="1020" t="s">
        <v>989</v>
      </c>
      <c r="Q627" s="806"/>
      <c r="R627" s="806"/>
      <c r="S627" s="806"/>
      <c r="T627" s="807"/>
      <c r="U627" s="34"/>
      <c r="V627" s="34"/>
      <c r="W627" s="35" t="s">
        <v>69</v>
      </c>
      <c r="X627" s="797">
        <v>0</v>
      </c>
      <c r="Y627" s="798">
        <f t="shared" si="121"/>
        <v>0</v>
      </c>
      <c r="Z627" s="36" t="str">
        <f>IFERROR(IF(Y627=0,"",ROUNDUP(Y627/H627,0)*0.00902),"")</f>
        <v/>
      </c>
      <c r="AA627" s="56"/>
      <c r="AB627" s="57"/>
      <c r="AC627" s="729" t="s">
        <v>979</v>
      </c>
      <c r="AG627" s="64"/>
      <c r="AJ627" s="68"/>
      <c r="AK627" s="68">
        <v>0</v>
      </c>
      <c r="BB627" s="730" t="s">
        <v>1</v>
      </c>
      <c r="BM627" s="64">
        <f t="shared" si="122"/>
        <v>0</v>
      </c>
      <c r="BN627" s="64">
        <f t="shared" si="123"/>
        <v>0</v>
      </c>
      <c r="BO627" s="64">
        <f t="shared" si="124"/>
        <v>0</v>
      </c>
      <c r="BP627" s="64">
        <f t="shared" si="125"/>
        <v>0</v>
      </c>
    </row>
    <row r="628" spans="1:68" ht="27" customHeight="1" x14ac:dyDescent="0.25">
      <c r="A628" s="54" t="s">
        <v>990</v>
      </c>
      <c r="B628" s="54" t="s">
        <v>991</v>
      </c>
      <c r="C628" s="31">
        <v>4301011765</v>
      </c>
      <c r="D628" s="803">
        <v>4640242181172</v>
      </c>
      <c r="E628" s="804"/>
      <c r="F628" s="796">
        <v>0.4</v>
      </c>
      <c r="G628" s="32">
        <v>10</v>
      </c>
      <c r="H628" s="796">
        <v>4</v>
      </c>
      <c r="I628" s="796">
        <v>4.21</v>
      </c>
      <c r="J628" s="32">
        <v>132</v>
      </c>
      <c r="K628" s="32" t="s">
        <v>126</v>
      </c>
      <c r="L628" s="32"/>
      <c r="M628" s="33" t="s">
        <v>119</v>
      </c>
      <c r="N628" s="33"/>
      <c r="O628" s="32">
        <v>55</v>
      </c>
      <c r="P628" s="846" t="s">
        <v>992</v>
      </c>
      <c r="Q628" s="806"/>
      <c r="R628" s="806"/>
      <c r="S628" s="806"/>
      <c r="T628" s="807"/>
      <c r="U628" s="34"/>
      <c r="V628" s="34"/>
      <c r="W628" s="35" t="s">
        <v>69</v>
      </c>
      <c r="X628" s="797">
        <v>0</v>
      </c>
      <c r="Y628" s="798">
        <f t="shared" si="121"/>
        <v>0</v>
      </c>
      <c r="Z628" s="36" t="str">
        <f>IFERROR(IF(Y628=0,"",ROUNDUP(Y628/H628,0)*0.00902),"")</f>
        <v/>
      </c>
      <c r="AA628" s="56"/>
      <c r="AB628" s="57"/>
      <c r="AC628" s="731" t="s">
        <v>983</v>
      </c>
      <c r="AG628" s="64"/>
      <c r="AJ628" s="68"/>
      <c r="AK628" s="68">
        <v>0</v>
      </c>
      <c r="BB628" s="732" t="s">
        <v>1</v>
      </c>
      <c r="BM628" s="64">
        <f t="shared" si="122"/>
        <v>0</v>
      </c>
      <c r="BN628" s="64">
        <f t="shared" si="123"/>
        <v>0</v>
      </c>
      <c r="BO628" s="64">
        <f t="shared" si="124"/>
        <v>0</v>
      </c>
      <c r="BP628" s="64">
        <f t="shared" si="125"/>
        <v>0</v>
      </c>
    </row>
    <row r="629" spans="1:68" x14ac:dyDescent="0.2">
      <c r="A629" s="808"/>
      <c r="B629" s="809"/>
      <c r="C629" s="809"/>
      <c r="D629" s="809"/>
      <c r="E629" s="809"/>
      <c r="F629" s="809"/>
      <c r="G629" s="809"/>
      <c r="H629" s="809"/>
      <c r="I629" s="809"/>
      <c r="J629" s="809"/>
      <c r="K629" s="809"/>
      <c r="L629" s="809"/>
      <c r="M629" s="809"/>
      <c r="N629" s="809"/>
      <c r="O629" s="810"/>
      <c r="P629" s="813" t="s">
        <v>71</v>
      </c>
      <c r="Q629" s="814"/>
      <c r="R629" s="814"/>
      <c r="S629" s="814"/>
      <c r="T629" s="814"/>
      <c r="U629" s="814"/>
      <c r="V629" s="815"/>
      <c r="W629" s="37" t="s">
        <v>72</v>
      </c>
      <c r="X629" s="799">
        <f>IFERROR(X622/H622,"0")+IFERROR(X623/H623,"0")+IFERROR(X624/H624,"0")+IFERROR(X625/H625,"0")+IFERROR(X626/H626,"0")+IFERROR(X627/H627,"0")+IFERROR(X628/H628,"0")</f>
        <v>0</v>
      </c>
      <c r="Y629" s="799">
        <f>IFERROR(Y622/H622,"0")+IFERROR(Y623/H623,"0")+IFERROR(Y624/H624,"0")+IFERROR(Y625/H625,"0")+IFERROR(Y626/H626,"0")+IFERROR(Y627/H627,"0")+IFERROR(Y628/H628,"0")</f>
        <v>0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800"/>
      <c r="AB629" s="800"/>
      <c r="AC629" s="800"/>
    </row>
    <row r="630" spans="1:68" x14ac:dyDescent="0.2">
      <c r="A630" s="809"/>
      <c r="B630" s="809"/>
      <c r="C630" s="809"/>
      <c r="D630" s="809"/>
      <c r="E630" s="809"/>
      <c r="F630" s="809"/>
      <c r="G630" s="809"/>
      <c r="H630" s="809"/>
      <c r="I630" s="809"/>
      <c r="J630" s="809"/>
      <c r="K630" s="809"/>
      <c r="L630" s="809"/>
      <c r="M630" s="809"/>
      <c r="N630" s="809"/>
      <c r="O630" s="810"/>
      <c r="P630" s="813" t="s">
        <v>71</v>
      </c>
      <c r="Q630" s="814"/>
      <c r="R630" s="814"/>
      <c r="S630" s="814"/>
      <c r="T630" s="814"/>
      <c r="U630" s="814"/>
      <c r="V630" s="815"/>
      <c r="W630" s="37" t="s">
        <v>69</v>
      </c>
      <c r="X630" s="799">
        <f>IFERROR(SUM(X622:X628),"0")</f>
        <v>0</v>
      </c>
      <c r="Y630" s="799">
        <f>IFERROR(SUM(Y622:Y628),"0")</f>
        <v>0</v>
      </c>
      <c r="Z630" s="37"/>
      <c r="AA630" s="800"/>
      <c r="AB630" s="800"/>
      <c r="AC630" s="800"/>
    </row>
    <row r="631" spans="1:68" ht="14.25" customHeight="1" x14ac:dyDescent="0.25">
      <c r="A631" s="829" t="s">
        <v>165</v>
      </c>
      <c r="B631" s="809"/>
      <c r="C631" s="809"/>
      <c r="D631" s="809"/>
      <c r="E631" s="809"/>
      <c r="F631" s="809"/>
      <c r="G631" s="809"/>
      <c r="H631" s="809"/>
      <c r="I631" s="809"/>
      <c r="J631" s="809"/>
      <c r="K631" s="809"/>
      <c r="L631" s="809"/>
      <c r="M631" s="809"/>
      <c r="N631" s="809"/>
      <c r="O631" s="809"/>
      <c r="P631" s="809"/>
      <c r="Q631" s="809"/>
      <c r="R631" s="809"/>
      <c r="S631" s="809"/>
      <c r="T631" s="809"/>
      <c r="U631" s="809"/>
      <c r="V631" s="809"/>
      <c r="W631" s="809"/>
      <c r="X631" s="809"/>
      <c r="Y631" s="809"/>
      <c r="Z631" s="809"/>
      <c r="AA631" s="793"/>
      <c r="AB631" s="793"/>
      <c r="AC631" s="793"/>
    </row>
    <row r="632" spans="1:68" ht="16.5" customHeight="1" x14ac:dyDescent="0.25">
      <c r="A632" s="54" t="s">
        <v>993</v>
      </c>
      <c r="B632" s="54" t="s">
        <v>994</v>
      </c>
      <c r="C632" s="31">
        <v>4301020269</v>
      </c>
      <c r="D632" s="803">
        <v>4640242180519</v>
      </c>
      <c r="E632" s="804"/>
      <c r="F632" s="796">
        <v>1.35</v>
      </c>
      <c r="G632" s="32">
        <v>8</v>
      </c>
      <c r="H632" s="796">
        <v>10.8</v>
      </c>
      <c r="I632" s="796">
        <v>11.28</v>
      </c>
      <c r="J632" s="32">
        <v>56</v>
      </c>
      <c r="K632" s="32" t="s">
        <v>116</v>
      </c>
      <c r="L632" s="32"/>
      <c r="M632" s="33" t="s">
        <v>77</v>
      </c>
      <c r="N632" s="33"/>
      <c r="O632" s="32">
        <v>50</v>
      </c>
      <c r="P632" s="1078" t="s">
        <v>995</v>
      </c>
      <c r="Q632" s="806"/>
      <c r="R632" s="806"/>
      <c r="S632" s="806"/>
      <c r="T632" s="807"/>
      <c r="U632" s="34"/>
      <c r="V632" s="34"/>
      <c r="W632" s="35" t="s">
        <v>69</v>
      </c>
      <c r="X632" s="797">
        <v>0</v>
      </c>
      <c r="Y632" s="798">
        <f>IFERROR(IF(X632="",0,CEILING((X632/$H632),1)*$H632),"")</f>
        <v>0</v>
      </c>
      <c r="Z632" s="36" t="str">
        <f>IFERROR(IF(Y632=0,"",ROUNDUP(Y632/H632,0)*0.02175),"")</f>
        <v/>
      </c>
      <c r="AA632" s="56"/>
      <c r="AB632" s="57"/>
      <c r="AC632" s="733" t="s">
        <v>996</v>
      </c>
      <c r="AG632" s="64"/>
      <c r="AJ632" s="68"/>
      <c r="AK632" s="68">
        <v>0</v>
      </c>
      <c r="BB632" s="734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customHeight="1" x14ac:dyDescent="0.25">
      <c r="A633" s="54" t="s">
        <v>997</v>
      </c>
      <c r="B633" s="54" t="s">
        <v>998</v>
      </c>
      <c r="C633" s="31">
        <v>4301020260</v>
      </c>
      <c r="D633" s="803">
        <v>4640242180526</v>
      </c>
      <c r="E633" s="804"/>
      <c r="F633" s="796">
        <v>1.8</v>
      </c>
      <c r="G633" s="32">
        <v>6</v>
      </c>
      <c r="H633" s="796">
        <v>10.8</v>
      </c>
      <c r="I633" s="796">
        <v>11.28</v>
      </c>
      <c r="J633" s="32">
        <v>56</v>
      </c>
      <c r="K633" s="32" t="s">
        <v>116</v>
      </c>
      <c r="L633" s="32"/>
      <c r="M633" s="33" t="s">
        <v>119</v>
      </c>
      <c r="N633" s="33"/>
      <c r="O633" s="32">
        <v>50</v>
      </c>
      <c r="P633" s="1094" t="s">
        <v>999</v>
      </c>
      <c r="Q633" s="806"/>
      <c r="R633" s="806"/>
      <c r="S633" s="806"/>
      <c r="T633" s="807"/>
      <c r="U633" s="34"/>
      <c r="V633" s="34"/>
      <c r="W633" s="35" t="s">
        <v>69</v>
      </c>
      <c r="X633" s="797">
        <v>0</v>
      </c>
      <c r="Y633" s="798">
        <f>IFERROR(IF(X633="",0,CEILING((X633/$H633),1)*$H633),"")</f>
        <v>0</v>
      </c>
      <c r="Z633" s="36" t="str">
        <f>IFERROR(IF(Y633=0,"",ROUNDUP(Y633/H633,0)*0.02175),"")</f>
        <v/>
      </c>
      <c r="AA633" s="56"/>
      <c r="AB633" s="57"/>
      <c r="AC633" s="735" t="s">
        <v>996</v>
      </c>
      <c r="AG633" s="64"/>
      <c r="AJ633" s="68"/>
      <c r="AK633" s="68">
        <v>0</v>
      </c>
      <c r="BB633" s="736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ht="27" customHeight="1" x14ac:dyDescent="0.25">
      <c r="A634" s="54" t="s">
        <v>1000</v>
      </c>
      <c r="B634" s="54" t="s">
        <v>1001</v>
      </c>
      <c r="C634" s="31">
        <v>4301020309</v>
      </c>
      <c r="D634" s="803">
        <v>4640242180090</v>
      </c>
      <c r="E634" s="804"/>
      <c r="F634" s="796">
        <v>1.35</v>
      </c>
      <c r="G634" s="32">
        <v>8</v>
      </c>
      <c r="H634" s="796">
        <v>10.8</v>
      </c>
      <c r="I634" s="796">
        <v>11.28</v>
      </c>
      <c r="J634" s="32">
        <v>56</v>
      </c>
      <c r="K634" s="32" t="s">
        <v>116</v>
      </c>
      <c r="L634" s="32"/>
      <c r="M634" s="33" t="s">
        <v>119</v>
      </c>
      <c r="N634" s="33"/>
      <c r="O634" s="32">
        <v>50</v>
      </c>
      <c r="P634" s="873" t="s">
        <v>1002</v>
      </c>
      <c r="Q634" s="806"/>
      <c r="R634" s="806"/>
      <c r="S634" s="806"/>
      <c r="T634" s="807"/>
      <c r="U634" s="34"/>
      <c r="V634" s="34"/>
      <c r="W634" s="35" t="s">
        <v>69</v>
      </c>
      <c r="X634" s="797">
        <v>0</v>
      </c>
      <c r="Y634" s="798">
        <f>IFERROR(IF(X634="",0,CEILING((X634/$H634),1)*$H634),"")</f>
        <v>0</v>
      </c>
      <c r="Z634" s="36" t="str">
        <f>IFERROR(IF(Y634=0,"",ROUNDUP(Y634/H634,0)*0.02175),"")</f>
        <v/>
      </c>
      <c r="AA634" s="56"/>
      <c r="AB634" s="57"/>
      <c r="AC634" s="737" t="s">
        <v>1003</v>
      </c>
      <c r="AG634" s="64"/>
      <c r="AJ634" s="68"/>
      <c r="AK634" s="68">
        <v>0</v>
      </c>
      <c r="BB634" s="73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t="27" customHeight="1" x14ac:dyDescent="0.25">
      <c r="A635" s="54" t="s">
        <v>1004</v>
      </c>
      <c r="B635" s="54" t="s">
        <v>1005</v>
      </c>
      <c r="C635" s="31">
        <v>4301020295</v>
      </c>
      <c r="D635" s="803">
        <v>4640242181363</v>
      </c>
      <c r="E635" s="804"/>
      <c r="F635" s="796">
        <v>0.4</v>
      </c>
      <c r="G635" s="32">
        <v>10</v>
      </c>
      <c r="H635" s="796">
        <v>4</v>
      </c>
      <c r="I635" s="796">
        <v>4.21</v>
      </c>
      <c r="J635" s="32">
        <v>132</v>
      </c>
      <c r="K635" s="32" t="s">
        <v>126</v>
      </c>
      <c r="L635" s="32"/>
      <c r="M635" s="33" t="s">
        <v>119</v>
      </c>
      <c r="N635" s="33"/>
      <c r="O635" s="32">
        <v>50</v>
      </c>
      <c r="P635" s="898" t="s">
        <v>1006</v>
      </c>
      <c r="Q635" s="806"/>
      <c r="R635" s="806"/>
      <c r="S635" s="806"/>
      <c r="T635" s="807"/>
      <c r="U635" s="34"/>
      <c r="V635" s="34"/>
      <c r="W635" s="35" t="s">
        <v>69</v>
      </c>
      <c r="X635" s="797">
        <v>0</v>
      </c>
      <c r="Y635" s="798">
        <f>IFERROR(IF(X635="",0,CEILING((X635/$H635),1)*$H635),"")</f>
        <v>0</v>
      </c>
      <c r="Z635" s="36" t="str">
        <f>IFERROR(IF(Y635=0,"",ROUNDUP(Y635/H635,0)*0.00902),"")</f>
        <v/>
      </c>
      <c r="AA635" s="56"/>
      <c r="AB635" s="57"/>
      <c r="AC635" s="739" t="s">
        <v>1003</v>
      </c>
      <c r="AG635" s="64"/>
      <c r="AJ635" s="68"/>
      <c r="AK635" s="68">
        <v>0</v>
      </c>
      <c r="BB635" s="740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x14ac:dyDescent="0.2">
      <c r="A636" s="808"/>
      <c r="B636" s="809"/>
      <c r="C636" s="809"/>
      <c r="D636" s="809"/>
      <c r="E636" s="809"/>
      <c r="F636" s="809"/>
      <c r="G636" s="809"/>
      <c r="H636" s="809"/>
      <c r="I636" s="809"/>
      <c r="J636" s="809"/>
      <c r="K636" s="809"/>
      <c r="L636" s="809"/>
      <c r="M636" s="809"/>
      <c r="N636" s="809"/>
      <c r="O636" s="810"/>
      <c r="P636" s="813" t="s">
        <v>71</v>
      </c>
      <c r="Q636" s="814"/>
      <c r="R636" s="814"/>
      <c r="S636" s="814"/>
      <c r="T636" s="814"/>
      <c r="U636" s="814"/>
      <c r="V636" s="815"/>
      <c r="W636" s="37" t="s">
        <v>72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x14ac:dyDescent="0.2">
      <c r="A637" s="809"/>
      <c r="B637" s="809"/>
      <c r="C637" s="809"/>
      <c r="D637" s="809"/>
      <c r="E637" s="809"/>
      <c r="F637" s="809"/>
      <c r="G637" s="809"/>
      <c r="H637" s="809"/>
      <c r="I637" s="809"/>
      <c r="J637" s="809"/>
      <c r="K637" s="809"/>
      <c r="L637" s="809"/>
      <c r="M637" s="809"/>
      <c r="N637" s="809"/>
      <c r="O637" s="810"/>
      <c r="P637" s="813" t="s">
        <v>71</v>
      </c>
      <c r="Q637" s="814"/>
      <c r="R637" s="814"/>
      <c r="S637" s="814"/>
      <c r="T637" s="814"/>
      <c r="U637" s="814"/>
      <c r="V637" s="815"/>
      <c r="W637" s="37" t="s">
        <v>69</v>
      </c>
      <c r="X637" s="799">
        <f>IFERROR(SUM(X632:X635),"0")</f>
        <v>0</v>
      </c>
      <c r="Y637" s="799">
        <f>IFERROR(SUM(Y632:Y635),"0")</f>
        <v>0</v>
      </c>
      <c r="Z637" s="37"/>
      <c r="AA637" s="800"/>
      <c r="AB637" s="800"/>
      <c r="AC637" s="800"/>
    </row>
    <row r="638" spans="1:68" ht="14.25" customHeight="1" x14ac:dyDescent="0.25">
      <c r="A638" s="829" t="s">
        <v>64</v>
      </c>
      <c r="B638" s="809"/>
      <c r="C638" s="809"/>
      <c r="D638" s="809"/>
      <c r="E638" s="809"/>
      <c r="F638" s="809"/>
      <c r="G638" s="809"/>
      <c r="H638" s="809"/>
      <c r="I638" s="809"/>
      <c r="J638" s="809"/>
      <c r="K638" s="809"/>
      <c r="L638" s="809"/>
      <c r="M638" s="809"/>
      <c r="N638" s="809"/>
      <c r="O638" s="809"/>
      <c r="P638" s="809"/>
      <c r="Q638" s="809"/>
      <c r="R638" s="809"/>
      <c r="S638" s="809"/>
      <c r="T638" s="809"/>
      <c r="U638" s="809"/>
      <c r="V638" s="809"/>
      <c r="W638" s="809"/>
      <c r="X638" s="809"/>
      <c r="Y638" s="809"/>
      <c r="Z638" s="809"/>
      <c r="AA638" s="793"/>
      <c r="AB638" s="793"/>
      <c r="AC638" s="793"/>
    </row>
    <row r="639" spans="1:68" ht="27" customHeight="1" x14ac:dyDescent="0.25">
      <c r="A639" s="54" t="s">
        <v>1007</v>
      </c>
      <c r="B639" s="54" t="s">
        <v>1008</v>
      </c>
      <c r="C639" s="31">
        <v>4301031280</v>
      </c>
      <c r="D639" s="803">
        <v>4640242180816</v>
      </c>
      <c r="E639" s="804"/>
      <c r="F639" s="796">
        <v>0.7</v>
      </c>
      <c r="G639" s="32">
        <v>6</v>
      </c>
      <c r="H639" s="796">
        <v>4.2</v>
      </c>
      <c r="I639" s="796">
        <v>4.47</v>
      </c>
      <c r="J639" s="32">
        <v>132</v>
      </c>
      <c r="K639" s="32" t="s">
        <v>126</v>
      </c>
      <c r="L639" s="32"/>
      <c r="M639" s="33" t="s">
        <v>68</v>
      </c>
      <c r="N639" s="33"/>
      <c r="O639" s="32">
        <v>40</v>
      </c>
      <c r="P639" s="1167" t="s">
        <v>1009</v>
      </c>
      <c r="Q639" s="806"/>
      <c r="R639" s="806"/>
      <c r="S639" s="806"/>
      <c r="T639" s="807"/>
      <c r="U639" s="34"/>
      <c r="V639" s="34"/>
      <c r="W639" s="35" t="s">
        <v>69</v>
      </c>
      <c r="X639" s="797">
        <v>0</v>
      </c>
      <c r="Y639" s="798">
        <f t="shared" ref="Y639:Y645" si="126"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41" t="s">
        <v>1010</v>
      </c>
      <c r="AG639" s="64"/>
      <c r="AJ639" s="68"/>
      <c r="AK639" s="68">
        <v>0</v>
      </c>
      <c r="BB639" s="742" t="s">
        <v>1</v>
      </c>
      <c r="BM639" s="64">
        <f t="shared" ref="BM639:BM645" si="127">IFERROR(X639*I639/H639,"0")</f>
        <v>0</v>
      </c>
      <c r="BN639" s="64">
        <f t="shared" ref="BN639:BN645" si="128">IFERROR(Y639*I639/H639,"0")</f>
        <v>0</v>
      </c>
      <c r="BO639" s="64">
        <f t="shared" ref="BO639:BO645" si="129">IFERROR(1/J639*(X639/H639),"0")</f>
        <v>0</v>
      </c>
      <c r="BP639" s="64">
        <f t="shared" ref="BP639:BP645" si="130">IFERROR(1/J639*(Y639/H639),"0")</f>
        <v>0</v>
      </c>
    </row>
    <row r="640" spans="1:68" ht="27" customHeight="1" x14ac:dyDescent="0.25">
      <c r="A640" s="54" t="s">
        <v>1011</v>
      </c>
      <c r="B640" s="54" t="s">
        <v>1012</v>
      </c>
      <c r="C640" s="31">
        <v>4301031244</v>
      </c>
      <c r="D640" s="803">
        <v>4640242180595</v>
      </c>
      <c r="E640" s="804"/>
      <c r="F640" s="796">
        <v>0.7</v>
      </c>
      <c r="G640" s="32">
        <v>6</v>
      </c>
      <c r="H640" s="796">
        <v>4.2</v>
      </c>
      <c r="I640" s="796">
        <v>4.47</v>
      </c>
      <c r="J640" s="32">
        <v>132</v>
      </c>
      <c r="K640" s="32" t="s">
        <v>126</v>
      </c>
      <c r="L640" s="32"/>
      <c r="M640" s="33" t="s">
        <v>68</v>
      </c>
      <c r="N640" s="33"/>
      <c r="O640" s="32">
        <v>40</v>
      </c>
      <c r="P640" s="932" t="s">
        <v>1013</v>
      </c>
      <c r="Q640" s="806"/>
      <c r="R640" s="806"/>
      <c r="S640" s="806"/>
      <c r="T640" s="807"/>
      <c r="U640" s="34"/>
      <c r="V640" s="34"/>
      <c r="W640" s="35" t="s">
        <v>69</v>
      </c>
      <c r="X640" s="797">
        <v>0</v>
      </c>
      <c r="Y640" s="798">
        <f t="shared" si="126"/>
        <v>0</v>
      </c>
      <c r="Z640" s="36" t="str">
        <f>IFERROR(IF(Y640=0,"",ROUNDUP(Y640/H640,0)*0.00902),"")</f>
        <v/>
      </c>
      <c r="AA640" s="56"/>
      <c r="AB640" s="57"/>
      <c r="AC640" s="743" t="s">
        <v>1014</v>
      </c>
      <c r="AG640" s="64"/>
      <c r="AJ640" s="68"/>
      <c r="AK640" s="68">
        <v>0</v>
      </c>
      <c r="BB640" s="744" t="s">
        <v>1</v>
      </c>
      <c r="BM640" s="64">
        <f t="shared" si="127"/>
        <v>0</v>
      </c>
      <c r="BN640" s="64">
        <f t="shared" si="128"/>
        <v>0</v>
      </c>
      <c r="BO640" s="64">
        <f t="shared" si="129"/>
        <v>0</v>
      </c>
      <c r="BP640" s="64">
        <f t="shared" si="130"/>
        <v>0</v>
      </c>
    </row>
    <row r="641" spans="1:68" ht="27" customHeight="1" x14ac:dyDescent="0.25">
      <c r="A641" s="54" t="s">
        <v>1015</v>
      </c>
      <c r="B641" s="54" t="s">
        <v>1016</v>
      </c>
      <c r="C641" s="31">
        <v>4301031289</v>
      </c>
      <c r="D641" s="803">
        <v>4640242181615</v>
      </c>
      <c r="E641" s="804"/>
      <c r="F641" s="796">
        <v>0.7</v>
      </c>
      <c r="G641" s="32">
        <v>6</v>
      </c>
      <c r="H641" s="796">
        <v>4.2</v>
      </c>
      <c r="I641" s="796">
        <v>4.41</v>
      </c>
      <c r="J641" s="32">
        <v>132</v>
      </c>
      <c r="K641" s="32" t="s">
        <v>126</v>
      </c>
      <c r="L641" s="32"/>
      <c r="M641" s="33" t="s">
        <v>68</v>
      </c>
      <c r="N641" s="33"/>
      <c r="O641" s="32">
        <v>45</v>
      </c>
      <c r="P641" s="1150" t="s">
        <v>1017</v>
      </c>
      <c r="Q641" s="806"/>
      <c r="R641" s="806"/>
      <c r="S641" s="806"/>
      <c r="T641" s="807"/>
      <c r="U641" s="34"/>
      <c r="V641" s="34"/>
      <c r="W641" s="35" t="s">
        <v>69</v>
      </c>
      <c r="X641" s="797">
        <v>0</v>
      </c>
      <c r="Y641" s="798">
        <f t="shared" si="126"/>
        <v>0</v>
      </c>
      <c r="Z641" s="36" t="str">
        <f>IFERROR(IF(Y641=0,"",ROUNDUP(Y641/H641,0)*0.00902),"")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27"/>
        <v>0</v>
      </c>
      <c r="BN641" s="64">
        <f t="shared" si="128"/>
        <v>0</v>
      </c>
      <c r="BO641" s="64">
        <f t="shared" si="129"/>
        <v>0</v>
      </c>
      <c r="BP641" s="64">
        <f t="shared" si="130"/>
        <v>0</v>
      </c>
    </row>
    <row r="642" spans="1:68" ht="27" customHeight="1" x14ac:dyDescent="0.25">
      <c r="A642" s="54" t="s">
        <v>1019</v>
      </c>
      <c r="B642" s="54" t="s">
        <v>1020</v>
      </c>
      <c r="C642" s="31">
        <v>4301031285</v>
      </c>
      <c r="D642" s="803">
        <v>4640242181639</v>
      </c>
      <c r="E642" s="804"/>
      <c r="F642" s="796">
        <v>0.7</v>
      </c>
      <c r="G642" s="32">
        <v>6</v>
      </c>
      <c r="H642" s="796">
        <v>4.2</v>
      </c>
      <c r="I642" s="796">
        <v>4.41</v>
      </c>
      <c r="J642" s="32">
        <v>132</v>
      </c>
      <c r="K642" s="32" t="s">
        <v>126</v>
      </c>
      <c r="L642" s="32"/>
      <c r="M642" s="33" t="s">
        <v>68</v>
      </c>
      <c r="N642" s="33"/>
      <c r="O642" s="32">
        <v>45</v>
      </c>
      <c r="P642" s="1197" t="s">
        <v>1021</v>
      </c>
      <c r="Q642" s="806"/>
      <c r="R642" s="806"/>
      <c r="S642" s="806"/>
      <c r="T642" s="807"/>
      <c r="U642" s="34"/>
      <c r="V642" s="34"/>
      <c r="W642" s="35" t="s">
        <v>69</v>
      </c>
      <c r="X642" s="797">
        <v>0</v>
      </c>
      <c r="Y642" s="798">
        <f t="shared" si="126"/>
        <v>0</v>
      </c>
      <c r="Z642" s="36" t="str">
        <f>IFERROR(IF(Y642=0,"",ROUNDUP(Y642/H642,0)*0.00902),"")</f>
        <v/>
      </c>
      <c r="AA642" s="56"/>
      <c r="AB642" s="57"/>
      <c r="AC642" s="747" t="s">
        <v>1022</v>
      </c>
      <c r="AG642" s="64"/>
      <c r="AJ642" s="68"/>
      <c r="AK642" s="68">
        <v>0</v>
      </c>
      <c r="BB642" s="748" t="s">
        <v>1</v>
      </c>
      <c r="BM642" s="64">
        <f t="shared" si="127"/>
        <v>0</v>
      </c>
      <c r="BN642" s="64">
        <f t="shared" si="128"/>
        <v>0</v>
      </c>
      <c r="BO642" s="64">
        <f t="shared" si="129"/>
        <v>0</v>
      </c>
      <c r="BP642" s="64">
        <f t="shared" si="130"/>
        <v>0</v>
      </c>
    </row>
    <row r="643" spans="1:68" ht="27" customHeight="1" x14ac:dyDescent="0.25">
      <c r="A643" s="54" t="s">
        <v>1023</v>
      </c>
      <c r="B643" s="54" t="s">
        <v>1024</v>
      </c>
      <c r="C643" s="31">
        <v>4301031287</v>
      </c>
      <c r="D643" s="803">
        <v>4640242181622</v>
      </c>
      <c r="E643" s="804"/>
      <c r="F643" s="796">
        <v>0.7</v>
      </c>
      <c r="G643" s="32">
        <v>6</v>
      </c>
      <c r="H643" s="796">
        <v>4.2</v>
      </c>
      <c r="I643" s="796">
        <v>4.41</v>
      </c>
      <c r="J643" s="32">
        <v>132</v>
      </c>
      <c r="K643" s="32" t="s">
        <v>126</v>
      </c>
      <c r="L643" s="32"/>
      <c r="M643" s="33" t="s">
        <v>68</v>
      </c>
      <c r="N643" s="33"/>
      <c r="O643" s="32">
        <v>45</v>
      </c>
      <c r="P643" s="1000" t="s">
        <v>1025</v>
      </c>
      <c r="Q643" s="806"/>
      <c r="R643" s="806"/>
      <c r="S643" s="806"/>
      <c r="T643" s="807"/>
      <c r="U643" s="34"/>
      <c r="V643" s="34"/>
      <c r="W643" s="35" t="s">
        <v>69</v>
      </c>
      <c r="X643" s="797">
        <v>0</v>
      </c>
      <c r="Y643" s="798">
        <f t="shared" si="126"/>
        <v>0</v>
      </c>
      <c r="Z643" s="36" t="str">
        <f>IFERROR(IF(Y643=0,"",ROUNDUP(Y643/H643,0)*0.00902),"")</f>
        <v/>
      </c>
      <c r="AA643" s="56"/>
      <c r="AB643" s="57"/>
      <c r="AC643" s="749" t="s">
        <v>1026</v>
      </c>
      <c r="AG643" s="64"/>
      <c r="AJ643" s="68"/>
      <c r="AK643" s="68">
        <v>0</v>
      </c>
      <c r="BB643" s="750" t="s">
        <v>1</v>
      </c>
      <c r="BM643" s="64">
        <f t="shared" si="127"/>
        <v>0</v>
      </c>
      <c r="BN643" s="64">
        <f t="shared" si="128"/>
        <v>0</v>
      </c>
      <c r="BO643" s="64">
        <f t="shared" si="129"/>
        <v>0</v>
      </c>
      <c r="BP643" s="64">
        <f t="shared" si="130"/>
        <v>0</v>
      </c>
    </row>
    <row r="644" spans="1:68" ht="27" customHeight="1" x14ac:dyDescent="0.25">
      <c r="A644" s="54" t="s">
        <v>1027</v>
      </c>
      <c r="B644" s="54" t="s">
        <v>1028</v>
      </c>
      <c r="C644" s="31">
        <v>4301031203</v>
      </c>
      <c r="D644" s="803">
        <v>4640242180908</v>
      </c>
      <c r="E644" s="804"/>
      <c r="F644" s="796">
        <v>0.28000000000000003</v>
      </c>
      <c r="G644" s="32">
        <v>6</v>
      </c>
      <c r="H644" s="796">
        <v>1.68</v>
      </c>
      <c r="I644" s="796">
        <v>1.81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40</v>
      </c>
      <c r="P644" s="1202" t="s">
        <v>1029</v>
      </c>
      <c r="Q644" s="806"/>
      <c r="R644" s="806"/>
      <c r="S644" s="806"/>
      <c r="T644" s="807"/>
      <c r="U644" s="34"/>
      <c r="V644" s="34"/>
      <c r="W644" s="35" t="s">
        <v>69</v>
      </c>
      <c r="X644" s="797">
        <v>0</v>
      </c>
      <c r="Y644" s="798">
        <f t="shared" si="126"/>
        <v>0</v>
      </c>
      <c r="Z644" s="36" t="str">
        <f>IFERROR(IF(Y644=0,"",ROUNDUP(Y644/H644,0)*0.00502),"")</f>
        <v/>
      </c>
      <c r="AA644" s="56"/>
      <c r="AB644" s="57"/>
      <c r="AC644" s="751" t="s">
        <v>1010</v>
      </c>
      <c r="AG644" s="64"/>
      <c r="AJ644" s="68"/>
      <c r="AK644" s="68">
        <v>0</v>
      </c>
      <c r="BB644" s="752" t="s">
        <v>1</v>
      </c>
      <c r="BM644" s="64">
        <f t="shared" si="127"/>
        <v>0</v>
      </c>
      <c r="BN644" s="64">
        <f t="shared" si="128"/>
        <v>0</v>
      </c>
      <c r="BO644" s="64">
        <f t="shared" si="129"/>
        <v>0</v>
      </c>
      <c r="BP644" s="64">
        <f t="shared" si="130"/>
        <v>0</v>
      </c>
    </row>
    <row r="645" spans="1:68" ht="27" customHeight="1" x14ac:dyDescent="0.25">
      <c r="A645" s="54" t="s">
        <v>1030</v>
      </c>
      <c r="B645" s="54" t="s">
        <v>1031</v>
      </c>
      <c r="C645" s="31">
        <v>4301031200</v>
      </c>
      <c r="D645" s="803">
        <v>4640242180489</v>
      </c>
      <c r="E645" s="804"/>
      <c r="F645" s="796">
        <v>0.28000000000000003</v>
      </c>
      <c r="G645" s="32">
        <v>6</v>
      </c>
      <c r="H645" s="796">
        <v>1.68</v>
      </c>
      <c r="I645" s="796">
        <v>1.84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40</v>
      </c>
      <c r="P645" s="929" t="s">
        <v>1032</v>
      </c>
      <c r="Q645" s="806"/>
      <c r="R645" s="806"/>
      <c r="S645" s="806"/>
      <c r="T645" s="807"/>
      <c r="U645" s="34"/>
      <c r="V645" s="34"/>
      <c r="W645" s="35" t="s">
        <v>69</v>
      </c>
      <c r="X645" s="797">
        <v>0</v>
      </c>
      <c r="Y645" s="798">
        <f t="shared" si="126"/>
        <v>0</v>
      </c>
      <c r="Z645" s="36" t="str">
        <f>IFERROR(IF(Y645=0,"",ROUNDUP(Y645/H645,0)*0.00502),"")</f>
        <v/>
      </c>
      <c r="AA645" s="56"/>
      <c r="AB645" s="57"/>
      <c r="AC645" s="753" t="s">
        <v>1014</v>
      </c>
      <c r="AG645" s="64"/>
      <c r="AJ645" s="68"/>
      <c r="AK645" s="68">
        <v>0</v>
      </c>
      <c r="BB645" s="754" t="s">
        <v>1</v>
      </c>
      <c r="BM645" s="64">
        <f t="shared" si="127"/>
        <v>0</v>
      </c>
      <c r="BN645" s="64">
        <f t="shared" si="128"/>
        <v>0</v>
      </c>
      <c r="BO645" s="64">
        <f t="shared" si="129"/>
        <v>0</v>
      </c>
      <c r="BP645" s="64">
        <f t="shared" si="130"/>
        <v>0</v>
      </c>
    </row>
    <row r="646" spans="1:68" x14ac:dyDescent="0.2">
      <c r="A646" s="808"/>
      <c r="B646" s="809"/>
      <c r="C646" s="809"/>
      <c r="D646" s="809"/>
      <c r="E646" s="809"/>
      <c r="F646" s="809"/>
      <c r="G646" s="809"/>
      <c r="H646" s="809"/>
      <c r="I646" s="809"/>
      <c r="J646" s="809"/>
      <c r="K646" s="809"/>
      <c r="L646" s="809"/>
      <c r="M646" s="809"/>
      <c r="N646" s="809"/>
      <c r="O646" s="810"/>
      <c r="P646" s="813" t="s">
        <v>71</v>
      </c>
      <c r="Q646" s="814"/>
      <c r="R646" s="814"/>
      <c r="S646" s="814"/>
      <c r="T646" s="814"/>
      <c r="U646" s="814"/>
      <c r="V646" s="815"/>
      <c r="W646" s="37" t="s">
        <v>72</v>
      </c>
      <c r="X646" s="799">
        <f>IFERROR(X639/H639,"0")+IFERROR(X640/H640,"0")+IFERROR(X641/H641,"0")+IFERROR(X642/H642,"0")+IFERROR(X643/H643,"0")+IFERROR(X644/H644,"0")+IFERROR(X645/H645,"0")</f>
        <v>0</v>
      </c>
      <c r="Y646" s="799">
        <f>IFERROR(Y639/H639,"0")+IFERROR(Y640/H640,"0")+IFERROR(Y641/H641,"0")+IFERROR(Y642/H642,"0")+IFERROR(Y643/H643,"0")+IFERROR(Y644/H644,"0")+IFERROR(Y645/H645,"0")</f>
        <v>0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800"/>
      <c r="AB646" s="800"/>
      <c r="AC646" s="800"/>
    </row>
    <row r="647" spans="1:68" x14ac:dyDescent="0.2">
      <c r="A647" s="809"/>
      <c r="B647" s="809"/>
      <c r="C647" s="809"/>
      <c r="D647" s="809"/>
      <c r="E647" s="809"/>
      <c r="F647" s="809"/>
      <c r="G647" s="809"/>
      <c r="H647" s="809"/>
      <c r="I647" s="809"/>
      <c r="J647" s="809"/>
      <c r="K647" s="809"/>
      <c r="L647" s="809"/>
      <c r="M647" s="809"/>
      <c r="N647" s="809"/>
      <c r="O647" s="810"/>
      <c r="P647" s="813" t="s">
        <v>71</v>
      </c>
      <c r="Q647" s="814"/>
      <c r="R647" s="814"/>
      <c r="S647" s="814"/>
      <c r="T647" s="814"/>
      <c r="U647" s="814"/>
      <c r="V647" s="815"/>
      <c r="W647" s="37" t="s">
        <v>69</v>
      </c>
      <c r="X647" s="799">
        <f>IFERROR(SUM(X639:X645),"0")</f>
        <v>0</v>
      </c>
      <c r="Y647" s="799">
        <f>IFERROR(SUM(Y639:Y645),"0")</f>
        <v>0</v>
      </c>
      <c r="Z647" s="37"/>
      <c r="AA647" s="800"/>
      <c r="AB647" s="800"/>
      <c r="AC647" s="800"/>
    </row>
    <row r="648" spans="1:68" ht="14.25" customHeight="1" x14ac:dyDescent="0.25">
      <c r="A648" s="829" t="s">
        <v>73</v>
      </c>
      <c r="B648" s="809"/>
      <c r="C648" s="809"/>
      <c r="D648" s="809"/>
      <c r="E648" s="809"/>
      <c r="F648" s="809"/>
      <c r="G648" s="809"/>
      <c r="H648" s="809"/>
      <c r="I648" s="809"/>
      <c r="J648" s="809"/>
      <c r="K648" s="809"/>
      <c r="L648" s="809"/>
      <c r="M648" s="809"/>
      <c r="N648" s="809"/>
      <c r="O648" s="809"/>
      <c r="P648" s="809"/>
      <c r="Q648" s="809"/>
      <c r="R648" s="809"/>
      <c r="S648" s="809"/>
      <c r="T648" s="809"/>
      <c r="U648" s="809"/>
      <c r="V648" s="809"/>
      <c r="W648" s="809"/>
      <c r="X648" s="809"/>
      <c r="Y648" s="809"/>
      <c r="Z648" s="809"/>
      <c r="AA648" s="793"/>
      <c r="AB648" s="793"/>
      <c r="AC648" s="793"/>
    </row>
    <row r="649" spans="1:68" ht="27" customHeight="1" x14ac:dyDescent="0.25">
      <c r="A649" s="54" t="s">
        <v>1033</v>
      </c>
      <c r="B649" s="54" t="s">
        <v>1034</v>
      </c>
      <c r="C649" s="31">
        <v>4301051746</v>
      </c>
      <c r="D649" s="803">
        <v>4640242180533</v>
      </c>
      <c r="E649" s="804"/>
      <c r="F649" s="796">
        <v>1.3</v>
      </c>
      <c r="G649" s="32">
        <v>6</v>
      </c>
      <c r="H649" s="796">
        <v>7.8</v>
      </c>
      <c r="I649" s="796">
        <v>8.3640000000000008</v>
      </c>
      <c r="J649" s="32">
        <v>56</v>
      </c>
      <c r="K649" s="32" t="s">
        <v>116</v>
      </c>
      <c r="L649" s="32"/>
      <c r="M649" s="33" t="s">
        <v>77</v>
      </c>
      <c r="N649" s="33"/>
      <c r="O649" s="32">
        <v>40</v>
      </c>
      <c r="P649" s="1030" t="s">
        <v>1035</v>
      </c>
      <c r="Q649" s="806"/>
      <c r="R649" s="806"/>
      <c r="S649" s="806"/>
      <c r="T649" s="807"/>
      <c r="U649" s="34"/>
      <c r="V649" s="34"/>
      <c r="W649" s="35" t="s">
        <v>69</v>
      </c>
      <c r="X649" s="797">
        <v>0</v>
      </c>
      <c r="Y649" s="798">
        <f t="shared" ref="Y649:Y656" si="131"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 t="shared" ref="BM649:BM656" si="132">IFERROR(X649*I649/H649,"0")</f>
        <v>0</v>
      </c>
      <c r="BN649" s="64">
        <f t="shared" ref="BN649:BN656" si="133">IFERROR(Y649*I649/H649,"0")</f>
        <v>0</v>
      </c>
      <c r="BO649" s="64">
        <f t="shared" ref="BO649:BO656" si="134">IFERROR(1/J649*(X649/H649),"0")</f>
        <v>0</v>
      </c>
      <c r="BP649" s="64">
        <f t="shared" ref="BP649:BP656" si="135">IFERROR(1/J649*(Y649/H649),"0")</f>
        <v>0</v>
      </c>
    </row>
    <row r="650" spans="1:68" ht="27" customHeight="1" x14ac:dyDescent="0.25">
      <c r="A650" s="54" t="s">
        <v>1033</v>
      </c>
      <c r="B650" s="54" t="s">
        <v>1037</v>
      </c>
      <c r="C650" s="31">
        <v>4301051887</v>
      </c>
      <c r="D650" s="803">
        <v>4640242180533</v>
      </c>
      <c r="E650" s="804"/>
      <c r="F650" s="796">
        <v>1.3</v>
      </c>
      <c r="G650" s="32">
        <v>6</v>
      </c>
      <c r="H650" s="796">
        <v>7.8</v>
      </c>
      <c r="I650" s="796">
        <v>8.3640000000000008</v>
      </c>
      <c r="J650" s="32">
        <v>56</v>
      </c>
      <c r="K650" s="32" t="s">
        <v>116</v>
      </c>
      <c r="L650" s="32"/>
      <c r="M650" s="33" t="s">
        <v>77</v>
      </c>
      <c r="N650" s="33"/>
      <c r="O650" s="32">
        <v>45</v>
      </c>
      <c r="P650" s="1235" t="s">
        <v>1038</v>
      </c>
      <c r="Q650" s="806"/>
      <c r="R650" s="806"/>
      <c r="S650" s="806"/>
      <c r="T650" s="807"/>
      <c r="U650" s="34"/>
      <c r="V650" s="34"/>
      <c r="W650" s="35" t="s">
        <v>69</v>
      </c>
      <c r="X650" s="797">
        <v>0</v>
      </c>
      <c r="Y650" s="798">
        <f t="shared" si="131"/>
        <v>0</v>
      </c>
      <c r="Z650" s="36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 t="shared" si="132"/>
        <v>0</v>
      </c>
      <c r="BN650" s="64">
        <f t="shared" si="133"/>
        <v>0</v>
      </c>
      <c r="BO650" s="64">
        <f t="shared" si="134"/>
        <v>0</v>
      </c>
      <c r="BP650" s="64">
        <f t="shared" si="135"/>
        <v>0</v>
      </c>
    </row>
    <row r="651" spans="1:68" ht="27" customHeight="1" x14ac:dyDescent="0.25">
      <c r="A651" s="54" t="s">
        <v>1039</v>
      </c>
      <c r="B651" s="54" t="s">
        <v>1040</v>
      </c>
      <c r="C651" s="31">
        <v>4301051510</v>
      </c>
      <c r="D651" s="803">
        <v>4640242180540</v>
      </c>
      <c r="E651" s="804"/>
      <c r="F651" s="796">
        <v>1.3</v>
      </c>
      <c r="G651" s="32">
        <v>6</v>
      </c>
      <c r="H651" s="796">
        <v>7.8</v>
      </c>
      <c r="I651" s="796">
        <v>8.3640000000000008</v>
      </c>
      <c r="J651" s="32">
        <v>56</v>
      </c>
      <c r="K651" s="32" t="s">
        <v>116</v>
      </c>
      <c r="L651" s="32"/>
      <c r="M651" s="33" t="s">
        <v>68</v>
      </c>
      <c r="N651" s="33"/>
      <c r="O651" s="32">
        <v>30</v>
      </c>
      <c r="P651" s="1032" t="s">
        <v>1041</v>
      </c>
      <c r="Q651" s="806"/>
      <c r="R651" s="806"/>
      <c r="S651" s="806"/>
      <c r="T651" s="807"/>
      <c r="U651" s="34"/>
      <c r="V651" s="34"/>
      <c r="W651" s="35" t="s">
        <v>69</v>
      </c>
      <c r="X651" s="797">
        <v>0</v>
      </c>
      <c r="Y651" s="798">
        <f t="shared" si="131"/>
        <v>0</v>
      </c>
      <c r="Z651" s="36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 t="shared" si="132"/>
        <v>0</v>
      </c>
      <c r="BN651" s="64">
        <f t="shared" si="133"/>
        <v>0</v>
      </c>
      <c r="BO651" s="64">
        <f t="shared" si="134"/>
        <v>0</v>
      </c>
      <c r="BP651" s="64">
        <f t="shared" si="135"/>
        <v>0</v>
      </c>
    </row>
    <row r="652" spans="1:68" ht="27" customHeight="1" x14ac:dyDescent="0.25">
      <c r="A652" s="54" t="s">
        <v>1039</v>
      </c>
      <c r="B652" s="54" t="s">
        <v>1043</v>
      </c>
      <c r="C652" s="31">
        <v>4301051933</v>
      </c>
      <c r="D652" s="803">
        <v>4640242180540</v>
      </c>
      <c r="E652" s="804"/>
      <c r="F652" s="796">
        <v>1.3</v>
      </c>
      <c r="G652" s="32">
        <v>6</v>
      </c>
      <c r="H652" s="796">
        <v>7.8</v>
      </c>
      <c r="I652" s="796">
        <v>8.3640000000000008</v>
      </c>
      <c r="J652" s="32">
        <v>56</v>
      </c>
      <c r="K652" s="32" t="s">
        <v>116</v>
      </c>
      <c r="L652" s="32"/>
      <c r="M652" s="33" t="s">
        <v>77</v>
      </c>
      <c r="N652" s="33"/>
      <c r="O652" s="32">
        <v>45</v>
      </c>
      <c r="P652" s="1151" t="s">
        <v>1044</v>
      </c>
      <c r="Q652" s="806"/>
      <c r="R652" s="806"/>
      <c r="S652" s="806"/>
      <c r="T652" s="807"/>
      <c r="U652" s="34"/>
      <c r="V652" s="34"/>
      <c r="W652" s="35" t="s">
        <v>69</v>
      </c>
      <c r="X652" s="797">
        <v>0</v>
      </c>
      <c r="Y652" s="798">
        <f t="shared" si="131"/>
        <v>0</v>
      </c>
      <c r="Z652" s="36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 t="shared" si="132"/>
        <v>0</v>
      </c>
      <c r="BN652" s="64">
        <f t="shared" si="133"/>
        <v>0</v>
      </c>
      <c r="BO652" s="64">
        <f t="shared" si="134"/>
        <v>0</v>
      </c>
      <c r="BP652" s="64">
        <f t="shared" si="135"/>
        <v>0</v>
      </c>
    </row>
    <row r="653" spans="1:68" ht="27" customHeight="1" x14ac:dyDescent="0.25">
      <c r="A653" s="54" t="s">
        <v>1045</v>
      </c>
      <c r="B653" s="54" t="s">
        <v>1046</v>
      </c>
      <c r="C653" s="31">
        <v>4301051390</v>
      </c>
      <c r="D653" s="803">
        <v>4640242181233</v>
      </c>
      <c r="E653" s="804"/>
      <c r="F653" s="796">
        <v>0.3</v>
      </c>
      <c r="G653" s="32">
        <v>6</v>
      </c>
      <c r="H653" s="796">
        <v>1.8</v>
      </c>
      <c r="I653" s="796">
        <v>1.984</v>
      </c>
      <c r="J653" s="32">
        <v>234</v>
      </c>
      <c r="K653" s="32" t="s">
        <v>67</v>
      </c>
      <c r="L653" s="32"/>
      <c r="M653" s="33" t="s">
        <v>68</v>
      </c>
      <c r="N653" s="33"/>
      <c r="O653" s="32">
        <v>40</v>
      </c>
      <c r="P653" s="999" t="s">
        <v>1047</v>
      </c>
      <c r="Q653" s="806"/>
      <c r="R653" s="806"/>
      <c r="S653" s="806"/>
      <c r="T653" s="807"/>
      <c r="U653" s="34"/>
      <c r="V653" s="34"/>
      <c r="W653" s="35" t="s">
        <v>69</v>
      </c>
      <c r="X653" s="797">
        <v>0</v>
      </c>
      <c r="Y653" s="798">
        <f t="shared" si="131"/>
        <v>0</v>
      </c>
      <c r="Z653" s="36" t="str">
        <f>IFERROR(IF(Y653=0,"",ROUNDUP(Y653/H653,0)*0.00502),"")</f>
        <v/>
      </c>
      <c r="AA653" s="56"/>
      <c r="AB653" s="57"/>
      <c r="AC653" s="763" t="s">
        <v>1036</v>
      </c>
      <c r="AG653" s="64"/>
      <c r="AJ653" s="68"/>
      <c r="AK653" s="68">
        <v>0</v>
      </c>
      <c r="BB653" s="764" t="s">
        <v>1</v>
      </c>
      <c r="BM653" s="64">
        <f t="shared" si="132"/>
        <v>0</v>
      </c>
      <c r="BN653" s="64">
        <f t="shared" si="133"/>
        <v>0</v>
      </c>
      <c r="BO653" s="64">
        <f t="shared" si="134"/>
        <v>0</v>
      </c>
      <c r="BP653" s="64">
        <f t="shared" si="135"/>
        <v>0</v>
      </c>
    </row>
    <row r="654" spans="1:68" ht="27" customHeight="1" x14ac:dyDescent="0.25">
      <c r="A654" s="54" t="s">
        <v>1045</v>
      </c>
      <c r="B654" s="54" t="s">
        <v>1048</v>
      </c>
      <c r="C654" s="31">
        <v>4301051920</v>
      </c>
      <c r="D654" s="803">
        <v>4640242181233</v>
      </c>
      <c r="E654" s="804"/>
      <c r="F654" s="796">
        <v>0.3</v>
      </c>
      <c r="G654" s="32">
        <v>6</v>
      </c>
      <c r="H654" s="796">
        <v>1.8</v>
      </c>
      <c r="I654" s="796">
        <v>2.0640000000000001</v>
      </c>
      <c r="J654" s="32">
        <v>182</v>
      </c>
      <c r="K654" s="32" t="s">
        <v>76</v>
      </c>
      <c r="L654" s="32"/>
      <c r="M654" s="33" t="s">
        <v>161</v>
      </c>
      <c r="N654" s="33"/>
      <c r="O654" s="32">
        <v>45</v>
      </c>
      <c r="P654" s="1177" t="s">
        <v>1049</v>
      </c>
      <c r="Q654" s="806"/>
      <c r="R654" s="806"/>
      <c r="S654" s="806"/>
      <c r="T654" s="807"/>
      <c r="U654" s="34"/>
      <c r="V654" s="34"/>
      <c r="W654" s="35" t="s">
        <v>69</v>
      </c>
      <c r="X654" s="797">
        <v>0</v>
      </c>
      <c r="Y654" s="798">
        <f t="shared" si="131"/>
        <v>0</v>
      </c>
      <c r="Z654" s="36" t="str">
        <f>IFERROR(IF(Y654=0,"",ROUNDUP(Y654/H654,0)*0.00651),"")</f>
        <v/>
      </c>
      <c r="AA654" s="56"/>
      <c r="AB654" s="57"/>
      <c r="AC654" s="765" t="s">
        <v>1036</v>
      </c>
      <c r="AG654" s="64"/>
      <c r="AJ654" s="68"/>
      <c r="AK654" s="68">
        <v>0</v>
      </c>
      <c r="BB654" s="766" t="s">
        <v>1</v>
      </c>
      <c r="BM654" s="64">
        <f t="shared" si="132"/>
        <v>0</v>
      </c>
      <c r="BN654" s="64">
        <f t="shared" si="133"/>
        <v>0</v>
      </c>
      <c r="BO654" s="64">
        <f t="shared" si="134"/>
        <v>0</v>
      </c>
      <c r="BP654" s="64">
        <f t="shared" si="135"/>
        <v>0</v>
      </c>
    </row>
    <row r="655" spans="1:68" ht="27" customHeight="1" x14ac:dyDescent="0.25">
      <c r="A655" s="54" t="s">
        <v>1050</v>
      </c>
      <c r="B655" s="54" t="s">
        <v>1051</v>
      </c>
      <c r="C655" s="31">
        <v>4301051448</v>
      </c>
      <c r="D655" s="803">
        <v>4640242181226</v>
      </c>
      <c r="E655" s="804"/>
      <c r="F655" s="796">
        <v>0.3</v>
      </c>
      <c r="G655" s="32">
        <v>6</v>
      </c>
      <c r="H655" s="796">
        <v>1.8</v>
      </c>
      <c r="I655" s="796">
        <v>1.972</v>
      </c>
      <c r="J655" s="32">
        <v>234</v>
      </c>
      <c r="K655" s="32" t="s">
        <v>67</v>
      </c>
      <c r="L655" s="32"/>
      <c r="M655" s="33" t="s">
        <v>68</v>
      </c>
      <c r="N655" s="33"/>
      <c r="O655" s="32">
        <v>30</v>
      </c>
      <c r="P655" s="1215" t="s">
        <v>1052</v>
      </c>
      <c r="Q655" s="806"/>
      <c r="R655" s="806"/>
      <c r="S655" s="806"/>
      <c r="T655" s="807"/>
      <c r="U655" s="34"/>
      <c r="V655" s="34"/>
      <c r="W655" s="35" t="s">
        <v>69</v>
      </c>
      <c r="X655" s="797">
        <v>0</v>
      </c>
      <c r="Y655" s="798">
        <f t="shared" si="131"/>
        <v>0</v>
      </c>
      <c r="Z655" s="36" t="str">
        <f>IFERROR(IF(Y655=0,"",ROUNDUP(Y655/H655,0)*0.00502),"")</f>
        <v/>
      </c>
      <c r="AA655" s="56"/>
      <c r="AB655" s="57"/>
      <c r="AC655" s="767" t="s">
        <v>1042</v>
      </c>
      <c r="AG655" s="64"/>
      <c r="AJ655" s="68"/>
      <c r="AK655" s="68">
        <v>0</v>
      </c>
      <c r="BB655" s="768" t="s">
        <v>1</v>
      </c>
      <c r="BM655" s="64">
        <f t="shared" si="132"/>
        <v>0</v>
      </c>
      <c r="BN655" s="64">
        <f t="shared" si="133"/>
        <v>0</v>
      </c>
      <c r="BO655" s="64">
        <f t="shared" si="134"/>
        <v>0</v>
      </c>
      <c r="BP655" s="64">
        <f t="shared" si="135"/>
        <v>0</v>
      </c>
    </row>
    <row r="656" spans="1:68" ht="27" customHeight="1" x14ac:dyDescent="0.25">
      <c r="A656" s="54" t="s">
        <v>1050</v>
      </c>
      <c r="B656" s="54" t="s">
        <v>1053</v>
      </c>
      <c r="C656" s="31">
        <v>4301051921</v>
      </c>
      <c r="D656" s="803">
        <v>4640242181226</v>
      </c>
      <c r="E656" s="804"/>
      <c r="F656" s="796">
        <v>0.3</v>
      </c>
      <c r="G656" s="32">
        <v>6</v>
      </c>
      <c r="H656" s="796">
        <v>1.8</v>
      </c>
      <c r="I656" s="796">
        <v>2.052</v>
      </c>
      <c r="J656" s="32">
        <v>182</v>
      </c>
      <c r="K656" s="32" t="s">
        <v>76</v>
      </c>
      <c r="L656" s="32"/>
      <c r="M656" s="33" t="s">
        <v>161</v>
      </c>
      <c r="N656" s="33"/>
      <c r="O656" s="32">
        <v>45</v>
      </c>
      <c r="P656" s="996" t="s">
        <v>1054</v>
      </c>
      <c r="Q656" s="806"/>
      <c r="R656" s="806"/>
      <c r="S656" s="806"/>
      <c r="T656" s="807"/>
      <c r="U656" s="34"/>
      <c r="V656" s="34"/>
      <c r="W656" s="35" t="s">
        <v>69</v>
      </c>
      <c r="X656" s="797">
        <v>0</v>
      </c>
      <c r="Y656" s="798">
        <f t="shared" si="131"/>
        <v>0</v>
      </c>
      <c r="Z656" s="36" t="str">
        <f>IFERROR(IF(Y656=0,"",ROUNDUP(Y656/H656,0)*0.00651),"")</f>
        <v/>
      </c>
      <c r="AA656" s="56"/>
      <c r="AB656" s="57"/>
      <c r="AC656" s="769" t="s">
        <v>1042</v>
      </c>
      <c r="AG656" s="64"/>
      <c r="AJ656" s="68"/>
      <c r="AK656" s="68">
        <v>0</v>
      </c>
      <c r="BB656" s="770" t="s">
        <v>1</v>
      </c>
      <c r="BM656" s="64">
        <f t="shared" si="132"/>
        <v>0</v>
      </c>
      <c r="BN656" s="64">
        <f t="shared" si="133"/>
        <v>0</v>
      </c>
      <c r="BO656" s="64">
        <f t="shared" si="134"/>
        <v>0</v>
      </c>
      <c r="BP656" s="64">
        <f t="shared" si="135"/>
        <v>0</v>
      </c>
    </row>
    <row r="657" spans="1:68" x14ac:dyDescent="0.2">
      <c r="A657" s="808"/>
      <c r="B657" s="809"/>
      <c r="C657" s="809"/>
      <c r="D657" s="809"/>
      <c r="E657" s="809"/>
      <c r="F657" s="809"/>
      <c r="G657" s="809"/>
      <c r="H657" s="809"/>
      <c r="I657" s="809"/>
      <c r="J657" s="809"/>
      <c r="K657" s="809"/>
      <c r="L657" s="809"/>
      <c r="M657" s="809"/>
      <c r="N657" s="809"/>
      <c r="O657" s="810"/>
      <c r="P657" s="813" t="s">
        <v>71</v>
      </c>
      <c r="Q657" s="814"/>
      <c r="R657" s="814"/>
      <c r="S657" s="814"/>
      <c r="T657" s="814"/>
      <c r="U657" s="814"/>
      <c r="V657" s="815"/>
      <c r="W657" s="37" t="s">
        <v>72</v>
      </c>
      <c r="X657" s="799">
        <f>IFERROR(X649/H649,"0")+IFERROR(X650/H650,"0")+IFERROR(X651/H651,"0")+IFERROR(X652/H652,"0")+IFERROR(X653/H653,"0")+IFERROR(X654/H654,"0")+IFERROR(X655/H655,"0")+IFERROR(X656/H656,"0")</f>
        <v>0</v>
      </c>
      <c r="Y657" s="799">
        <f>IFERROR(Y649/H649,"0")+IFERROR(Y650/H650,"0")+IFERROR(Y651/H651,"0")+IFERROR(Y652/H652,"0")+IFERROR(Y653/H653,"0")+IFERROR(Y654/H654,"0")+IFERROR(Y655/H655,"0")+IFERROR(Y656/H656,"0")</f>
        <v>0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0</v>
      </c>
      <c r="AA657" s="800"/>
      <c r="AB657" s="800"/>
      <c r="AC657" s="800"/>
    </row>
    <row r="658" spans="1:68" x14ac:dyDescent="0.2">
      <c r="A658" s="809"/>
      <c r="B658" s="809"/>
      <c r="C658" s="809"/>
      <c r="D658" s="809"/>
      <c r="E658" s="809"/>
      <c r="F658" s="809"/>
      <c r="G658" s="809"/>
      <c r="H658" s="809"/>
      <c r="I658" s="809"/>
      <c r="J658" s="809"/>
      <c r="K658" s="809"/>
      <c r="L658" s="809"/>
      <c r="M658" s="809"/>
      <c r="N658" s="809"/>
      <c r="O658" s="810"/>
      <c r="P658" s="813" t="s">
        <v>71</v>
      </c>
      <c r="Q658" s="814"/>
      <c r="R658" s="814"/>
      <c r="S658" s="814"/>
      <c r="T658" s="814"/>
      <c r="U658" s="814"/>
      <c r="V658" s="815"/>
      <c r="W658" s="37" t="s">
        <v>69</v>
      </c>
      <c r="X658" s="799">
        <f>IFERROR(SUM(X649:X656),"0")</f>
        <v>0</v>
      </c>
      <c r="Y658" s="799">
        <f>IFERROR(SUM(Y649:Y656),"0")</f>
        <v>0</v>
      </c>
      <c r="Z658" s="37"/>
      <c r="AA658" s="800"/>
      <c r="AB658" s="800"/>
      <c r="AC658" s="800"/>
    </row>
    <row r="659" spans="1:68" ht="14.25" customHeight="1" x14ac:dyDescent="0.25">
      <c r="A659" s="829" t="s">
        <v>207</v>
      </c>
      <c r="B659" s="809"/>
      <c r="C659" s="809"/>
      <c r="D659" s="809"/>
      <c r="E659" s="809"/>
      <c r="F659" s="809"/>
      <c r="G659" s="809"/>
      <c r="H659" s="809"/>
      <c r="I659" s="809"/>
      <c r="J659" s="809"/>
      <c r="K659" s="809"/>
      <c r="L659" s="809"/>
      <c r="M659" s="809"/>
      <c r="N659" s="809"/>
      <c r="O659" s="809"/>
      <c r="P659" s="809"/>
      <c r="Q659" s="809"/>
      <c r="R659" s="809"/>
      <c r="S659" s="809"/>
      <c r="T659" s="809"/>
      <c r="U659" s="809"/>
      <c r="V659" s="809"/>
      <c r="W659" s="809"/>
      <c r="X659" s="809"/>
      <c r="Y659" s="809"/>
      <c r="Z659" s="809"/>
      <c r="AA659" s="793"/>
      <c r="AB659" s="793"/>
      <c r="AC659" s="793"/>
    </row>
    <row r="660" spans="1:68" ht="27" customHeight="1" x14ac:dyDescent="0.25">
      <c r="A660" s="54" t="s">
        <v>1055</v>
      </c>
      <c r="B660" s="54" t="s">
        <v>1056</v>
      </c>
      <c r="C660" s="31">
        <v>4301060354</v>
      </c>
      <c r="D660" s="803">
        <v>4640242180120</v>
      </c>
      <c r="E660" s="804"/>
      <c r="F660" s="796">
        <v>1.3</v>
      </c>
      <c r="G660" s="32">
        <v>6</v>
      </c>
      <c r="H660" s="796">
        <v>7.8</v>
      </c>
      <c r="I660" s="796">
        <v>8.2799999999999994</v>
      </c>
      <c r="J660" s="32">
        <v>56</v>
      </c>
      <c r="K660" s="32" t="s">
        <v>116</v>
      </c>
      <c r="L660" s="32"/>
      <c r="M660" s="33" t="s">
        <v>68</v>
      </c>
      <c r="N660" s="33"/>
      <c r="O660" s="32">
        <v>40</v>
      </c>
      <c r="P660" s="894" t="s">
        <v>1057</v>
      </c>
      <c r="Q660" s="806"/>
      <c r="R660" s="806"/>
      <c r="S660" s="806"/>
      <c r="T660" s="807"/>
      <c r="U660" s="34"/>
      <c r="V660" s="34"/>
      <c r="W660" s="35" t="s">
        <v>69</v>
      </c>
      <c r="X660" s="797">
        <v>0</v>
      </c>
      <c r="Y660" s="79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71" t="s">
        <v>1058</v>
      </c>
      <c r="AG660" s="64"/>
      <c r="AJ660" s="68"/>
      <c r="AK660" s="68">
        <v>0</v>
      </c>
      <c r="BB660" s="772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customHeight="1" x14ac:dyDescent="0.25">
      <c r="A661" s="54" t="s">
        <v>1055</v>
      </c>
      <c r="B661" s="54" t="s">
        <v>1059</v>
      </c>
      <c r="C661" s="31">
        <v>4301060408</v>
      </c>
      <c r="D661" s="803">
        <v>4640242180120</v>
      </c>
      <c r="E661" s="804"/>
      <c r="F661" s="796">
        <v>1.3</v>
      </c>
      <c r="G661" s="32">
        <v>6</v>
      </c>
      <c r="H661" s="796">
        <v>7.8</v>
      </c>
      <c r="I661" s="796">
        <v>8.2799999999999994</v>
      </c>
      <c r="J661" s="32">
        <v>56</v>
      </c>
      <c r="K661" s="32" t="s">
        <v>116</v>
      </c>
      <c r="L661" s="32"/>
      <c r="M661" s="33" t="s">
        <v>68</v>
      </c>
      <c r="N661" s="33"/>
      <c r="O661" s="32">
        <v>40</v>
      </c>
      <c r="P661" s="1010" t="s">
        <v>1060</v>
      </c>
      <c r="Q661" s="806"/>
      <c r="R661" s="806"/>
      <c r="S661" s="806"/>
      <c r="T661" s="807"/>
      <c r="U661" s="34"/>
      <c r="V661" s="34"/>
      <c r="W661" s="35" t="s">
        <v>69</v>
      </c>
      <c r="X661" s="797">
        <v>0</v>
      </c>
      <c r="Y661" s="798">
        <f>IFERROR(IF(X661="",0,CEILING((X661/$H661),1)*$H661),"")</f>
        <v>0</v>
      </c>
      <c r="Z661" s="36" t="str">
        <f>IFERROR(IF(Y661=0,"",ROUNDUP(Y661/H661,0)*0.02175),"")</f>
        <v/>
      </c>
      <c r="AA661" s="56"/>
      <c r="AB661" s="57"/>
      <c r="AC661" s="773" t="s">
        <v>1058</v>
      </c>
      <c r="AG661" s="64"/>
      <c r="AJ661" s="68"/>
      <c r="AK661" s="68">
        <v>0</v>
      </c>
      <c r="BB661" s="774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ht="27" customHeight="1" x14ac:dyDescent="0.25">
      <c r="A662" s="54" t="s">
        <v>1061</v>
      </c>
      <c r="B662" s="54" t="s">
        <v>1062</v>
      </c>
      <c r="C662" s="31">
        <v>4301060355</v>
      </c>
      <c r="D662" s="803">
        <v>4640242180137</v>
      </c>
      <c r="E662" s="804"/>
      <c r="F662" s="796">
        <v>1.3</v>
      </c>
      <c r="G662" s="32">
        <v>6</v>
      </c>
      <c r="H662" s="796">
        <v>7.8</v>
      </c>
      <c r="I662" s="79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40</v>
      </c>
      <c r="P662" s="1057" t="s">
        <v>1063</v>
      </c>
      <c r="Q662" s="806"/>
      <c r="R662" s="806"/>
      <c r="S662" s="806"/>
      <c r="T662" s="807"/>
      <c r="U662" s="34"/>
      <c r="V662" s="34"/>
      <c r="W662" s="35" t="s">
        <v>69</v>
      </c>
      <c r="X662" s="797">
        <v>0</v>
      </c>
      <c r="Y662" s="79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75" t="s">
        <v>1064</v>
      </c>
      <c r="AG662" s="64"/>
      <c r="AJ662" s="68"/>
      <c r="AK662" s="68">
        <v>0</v>
      </c>
      <c r="BB662" s="776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t="27" customHeight="1" x14ac:dyDescent="0.25">
      <c r="A663" s="54" t="s">
        <v>1061</v>
      </c>
      <c r="B663" s="54" t="s">
        <v>1065</v>
      </c>
      <c r="C663" s="31">
        <v>4301060407</v>
      </c>
      <c r="D663" s="803">
        <v>4640242180137</v>
      </c>
      <c r="E663" s="804"/>
      <c r="F663" s="796">
        <v>1.3</v>
      </c>
      <c r="G663" s="32">
        <v>6</v>
      </c>
      <c r="H663" s="796">
        <v>7.8</v>
      </c>
      <c r="I663" s="796">
        <v>8.2799999999999994</v>
      </c>
      <c r="J663" s="32">
        <v>56</v>
      </c>
      <c r="K663" s="32" t="s">
        <v>116</v>
      </c>
      <c r="L663" s="32"/>
      <c r="M663" s="33" t="s">
        <v>68</v>
      </c>
      <c r="N663" s="33"/>
      <c r="O663" s="32">
        <v>40</v>
      </c>
      <c r="P663" s="819" t="s">
        <v>1066</v>
      </c>
      <c r="Q663" s="806"/>
      <c r="R663" s="806"/>
      <c r="S663" s="806"/>
      <c r="T663" s="807"/>
      <c r="U663" s="34"/>
      <c r="V663" s="34"/>
      <c r="W663" s="35" t="s">
        <v>69</v>
      </c>
      <c r="X663" s="797">
        <v>0</v>
      </c>
      <c r="Y663" s="798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7" t="s">
        <v>1064</v>
      </c>
      <c r="AG663" s="64"/>
      <c r="AJ663" s="68"/>
      <c r="AK663" s="68">
        <v>0</v>
      </c>
      <c r="BB663" s="778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x14ac:dyDescent="0.2">
      <c r="A664" s="808"/>
      <c r="B664" s="809"/>
      <c r="C664" s="809"/>
      <c r="D664" s="809"/>
      <c r="E664" s="809"/>
      <c r="F664" s="809"/>
      <c r="G664" s="809"/>
      <c r="H664" s="809"/>
      <c r="I664" s="809"/>
      <c r="J664" s="809"/>
      <c r="K664" s="809"/>
      <c r="L664" s="809"/>
      <c r="M664" s="809"/>
      <c r="N664" s="809"/>
      <c r="O664" s="810"/>
      <c r="P664" s="813" t="s">
        <v>71</v>
      </c>
      <c r="Q664" s="814"/>
      <c r="R664" s="814"/>
      <c r="S664" s="814"/>
      <c r="T664" s="814"/>
      <c r="U664" s="814"/>
      <c r="V664" s="815"/>
      <c r="W664" s="37" t="s">
        <v>72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x14ac:dyDescent="0.2">
      <c r="A665" s="809"/>
      <c r="B665" s="809"/>
      <c r="C665" s="809"/>
      <c r="D665" s="809"/>
      <c r="E665" s="809"/>
      <c r="F665" s="809"/>
      <c r="G665" s="809"/>
      <c r="H665" s="809"/>
      <c r="I665" s="809"/>
      <c r="J665" s="809"/>
      <c r="K665" s="809"/>
      <c r="L665" s="809"/>
      <c r="M665" s="809"/>
      <c r="N665" s="809"/>
      <c r="O665" s="810"/>
      <c r="P665" s="813" t="s">
        <v>71</v>
      </c>
      <c r="Q665" s="814"/>
      <c r="R665" s="814"/>
      <c r="S665" s="814"/>
      <c r="T665" s="814"/>
      <c r="U665" s="814"/>
      <c r="V665" s="815"/>
      <c r="W665" s="37" t="s">
        <v>69</v>
      </c>
      <c r="X665" s="799">
        <f>IFERROR(SUM(X660:X663),"0")</f>
        <v>0</v>
      </c>
      <c r="Y665" s="799">
        <f>IFERROR(SUM(Y660:Y663),"0")</f>
        <v>0</v>
      </c>
      <c r="Z665" s="37"/>
      <c r="AA665" s="800"/>
      <c r="AB665" s="800"/>
      <c r="AC665" s="800"/>
    </row>
    <row r="666" spans="1:68" ht="16.5" customHeight="1" x14ac:dyDescent="0.25">
      <c r="A666" s="857" t="s">
        <v>1067</v>
      </c>
      <c r="B666" s="809"/>
      <c r="C666" s="809"/>
      <c r="D666" s="809"/>
      <c r="E666" s="809"/>
      <c r="F666" s="809"/>
      <c r="G666" s="809"/>
      <c r="H666" s="809"/>
      <c r="I666" s="809"/>
      <c r="J666" s="809"/>
      <c r="K666" s="809"/>
      <c r="L666" s="809"/>
      <c r="M666" s="809"/>
      <c r="N666" s="809"/>
      <c r="O666" s="809"/>
      <c r="P666" s="809"/>
      <c r="Q666" s="809"/>
      <c r="R666" s="809"/>
      <c r="S666" s="809"/>
      <c r="T666" s="809"/>
      <c r="U666" s="809"/>
      <c r="V666" s="809"/>
      <c r="W666" s="809"/>
      <c r="X666" s="809"/>
      <c r="Y666" s="809"/>
      <c r="Z666" s="809"/>
      <c r="AA666" s="792"/>
      <c r="AB666" s="792"/>
      <c r="AC666" s="792"/>
    </row>
    <row r="667" spans="1:68" ht="14.25" customHeight="1" x14ac:dyDescent="0.25">
      <c r="A667" s="829" t="s">
        <v>113</v>
      </c>
      <c r="B667" s="809"/>
      <c r="C667" s="809"/>
      <c r="D667" s="809"/>
      <c r="E667" s="809"/>
      <c r="F667" s="809"/>
      <c r="G667" s="809"/>
      <c r="H667" s="809"/>
      <c r="I667" s="809"/>
      <c r="J667" s="809"/>
      <c r="K667" s="809"/>
      <c r="L667" s="809"/>
      <c r="M667" s="809"/>
      <c r="N667" s="809"/>
      <c r="O667" s="809"/>
      <c r="P667" s="809"/>
      <c r="Q667" s="809"/>
      <c r="R667" s="809"/>
      <c r="S667" s="809"/>
      <c r="T667" s="809"/>
      <c r="U667" s="809"/>
      <c r="V667" s="809"/>
      <c r="W667" s="809"/>
      <c r="X667" s="809"/>
      <c r="Y667" s="809"/>
      <c r="Z667" s="809"/>
      <c r="AA667" s="793"/>
      <c r="AB667" s="793"/>
      <c r="AC667" s="793"/>
    </row>
    <row r="668" spans="1:68" ht="27" customHeight="1" x14ac:dyDescent="0.25">
      <c r="A668" s="54" t="s">
        <v>1068</v>
      </c>
      <c r="B668" s="54" t="s">
        <v>1069</v>
      </c>
      <c r="C668" s="31">
        <v>4301011951</v>
      </c>
      <c r="D668" s="803">
        <v>4640242180045</v>
      </c>
      <c r="E668" s="804"/>
      <c r="F668" s="796">
        <v>1.5</v>
      </c>
      <c r="G668" s="32">
        <v>8</v>
      </c>
      <c r="H668" s="796">
        <v>12</v>
      </c>
      <c r="I668" s="796">
        <v>12.48</v>
      </c>
      <c r="J668" s="32">
        <v>56</v>
      </c>
      <c r="K668" s="32" t="s">
        <v>116</v>
      </c>
      <c r="L668" s="32"/>
      <c r="M668" s="33" t="s">
        <v>119</v>
      </c>
      <c r="N668" s="33"/>
      <c r="O668" s="32">
        <v>55</v>
      </c>
      <c r="P668" s="1237" t="s">
        <v>1070</v>
      </c>
      <c r="Q668" s="806"/>
      <c r="R668" s="806"/>
      <c r="S668" s="806"/>
      <c r="T668" s="807"/>
      <c r="U668" s="34"/>
      <c r="V668" s="34"/>
      <c r="W668" s="35" t="s">
        <v>69</v>
      </c>
      <c r="X668" s="797">
        <v>0</v>
      </c>
      <c r="Y668" s="798">
        <f>IFERROR(IF(X668="",0,CEILING((X668/$H668),1)*$H668),"")</f>
        <v>0</v>
      </c>
      <c r="Z668" s="36" t="str">
        <f>IFERROR(IF(Y668=0,"",ROUNDUP(Y668/H668,0)*0.02175),"")</f>
        <v/>
      </c>
      <c r="AA668" s="56"/>
      <c r="AB668" s="57"/>
      <c r="AC668" s="779" t="s">
        <v>1071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t="27" customHeight="1" x14ac:dyDescent="0.25">
      <c r="A669" s="54" t="s">
        <v>1072</v>
      </c>
      <c r="B669" s="54" t="s">
        <v>1073</v>
      </c>
      <c r="C669" s="31">
        <v>4301011950</v>
      </c>
      <c r="D669" s="803">
        <v>4640242180601</v>
      </c>
      <c r="E669" s="804"/>
      <c r="F669" s="796">
        <v>1.5</v>
      </c>
      <c r="G669" s="32">
        <v>8</v>
      </c>
      <c r="H669" s="796">
        <v>12</v>
      </c>
      <c r="I669" s="796">
        <v>12.48</v>
      </c>
      <c r="J669" s="32">
        <v>56</v>
      </c>
      <c r="K669" s="32" t="s">
        <v>116</v>
      </c>
      <c r="L669" s="32"/>
      <c r="M669" s="33" t="s">
        <v>119</v>
      </c>
      <c r="N669" s="33"/>
      <c r="O669" s="32">
        <v>55</v>
      </c>
      <c r="P669" s="861" t="s">
        <v>1074</v>
      </c>
      <c r="Q669" s="806"/>
      <c r="R669" s="806"/>
      <c r="S669" s="806"/>
      <c r="T669" s="807"/>
      <c r="U669" s="34"/>
      <c r="V669" s="34"/>
      <c r="W669" s="35" t="s">
        <v>69</v>
      </c>
      <c r="X669" s="797">
        <v>0</v>
      </c>
      <c r="Y669" s="798">
        <f>IFERROR(IF(X669="",0,CEILING((X669/$H669),1)*$H669),"")</f>
        <v>0</v>
      </c>
      <c r="Z669" s="36" t="str">
        <f>IFERROR(IF(Y669=0,"",ROUNDUP(Y669/H669,0)*0.02175),"")</f>
        <v/>
      </c>
      <c r="AA669" s="56"/>
      <c r="AB669" s="57"/>
      <c r="AC669" s="781" t="s">
        <v>1075</v>
      </c>
      <c r="AG669" s="64"/>
      <c r="AJ669" s="68"/>
      <c r="AK669" s="68">
        <v>0</v>
      </c>
      <c r="BB669" s="782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x14ac:dyDescent="0.2">
      <c r="A670" s="808"/>
      <c r="B670" s="809"/>
      <c r="C670" s="809"/>
      <c r="D670" s="809"/>
      <c r="E670" s="809"/>
      <c r="F670" s="809"/>
      <c r="G670" s="809"/>
      <c r="H670" s="809"/>
      <c r="I670" s="809"/>
      <c r="J670" s="809"/>
      <c r="K670" s="809"/>
      <c r="L670" s="809"/>
      <c r="M670" s="809"/>
      <c r="N670" s="809"/>
      <c r="O670" s="810"/>
      <c r="P670" s="813" t="s">
        <v>71</v>
      </c>
      <c r="Q670" s="814"/>
      <c r="R670" s="814"/>
      <c r="S670" s="814"/>
      <c r="T670" s="814"/>
      <c r="U670" s="814"/>
      <c r="V670" s="815"/>
      <c r="W670" s="37" t="s">
        <v>72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x14ac:dyDescent="0.2">
      <c r="A671" s="809"/>
      <c r="B671" s="809"/>
      <c r="C671" s="809"/>
      <c r="D671" s="809"/>
      <c r="E671" s="809"/>
      <c r="F671" s="809"/>
      <c r="G671" s="809"/>
      <c r="H671" s="809"/>
      <c r="I671" s="809"/>
      <c r="J671" s="809"/>
      <c r="K671" s="809"/>
      <c r="L671" s="809"/>
      <c r="M671" s="809"/>
      <c r="N671" s="809"/>
      <c r="O671" s="810"/>
      <c r="P671" s="813" t="s">
        <v>71</v>
      </c>
      <c r="Q671" s="814"/>
      <c r="R671" s="814"/>
      <c r="S671" s="814"/>
      <c r="T671" s="814"/>
      <c r="U671" s="814"/>
      <c r="V671" s="815"/>
      <c r="W671" s="37" t="s">
        <v>69</v>
      </c>
      <c r="X671" s="799">
        <f>IFERROR(SUM(X668:X669),"0")</f>
        <v>0</v>
      </c>
      <c r="Y671" s="799">
        <f>IFERROR(SUM(Y668:Y669),"0")</f>
        <v>0</v>
      </c>
      <c r="Z671" s="37"/>
      <c r="AA671" s="800"/>
      <c r="AB671" s="800"/>
      <c r="AC671" s="800"/>
    </row>
    <row r="672" spans="1:68" ht="14.25" customHeight="1" x14ac:dyDescent="0.25">
      <c r="A672" s="829" t="s">
        <v>165</v>
      </c>
      <c r="B672" s="809"/>
      <c r="C672" s="809"/>
      <c r="D672" s="809"/>
      <c r="E672" s="809"/>
      <c r="F672" s="809"/>
      <c r="G672" s="809"/>
      <c r="H672" s="809"/>
      <c r="I672" s="809"/>
      <c r="J672" s="809"/>
      <c r="K672" s="809"/>
      <c r="L672" s="809"/>
      <c r="M672" s="809"/>
      <c r="N672" s="809"/>
      <c r="O672" s="809"/>
      <c r="P672" s="809"/>
      <c r="Q672" s="809"/>
      <c r="R672" s="809"/>
      <c r="S672" s="809"/>
      <c r="T672" s="809"/>
      <c r="U672" s="809"/>
      <c r="V672" s="809"/>
      <c r="W672" s="809"/>
      <c r="X672" s="809"/>
      <c r="Y672" s="809"/>
      <c r="Z672" s="809"/>
      <c r="AA672" s="793"/>
      <c r="AB672" s="793"/>
      <c r="AC672" s="793"/>
    </row>
    <row r="673" spans="1:68" ht="27" customHeight="1" x14ac:dyDescent="0.25">
      <c r="A673" s="54" t="s">
        <v>1076</v>
      </c>
      <c r="B673" s="54" t="s">
        <v>1077</v>
      </c>
      <c r="C673" s="31">
        <v>4301020314</v>
      </c>
      <c r="D673" s="803">
        <v>4640242180090</v>
      </c>
      <c r="E673" s="804"/>
      <c r="F673" s="796">
        <v>1.5</v>
      </c>
      <c r="G673" s="32">
        <v>8</v>
      </c>
      <c r="H673" s="796">
        <v>12</v>
      </c>
      <c r="I673" s="796">
        <v>12.48</v>
      </c>
      <c r="J673" s="32">
        <v>56</v>
      </c>
      <c r="K673" s="32" t="s">
        <v>116</v>
      </c>
      <c r="L673" s="32"/>
      <c r="M673" s="33" t="s">
        <v>119</v>
      </c>
      <c r="N673" s="33"/>
      <c r="O673" s="32">
        <v>50</v>
      </c>
      <c r="P673" s="827" t="s">
        <v>1078</v>
      </c>
      <c r="Q673" s="806"/>
      <c r="R673" s="806"/>
      <c r="S673" s="806"/>
      <c r="T673" s="807"/>
      <c r="U673" s="34"/>
      <c r="V673" s="34"/>
      <c r="W673" s="35" t="s">
        <v>69</v>
      </c>
      <c r="X673" s="797">
        <v>0</v>
      </c>
      <c r="Y673" s="798">
        <f>IFERROR(IF(X673="",0,CEILING((X673/$H673),1)*$H673),"")</f>
        <v>0</v>
      </c>
      <c r="Z673" s="36" t="str">
        <f>IFERROR(IF(Y673=0,"",ROUNDUP(Y673/H673,0)*0.02175),"")</f>
        <v/>
      </c>
      <c r="AA673" s="56"/>
      <c r="AB673" s="57"/>
      <c r="AC673" s="783" t="s">
        <v>1079</v>
      </c>
      <c r="AG673" s="64"/>
      <c r="AJ673" s="68"/>
      <c r="AK673" s="68">
        <v>0</v>
      </c>
      <c r="BB673" s="784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x14ac:dyDescent="0.2">
      <c r="A674" s="808"/>
      <c r="B674" s="809"/>
      <c r="C674" s="809"/>
      <c r="D674" s="809"/>
      <c r="E674" s="809"/>
      <c r="F674" s="809"/>
      <c r="G674" s="809"/>
      <c r="H674" s="809"/>
      <c r="I674" s="809"/>
      <c r="J674" s="809"/>
      <c r="K674" s="809"/>
      <c r="L674" s="809"/>
      <c r="M674" s="809"/>
      <c r="N674" s="809"/>
      <c r="O674" s="810"/>
      <c r="P674" s="813" t="s">
        <v>71</v>
      </c>
      <c r="Q674" s="814"/>
      <c r="R674" s="814"/>
      <c r="S674" s="814"/>
      <c r="T674" s="814"/>
      <c r="U674" s="814"/>
      <c r="V674" s="815"/>
      <c r="W674" s="37" t="s">
        <v>72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x14ac:dyDescent="0.2">
      <c r="A675" s="809"/>
      <c r="B675" s="809"/>
      <c r="C675" s="809"/>
      <c r="D675" s="809"/>
      <c r="E675" s="809"/>
      <c r="F675" s="809"/>
      <c r="G675" s="809"/>
      <c r="H675" s="809"/>
      <c r="I675" s="809"/>
      <c r="J675" s="809"/>
      <c r="K675" s="809"/>
      <c r="L675" s="809"/>
      <c r="M675" s="809"/>
      <c r="N675" s="809"/>
      <c r="O675" s="810"/>
      <c r="P675" s="813" t="s">
        <v>71</v>
      </c>
      <c r="Q675" s="814"/>
      <c r="R675" s="814"/>
      <c r="S675" s="814"/>
      <c r="T675" s="814"/>
      <c r="U675" s="814"/>
      <c r="V675" s="815"/>
      <c r="W675" s="37" t="s">
        <v>69</v>
      </c>
      <c r="X675" s="799">
        <f>IFERROR(SUM(X673:X673),"0")</f>
        <v>0</v>
      </c>
      <c r="Y675" s="799">
        <f>IFERROR(SUM(Y673:Y673),"0")</f>
        <v>0</v>
      </c>
      <c r="Z675" s="37"/>
      <c r="AA675" s="800"/>
      <c r="AB675" s="800"/>
      <c r="AC675" s="800"/>
    </row>
    <row r="676" spans="1:68" ht="14.25" customHeight="1" x14ac:dyDescent="0.25">
      <c r="A676" s="829" t="s">
        <v>64</v>
      </c>
      <c r="B676" s="809"/>
      <c r="C676" s="809"/>
      <c r="D676" s="809"/>
      <c r="E676" s="809"/>
      <c r="F676" s="809"/>
      <c r="G676" s="809"/>
      <c r="H676" s="809"/>
      <c r="I676" s="809"/>
      <c r="J676" s="809"/>
      <c r="K676" s="809"/>
      <c r="L676" s="809"/>
      <c r="M676" s="809"/>
      <c r="N676" s="809"/>
      <c r="O676" s="809"/>
      <c r="P676" s="809"/>
      <c r="Q676" s="809"/>
      <c r="R676" s="809"/>
      <c r="S676" s="809"/>
      <c r="T676" s="809"/>
      <c r="U676" s="809"/>
      <c r="V676" s="809"/>
      <c r="W676" s="809"/>
      <c r="X676" s="809"/>
      <c r="Y676" s="809"/>
      <c r="Z676" s="809"/>
      <c r="AA676" s="793"/>
      <c r="AB676" s="793"/>
      <c r="AC676" s="793"/>
    </row>
    <row r="677" spans="1:68" ht="27" customHeight="1" x14ac:dyDescent="0.25">
      <c r="A677" s="54" t="s">
        <v>1080</v>
      </c>
      <c r="B677" s="54" t="s">
        <v>1081</v>
      </c>
      <c r="C677" s="31">
        <v>4301031321</v>
      </c>
      <c r="D677" s="803">
        <v>4640242180076</v>
      </c>
      <c r="E677" s="804"/>
      <c r="F677" s="796">
        <v>0.7</v>
      </c>
      <c r="G677" s="32">
        <v>6</v>
      </c>
      <c r="H677" s="796">
        <v>4.2</v>
      </c>
      <c r="I677" s="796">
        <v>4.41</v>
      </c>
      <c r="J677" s="32">
        <v>132</v>
      </c>
      <c r="K677" s="32" t="s">
        <v>126</v>
      </c>
      <c r="L677" s="32"/>
      <c r="M677" s="33" t="s">
        <v>68</v>
      </c>
      <c r="N677" s="33"/>
      <c r="O677" s="32">
        <v>40</v>
      </c>
      <c r="P677" s="816" t="s">
        <v>1082</v>
      </c>
      <c r="Q677" s="806"/>
      <c r="R677" s="806"/>
      <c r="S677" s="806"/>
      <c r="T677" s="807"/>
      <c r="U677" s="34"/>
      <c r="V677" s="34"/>
      <c r="W677" s="35" t="s">
        <v>69</v>
      </c>
      <c r="X677" s="797">
        <v>0</v>
      </c>
      <c r="Y677" s="798">
        <f>IFERROR(IF(X677="",0,CEILING((X677/$H677),1)*$H677),"")</f>
        <v>0</v>
      </c>
      <c r="Z677" s="36" t="str">
        <f>IFERROR(IF(Y677=0,"",ROUNDUP(Y677/H677,0)*0.00902),"")</f>
        <v/>
      </c>
      <c r="AA677" s="56"/>
      <c r="AB677" s="57"/>
      <c r="AC677" s="785" t="s">
        <v>1083</v>
      </c>
      <c r="AG677" s="64"/>
      <c r="AJ677" s="68"/>
      <c r="AK677" s="68">
        <v>0</v>
      </c>
      <c r="BB677" s="786" t="s">
        <v>1</v>
      </c>
      <c r="BM677" s="64">
        <f>IFERROR(X677*I677/H677,"0")</f>
        <v>0</v>
      </c>
      <c r="BN677" s="64">
        <f>IFERROR(Y677*I677/H677,"0")</f>
        <v>0</v>
      </c>
      <c r="BO677" s="64">
        <f>IFERROR(1/J677*(X677/H677),"0")</f>
        <v>0</v>
      </c>
      <c r="BP677" s="64">
        <f>IFERROR(1/J677*(Y677/H677),"0")</f>
        <v>0</v>
      </c>
    </row>
    <row r="678" spans="1:68" x14ac:dyDescent="0.2">
      <c r="A678" s="808"/>
      <c r="B678" s="809"/>
      <c r="C678" s="809"/>
      <c r="D678" s="809"/>
      <c r="E678" s="809"/>
      <c r="F678" s="809"/>
      <c r="G678" s="809"/>
      <c r="H678" s="809"/>
      <c r="I678" s="809"/>
      <c r="J678" s="809"/>
      <c r="K678" s="809"/>
      <c r="L678" s="809"/>
      <c r="M678" s="809"/>
      <c r="N678" s="809"/>
      <c r="O678" s="810"/>
      <c r="P678" s="813" t="s">
        <v>71</v>
      </c>
      <c r="Q678" s="814"/>
      <c r="R678" s="814"/>
      <c r="S678" s="814"/>
      <c r="T678" s="814"/>
      <c r="U678" s="814"/>
      <c r="V678" s="815"/>
      <c r="W678" s="37" t="s">
        <v>72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x14ac:dyDescent="0.2">
      <c r="A679" s="809"/>
      <c r="B679" s="809"/>
      <c r="C679" s="809"/>
      <c r="D679" s="809"/>
      <c r="E679" s="809"/>
      <c r="F679" s="809"/>
      <c r="G679" s="809"/>
      <c r="H679" s="809"/>
      <c r="I679" s="809"/>
      <c r="J679" s="809"/>
      <c r="K679" s="809"/>
      <c r="L679" s="809"/>
      <c r="M679" s="809"/>
      <c r="N679" s="809"/>
      <c r="O679" s="810"/>
      <c r="P679" s="813" t="s">
        <v>71</v>
      </c>
      <c r="Q679" s="814"/>
      <c r="R679" s="814"/>
      <c r="S679" s="814"/>
      <c r="T679" s="814"/>
      <c r="U679" s="814"/>
      <c r="V679" s="815"/>
      <c r="W679" s="37" t="s">
        <v>69</v>
      </c>
      <c r="X679" s="799">
        <f>IFERROR(SUM(X677:X677),"0")</f>
        <v>0</v>
      </c>
      <c r="Y679" s="799">
        <f>IFERROR(SUM(Y677:Y677),"0")</f>
        <v>0</v>
      </c>
      <c r="Z679" s="37"/>
      <c r="AA679" s="800"/>
      <c r="AB679" s="800"/>
      <c r="AC679" s="800"/>
    </row>
    <row r="680" spans="1:68" ht="14.25" customHeight="1" x14ac:dyDescent="0.25">
      <c r="A680" s="829" t="s">
        <v>73</v>
      </c>
      <c r="B680" s="809"/>
      <c r="C680" s="809"/>
      <c r="D680" s="809"/>
      <c r="E680" s="809"/>
      <c r="F680" s="809"/>
      <c r="G680" s="809"/>
      <c r="H680" s="809"/>
      <c r="I680" s="809"/>
      <c r="J680" s="809"/>
      <c r="K680" s="809"/>
      <c r="L680" s="809"/>
      <c r="M680" s="809"/>
      <c r="N680" s="809"/>
      <c r="O680" s="809"/>
      <c r="P680" s="809"/>
      <c r="Q680" s="809"/>
      <c r="R680" s="809"/>
      <c r="S680" s="809"/>
      <c r="T680" s="809"/>
      <c r="U680" s="809"/>
      <c r="V680" s="809"/>
      <c r="W680" s="809"/>
      <c r="X680" s="809"/>
      <c r="Y680" s="809"/>
      <c r="Z680" s="809"/>
      <c r="AA680" s="793"/>
      <c r="AB680" s="793"/>
      <c r="AC680" s="793"/>
    </row>
    <row r="681" spans="1:68" ht="27" customHeight="1" x14ac:dyDescent="0.25">
      <c r="A681" s="54" t="s">
        <v>1084</v>
      </c>
      <c r="B681" s="54" t="s">
        <v>1085</v>
      </c>
      <c r="C681" s="31">
        <v>4301051780</v>
      </c>
      <c r="D681" s="803">
        <v>4640242180106</v>
      </c>
      <c r="E681" s="804"/>
      <c r="F681" s="796">
        <v>1.3</v>
      </c>
      <c r="G681" s="32">
        <v>6</v>
      </c>
      <c r="H681" s="796">
        <v>7.8</v>
      </c>
      <c r="I681" s="796">
        <v>8.2799999999999994</v>
      </c>
      <c r="J681" s="32">
        <v>56</v>
      </c>
      <c r="K681" s="32" t="s">
        <v>116</v>
      </c>
      <c r="L681" s="32"/>
      <c r="M681" s="33" t="s">
        <v>68</v>
      </c>
      <c r="N681" s="33"/>
      <c r="O681" s="32">
        <v>45</v>
      </c>
      <c r="P681" s="1051" t="s">
        <v>1086</v>
      </c>
      <c r="Q681" s="806"/>
      <c r="R681" s="806"/>
      <c r="S681" s="806"/>
      <c r="T681" s="807"/>
      <c r="U681" s="34"/>
      <c r="V681" s="34"/>
      <c r="W681" s="35" t="s">
        <v>69</v>
      </c>
      <c r="X681" s="797">
        <v>0</v>
      </c>
      <c r="Y681" s="798">
        <f>IFERROR(IF(X681="",0,CEILING((X681/$H681),1)*$H681),"")</f>
        <v>0</v>
      </c>
      <c r="Z681" s="36" t="str">
        <f>IFERROR(IF(Y681=0,"",ROUNDUP(Y681/H681,0)*0.02175),"")</f>
        <v/>
      </c>
      <c r="AA681" s="56"/>
      <c r="AB681" s="57"/>
      <c r="AC681" s="787" t="s">
        <v>1087</v>
      </c>
      <c r="AG681" s="64"/>
      <c r="AJ681" s="68"/>
      <c r="AK681" s="68">
        <v>0</v>
      </c>
      <c r="BB681" s="788" t="s">
        <v>1</v>
      </c>
      <c r="BM681" s="64">
        <f>IFERROR(X681*I681/H681,"0")</f>
        <v>0</v>
      </c>
      <c r="BN681" s="64">
        <f>IFERROR(Y681*I681/H681,"0")</f>
        <v>0</v>
      </c>
      <c r="BO681" s="64">
        <f>IFERROR(1/J681*(X681/H681),"0")</f>
        <v>0</v>
      </c>
      <c r="BP681" s="64">
        <f>IFERROR(1/J681*(Y681/H681),"0")</f>
        <v>0</v>
      </c>
    </row>
    <row r="682" spans="1:68" x14ac:dyDescent="0.2">
      <c r="A682" s="808"/>
      <c r="B682" s="809"/>
      <c r="C682" s="809"/>
      <c r="D682" s="809"/>
      <c r="E682" s="809"/>
      <c r="F682" s="809"/>
      <c r="G682" s="809"/>
      <c r="H682" s="809"/>
      <c r="I682" s="809"/>
      <c r="J682" s="809"/>
      <c r="K682" s="809"/>
      <c r="L682" s="809"/>
      <c r="M682" s="809"/>
      <c r="N682" s="809"/>
      <c r="O682" s="810"/>
      <c r="P682" s="813" t="s">
        <v>71</v>
      </c>
      <c r="Q682" s="814"/>
      <c r="R682" s="814"/>
      <c r="S682" s="814"/>
      <c r="T682" s="814"/>
      <c r="U682" s="814"/>
      <c r="V682" s="815"/>
      <c r="W682" s="37" t="s">
        <v>72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x14ac:dyDescent="0.2">
      <c r="A683" s="809"/>
      <c r="B683" s="809"/>
      <c r="C683" s="809"/>
      <c r="D683" s="809"/>
      <c r="E683" s="809"/>
      <c r="F683" s="809"/>
      <c r="G683" s="809"/>
      <c r="H683" s="809"/>
      <c r="I683" s="809"/>
      <c r="J683" s="809"/>
      <c r="K683" s="809"/>
      <c r="L683" s="809"/>
      <c r="M683" s="809"/>
      <c r="N683" s="809"/>
      <c r="O683" s="810"/>
      <c r="P683" s="813" t="s">
        <v>71</v>
      </c>
      <c r="Q683" s="814"/>
      <c r="R683" s="814"/>
      <c r="S683" s="814"/>
      <c r="T683" s="814"/>
      <c r="U683" s="814"/>
      <c r="V683" s="815"/>
      <c r="W683" s="37" t="s">
        <v>69</v>
      </c>
      <c r="X683" s="799">
        <f>IFERROR(SUM(X681:X681),"0")</f>
        <v>0</v>
      </c>
      <c r="Y683" s="799">
        <f>IFERROR(SUM(Y681:Y681),"0")</f>
        <v>0</v>
      </c>
      <c r="Z683" s="37"/>
      <c r="AA683" s="800"/>
      <c r="AB683" s="800"/>
      <c r="AC683" s="800"/>
    </row>
    <row r="684" spans="1:68" ht="15" customHeight="1" x14ac:dyDescent="0.2">
      <c r="A684" s="1025"/>
      <c r="B684" s="809"/>
      <c r="C684" s="809"/>
      <c r="D684" s="809"/>
      <c r="E684" s="809"/>
      <c r="F684" s="809"/>
      <c r="G684" s="809"/>
      <c r="H684" s="809"/>
      <c r="I684" s="809"/>
      <c r="J684" s="809"/>
      <c r="K684" s="809"/>
      <c r="L684" s="809"/>
      <c r="M684" s="809"/>
      <c r="N684" s="809"/>
      <c r="O684" s="966"/>
      <c r="P684" s="820" t="s">
        <v>1088</v>
      </c>
      <c r="Q684" s="821"/>
      <c r="R684" s="821"/>
      <c r="S684" s="821"/>
      <c r="T684" s="821"/>
      <c r="U684" s="821"/>
      <c r="V684" s="822"/>
      <c r="W684" s="37" t="s">
        <v>69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560.70000000000005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588.5</v>
      </c>
      <c r="Z684" s="37"/>
      <c r="AA684" s="800"/>
      <c r="AB684" s="800"/>
      <c r="AC684" s="800"/>
    </row>
    <row r="685" spans="1:68" x14ac:dyDescent="0.2">
      <c r="A685" s="809"/>
      <c r="B685" s="809"/>
      <c r="C685" s="809"/>
      <c r="D685" s="809"/>
      <c r="E685" s="809"/>
      <c r="F685" s="809"/>
      <c r="G685" s="809"/>
      <c r="H685" s="809"/>
      <c r="I685" s="809"/>
      <c r="J685" s="809"/>
      <c r="K685" s="809"/>
      <c r="L685" s="809"/>
      <c r="M685" s="809"/>
      <c r="N685" s="809"/>
      <c r="O685" s="966"/>
      <c r="P685" s="820" t="s">
        <v>1089</v>
      </c>
      <c r="Q685" s="821"/>
      <c r="R685" s="821"/>
      <c r="S685" s="821"/>
      <c r="T685" s="821"/>
      <c r="U685" s="821"/>
      <c r="V685" s="822"/>
      <c r="W685" s="37" t="s">
        <v>69</v>
      </c>
      <c r="X685" s="799">
        <f>IFERROR(SUM(BM22:BM681),"0")</f>
        <v>593.34748168498174</v>
      </c>
      <c r="Y685" s="799">
        <f>IFERROR(SUM(BN22:BN681),"0")</f>
        <v>622.75400000000002</v>
      </c>
      <c r="Z685" s="37"/>
      <c r="AA685" s="800"/>
      <c r="AB685" s="800"/>
      <c r="AC685" s="800"/>
    </row>
    <row r="686" spans="1:68" x14ac:dyDescent="0.2">
      <c r="A686" s="809"/>
      <c r="B686" s="809"/>
      <c r="C686" s="809"/>
      <c r="D686" s="809"/>
      <c r="E686" s="809"/>
      <c r="F686" s="809"/>
      <c r="G686" s="809"/>
      <c r="H686" s="809"/>
      <c r="I686" s="809"/>
      <c r="J686" s="809"/>
      <c r="K686" s="809"/>
      <c r="L686" s="809"/>
      <c r="M686" s="809"/>
      <c r="N686" s="809"/>
      <c r="O686" s="966"/>
      <c r="P686" s="820" t="s">
        <v>1090</v>
      </c>
      <c r="Q686" s="821"/>
      <c r="R686" s="821"/>
      <c r="S686" s="821"/>
      <c r="T686" s="821"/>
      <c r="U686" s="821"/>
      <c r="V686" s="822"/>
      <c r="W686" s="37" t="s">
        <v>1091</v>
      </c>
      <c r="X686" s="38">
        <f>ROUNDUP(SUM(BO22:BO681),0)</f>
        <v>2</v>
      </c>
      <c r="Y686" s="38">
        <f>ROUNDUP(SUM(BP22:BP681),0)</f>
        <v>2</v>
      </c>
      <c r="Z686" s="37"/>
      <c r="AA686" s="800"/>
      <c r="AB686" s="800"/>
      <c r="AC686" s="800"/>
    </row>
    <row r="687" spans="1:68" x14ac:dyDescent="0.2">
      <c r="A687" s="809"/>
      <c r="B687" s="809"/>
      <c r="C687" s="809"/>
      <c r="D687" s="809"/>
      <c r="E687" s="809"/>
      <c r="F687" s="809"/>
      <c r="G687" s="809"/>
      <c r="H687" s="809"/>
      <c r="I687" s="809"/>
      <c r="J687" s="809"/>
      <c r="K687" s="809"/>
      <c r="L687" s="809"/>
      <c r="M687" s="809"/>
      <c r="N687" s="809"/>
      <c r="O687" s="966"/>
      <c r="P687" s="820" t="s">
        <v>1092</v>
      </c>
      <c r="Q687" s="821"/>
      <c r="R687" s="821"/>
      <c r="S687" s="821"/>
      <c r="T687" s="821"/>
      <c r="U687" s="821"/>
      <c r="V687" s="822"/>
      <c r="W687" s="37" t="s">
        <v>69</v>
      </c>
      <c r="X687" s="799">
        <f>GrossWeightTotal+PalletQtyTotal*25</f>
        <v>643.34748168498174</v>
      </c>
      <c r="Y687" s="799">
        <f>GrossWeightTotalR+PalletQtyTotalR*25</f>
        <v>672.75400000000002</v>
      </c>
      <c r="Z687" s="37"/>
      <c r="AA687" s="800"/>
      <c r="AB687" s="800"/>
      <c r="AC687" s="800"/>
    </row>
    <row r="688" spans="1:68" x14ac:dyDescent="0.2">
      <c r="A688" s="809"/>
      <c r="B688" s="809"/>
      <c r="C688" s="809"/>
      <c r="D688" s="809"/>
      <c r="E688" s="809"/>
      <c r="F688" s="809"/>
      <c r="G688" s="809"/>
      <c r="H688" s="809"/>
      <c r="I688" s="809"/>
      <c r="J688" s="809"/>
      <c r="K688" s="809"/>
      <c r="L688" s="809"/>
      <c r="M688" s="809"/>
      <c r="N688" s="809"/>
      <c r="O688" s="966"/>
      <c r="P688" s="820" t="s">
        <v>1093</v>
      </c>
      <c r="Q688" s="821"/>
      <c r="R688" s="821"/>
      <c r="S688" s="821"/>
      <c r="T688" s="821"/>
      <c r="U688" s="821"/>
      <c r="V688" s="822"/>
      <c r="W688" s="37" t="s">
        <v>1091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71.744505494505489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76</v>
      </c>
      <c r="Z688" s="37"/>
      <c r="AA688" s="800"/>
      <c r="AB688" s="800"/>
      <c r="AC688" s="800"/>
    </row>
    <row r="689" spans="1:32" ht="14.25" customHeight="1" x14ac:dyDescent="0.2">
      <c r="A689" s="809"/>
      <c r="B689" s="809"/>
      <c r="C689" s="809"/>
      <c r="D689" s="809"/>
      <c r="E689" s="809"/>
      <c r="F689" s="809"/>
      <c r="G689" s="809"/>
      <c r="H689" s="809"/>
      <c r="I689" s="809"/>
      <c r="J689" s="809"/>
      <c r="K689" s="809"/>
      <c r="L689" s="809"/>
      <c r="M689" s="809"/>
      <c r="N689" s="809"/>
      <c r="O689" s="966"/>
      <c r="P689" s="820" t="s">
        <v>1094</v>
      </c>
      <c r="Q689" s="821"/>
      <c r="R689" s="821"/>
      <c r="S689" s="821"/>
      <c r="T689" s="821"/>
      <c r="U689" s="821"/>
      <c r="V689" s="822"/>
      <c r="W689" s="39" t="s">
        <v>1095</v>
      </c>
      <c r="X689" s="37"/>
      <c r="Y689" s="37"/>
      <c r="Z689" s="37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1.3602099999999997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40" t="s">
        <v>1096</v>
      </c>
      <c r="B691" s="794" t="s">
        <v>63</v>
      </c>
      <c r="C691" s="801" t="s">
        <v>111</v>
      </c>
      <c r="D691" s="930"/>
      <c r="E691" s="930"/>
      <c r="F691" s="930"/>
      <c r="G691" s="930"/>
      <c r="H691" s="931"/>
      <c r="I691" s="801" t="s">
        <v>324</v>
      </c>
      <c r="J691" s="930"/>
      <c r="K691" s="930"/>
      <c r="L691" s="930"/>
      <c r="M691" s="930"/>
      <c r="N691" s="930"/>
      <c r="O691" s="930"/>
      <c r="P691" s="930"/>
      <c r="Q691" s="930"/>
      <c r="R691" s="930"/>
      <c r="S691" s="930"/>
      <c r="T691" s="930"/>
      <c r="U691" s="930"/>
      <c r="V691" s="931"/>
      <c r="W691" s="801" t="s">
        <v>659</v>
      </c>
      <c r="X691" s="931"/>
      <c r="Y691" s="801" t="s">
        <v>748</v>
      </c>
      <c r="Z691" s="930"/>
      <c r="AA691" s="930"/>
      <c r="AB691" s="931"/>
      <c r="AC691" s="794" t="s">
        <v>856</v>
      </c>
      <c r="AD691" s="794" t="s">
        <v>955</v>
      </c>
      <c r="AE691" s="801" t="s">
        <v>967</v>
      </c>
      <c r="AF691" s="931"/>
    </row>
    <row r="692" spans="1:32" ht="14.25" customHeight="1" thickTop="1" x14ac:dyDescent="0.2">
      <c r="A692" s="859" t="s">
        <v>1097</v>
      </c>
      <c r="B692" s="801" t="s">
        <v>63</v>
      </c>
      <c r="C692" s="801" t="s">
        <v>112</v>
      </c>
      <c r="D692" s="801" t="s">
        <v>139</v>
      </c>
      <c r="E692" s="801" t="s">
        <v>215</v>
      </c>
      <c r="F692" s="801" t="s">
        <v>237</v>
      </c>
      <c r="G692" s="801" t="s">
        <v>281</v>
      </c>
      <c r="H692" s="801" t="s">
        <v>111</v>
      </c>
      <c r="I692" s="801" t="s">
        <v>325</v>
      </c>
      <c r="J692" s="801" t="s">
        <v>349</v>
      </c>
      <c r="K692" s="801" t="s">
        <v>427</v>
      </c>
      <c r="L692" s="801" t="s">
        <v>446</v>
      </c>
      <c r="M692" s="801" t="s">
        <v>470</v>
      </c>
      <c r="N692" s="795"/>
      <c r="O692" s="801" t="s">
        <v>499</v>
      </c>
      <c r="P692" s="801" t="s">
        <v>502</v>
      </c>
      <c r="Q692" s="801" t="s">
        <v>511</v>
      </c>
      <c r="R692" s="801" t="s">
        <v>527</v>
      </c>
      <c r="S692" s="801" t="s">
        <v>537</v>
      </c>
      <c r="T692" s="801" t="s">
        <v>550</v>
      </c>
      <c r="U692" s="801" t="s">
        <v>561</v>
      </c>
      <c r="V692" s="801" t="s">
        <v>646</v>
      </c>
      <c r="W692" s="801" t="s">
        <v>660</v>
      </c>
      <c r="X692" s="801" t="s">
        <v>704</v>
      </c>
      <c r="Y692" s="801" t="s">
        <v>749</v>
      </c>
      <c r="Z692" s="801" t="s">
        <v>812</v>
      </c>
      <c r="AA692" s="801" t="s">
        <v>836</v>
      </c>
      <c r="AB692" s="801" t="s">
        <v>852</v>
      </c>
      <c r="AC692" s="801" t="s">
        <v>856</v>
      </c>
      <c r="AD692" s="801" t="s">
        <v>955</v>
      </c>
      <c r="AE692" s="801" t="s">
        <v>967</v>
      </c>
      <c r="AF692" s="801" t="s">
        <v>1067</v>
      </c>
    </row>
    <row r="693" spans="1:32" ht="13.5" customHeight="1" thickBot="1" x14ac:dyDescent="0.25">
      <c r="A693" s="860"/>
      <c r="B693" s="802"/>
      <c r="C693" s="802"/>
      <c r="D693" s="802"/>
      <c r="E693" s="802"/>
      <c r="F693" s="802"/>
      <c r="G693" s="802"/>
      <c r="H693" s="802"/>
      <c r="I693" s="802"/>
      <c r="J693" s="802"/>
      <c r="K693" s="802"/>
      <c r="L693" s="802"/>
      <c r="M693" s="802"/>
      <c r="N693" s="795"/>
      <c r="O693" s="802"/>
      <c r="P693" s="802"/>
      <c r="Q693" s="802"/>
      <c r="R693" s="802"/>
      <c r="S693" s="802"/>
      <c r="T693" s="802"/>
      <c r="U693" s="802"/>
      <c r="V693" s="802"/>
      <c r="W693" s="802"/>
      <c r="X693" s="802"/>
      <c r="Y693" s="802"/>
      <c r="Z693" s="802"/>
      <c r="AA693" s="802"/>
      <c r="AB693" s="802"/>
      <c r="AC693" s="802"/>
      <c r="AD693" s="802"/>
      <c r="AE693" s="802"/>
      <c r="AF693" s="802"/>
    </row>
    <row r="694" spans="1:32" ht="18" customHeight="1" thickTop="1" thickBot="1" x14ac:dyDescent="0.25">
      <c r="A694" s="40" t="s">
        <v>1098</v>
      </c>
      <c r="B694" s="46">
        <f>IFERROR(Y22*1,"0")+IFERROR(Y26*1,"0")+IFERROR(Y27*1,"0")+IFERROR(Y28*1,"0")+IFERROR(Y29*1,"0")+IFERROR(Y30*1,"0")+IFERROR(Y31*1,"0")+IFERROR(Y32*1,"0")+IFERROR(Y33*1,"0")+IFERROR(Y37*1,"0")+IFERROR(Y41*1,"0")</f>
        <v>0</v>
      </c>
      <c r="C694" s="46">
        <f>IFERROR(Y47*1,"0")+IFERROR(Y48*1,"0")+IFERROR(Y49*1,"0")+IFERROR(Y50*1,"0")+IFERROR(Y51*1,"0")+IFERROR(Y52*1,"0")+IFERROR(Y56*1,"0")+IFERROR(Y57*1,"0")</f>
        <v>0</v>
      </c>
      <c r="D694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78.300000000000011</v>
      </c>
      <c r="E694" s="46">
        <f>IFERROR(Y105*1,"0")+IFERROR(Y106*1,"0")+IFERROR(Y107*1,"0")+IFERROR(Y111*1,"0")+IFERROR(Y112*1,"0")+IFERROR(Y113*1,"0")+IFERROR(Y114*1,"0")+IFERROR(Y115*1,"0")+IFERROR(Y116*1,"0")</f>
        <v>0</v>
      </c>
      <c r="F694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50.400000000000006</v>
      </c>
      <c r="G694" s="46">
        <f>IFERROR(Y152*1,"0")+IFERROR(Y153*1,"0")+IFERROR(Y154*1,"0")+IFERROR(Y158*1,"0")+IFERROR(Y159*1,"0")+IFERROR(Y163*1,"0")+IFERROR(Y164*1,"0")+IFERROR(Y165*1,"0")</f>
        <v>0</v>
      </c>
      <c r="H694" s="46">
        <f>IFERROR(Y170*1,"0")+IFERROR(Y174*1,"0")+IFERROR(Y175*1,"0")+IFERROR(Y176*1,"0")+IFERROR(Y177*1,"0")+IFERROR(Y178*1,"0")+IFERROR(Y182*1,"0")+IFERROR(Y183*1,"0")</f>
        <v>27</v>
      </c>
      <c r="I694" s="46">
        <f>IFERROR(Y189*1,"0")+IFERROR(Y193*1,"0")+IFERROR(Y194*1,"0")+IFERROR(Y195*1,"0")+IFERROR(Y196*1,"0")+IFERROR(Y197*1,"0")+IFERROR(Y198*1,"0")+IFERROR(Y199*1,"0")+IFERROR(Y200*1,"0")</f>
        <v>0</v>
      </c>
      <c r="J694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94" s="46">
        <f>IFERROR(Y250*1,"0")+IFERROR(Y251*1,"0")+IFERROR(Y252*1,"0")+IFERROR(Y253*1,"0")+IFERROR(Y254*1,"0")+IFERROR(Y255*1,"0")+IFERROR(Y256*1,"0")+IFERROR(Y257*1,"0")</f>
        <v>0</v>
      </c>
      <c r="L694" s="46">
        <f>IFERROR(Y262*1,"0")+IFERROR(Y263*1,"0")+IFERROR(Y264*1,"0")+IFERROR(Y265*1,"0")+IFERROR(Y266*1,"0")+IFERROR(Y267*1,"0")+IFERROR(Y268*1,"0")+IFERROR(Y269*1,"0")+IFERROR(Y270*1,"0")+IFERROR(Y274*1,"0")</f>
        <v>0</v>
      </c>
      <c r="M694" s="46">
        <f>IFERROR(Y279*1,"0")+IFERROR(Y280*1,"0")+IFERROR(Y281*1,"0")+IFERROR(Y282*1,"0")+IFERROR(Y283*1,"0")+IFERROR(Y284*1,"0")+IFERROR(Y285*1,"0")+IFERROR(Y286*1,"0")+IFERROR(Y287*1,"0")+IFERROR(Y288*1,"0")</f>
        <v>0</v>
      </c>
      <c r="N694" s="795"/>
      <c r="O694" s="46">
        <f>IFERROR(Y293*1,"0")</f>
        <v>0</v>
      </c>
      <c r="P694" s="46">
        <f>IFERROR(Y298*1,"0")+IFERROR(Y299*1,"0")+IFERROR(Y300*1,"0")</f>
        <v>0</v>
      </c>
      <c r="Q694" s="46">
        <f>IFERROR(Y305*1,"0")+IFERROR(Y306*1,"0")+IFERROR(Y307*1,"0")+IFERROR(Y308*1,"0")+IFERROR(Y309*1,"0")+IFERROR(Y310*1,"0")</f>
        <v>0</v>
      </c>
      <c r="R694" s="46">
        <f>IFERROR(Y315*1,"0")+IFERROR(Y319*1,"0")+IFERROR(Y323*1,"0")</f>
        <v>7.2</v>
      </c>
      <c r="S694" s="46">
        <f>IFERROR(Y328*1,"0")+IFERROR(Y332*1,"0")+IFERROR(Y336*1,"0")+IFERROR(Y337*1,"0")</f>
        <v>0</v>
      </c>
      <c r="T694" s="46">
        <f>IFERROR(Y342*1,"0")+IFERROR(Y346*1,"0")+IFERROR(Y347*1,"0")+IFERROR(Y351*1,"0")</f>
        <v>0</v>
      </c>
      <c r="U694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350.6</v>
      </c>
      <c r="V694" s="46">
        <f>IFERROR(Y404*1,"0")+IFERROR(Y408*1,"0")+IFERROR(Y409*1,"0")+IFERROR(Y410*1,"0")</f>
        <v>0</v>
      </c>
      <c r="W694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75</v>
      </c>
      <c r="X694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94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94" s="46">
        <f>IFERROR(Y514*1,"0")+IFERROR(Y518*1,"0")+IFERROR(Y519*1,"0")+IFERROR(Y520*1,"0")+IFERROR(Y521*1,"0")+IFERROR(Y522*1,"0")+IFERROR(Y526*1,"0")+IFERROR(Y530*1,"0")</f>
        <v>0</v>
      </c>
      <c r="AA694" s="46">
        <f>IFERROR(Y535*1,"0")+IFERROR(Y536*1,"0")+IFERROR(Y537*1,"0")+IFERROR(Y538*1,"0")+IFERROR(Y539*1,"0")+IFERROR(Y540*1,"0")</f>
        <v>0</v>
      </c>
      <c r="AB694" s="46">
        <f>IFERROR(Y545*1,"0")</f>
        <v>0</v>
      </c>
      <c r="AC694" s="46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0</v>
      </c>
      <c r="AD694" s="46">
        <f>IFERROR(Y608*1,"0")+IFERROR(Y612*1,"0")+IFERROR(Y616*1,"0")</f>
        <v>0</v>
      </c>
      <c r="AE694" s="46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0</v>
      </c>
      <c r="AF694" s="46">
        <f>IFERROR(Y668*1,"0")+IFERROR(Y669*1,"0")+IFERROR(Y673*1,"0")+IFERROR(Y677*1,"0")+IFERROR(Y681*1,"0")</f>
        <v>0</v>
      </c>
    </row>
  </sheetData>
  <sheetProtection algorithmName="SHA-512" hashValue="noEqbhxkcb6BihiNkx+pG7M7ifS0u16pRCHfU8RnhrwUGyFGHnQE7scrk1RPj++aDGMI4cfvgaD8nffstZwG7Q==" saltValue="P7lNgy+njPyGZ8hgV37hpw==" spinCount="100000" sheet="1" objects="1" scenarios="1" sort="0" autoFilter="0" pivotTables="0"/>
  <autoFilter ref="A18:AF68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23">
    <mergeCell ref="A8:C8"/>
    <mergeCell ref="A629:O630"/>
    <mergeCell ref="P360:T360"/>
    <mergeCell ref="D32:E32"/>
    <mergeCell ref="D268:E268"/>
    <mergeCell ref="P449:T449"/>
    <mergeCell ref="A128:Z128"/>
    <mergeCell ref="P155:V155"/>
    <mergeCell ref="A10:C10"/>
    <mergeCell ref="A566:O567"/>
    <mergeCell ref="D553:E553"/>
    <mergeCell ref="A413:Z413"/>
    <mergeCell ref="P218:T218"/>
    <mergeCell ref="A453:O454"/>
    <mergeCell ref="P588:T588"/>
    <mergeCell ref="A533:Z533"/>
    <mergeCell ref="A631:Z631"/>
    <mergeCell ref="P523:V523"/>
    <mergeCell ref="D579:E579"/>
    <mergeCell ref="D462:E462"/>
    <mergeCell ref="D589:E589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A34:O35"/>
    <mergeCell ref="P527:V527"/>
    <mergeCell ref="A664:O665"/>
    <mergeCell ref="P598:V598"/>
    <mergeCell ref="P363:T363"/>
    <mergeCell ref="A181:Z181"/>
    <mergeCell ref="A14:M14"/>
    <mergeCell ref="D17:E18"/>
    <mergeCell ref="D669:E669"/>
    <mergeCell ref="P381:V381"/>
    <mergeCell ref="P497:T497"/>
    <mergeCell ref="P435:T435"/>
    <mergeCell ref="P262:T262"/>
    <mergeCell ref="D105:E105"/>
    <mergeCell ref="A549:Z549"/>
    <mergeCell ref="P524:V524"/>
    <mergeCell ref="A620:Z620"/>
    <mergeCell ref="P353:V353"/>
    <mergeCell ref="D170:E170"/>
    <mergeCell ref="P93:T93"/>
    <mergeCell ref="D639:E639"/>
    <mergeCell ref="D577:E577"/>
    <mergeCell ref="N17:N18"/>
    <mergeCell ref="A58:O59"/>
    <mergeCell ref="V12:W12"/>
    <mergeCell ref="P319:T319"/>
    <mergeCell ref="D262:E262"/>
    <mergeCell ref="P368:T368"/>
    <mergeCell ref="P43:V43"/>
    <mergeCell ref="P85:T85"/>
    <mergeCell ref="P383:T383"/>
    <mergeCell ref="P650:T650"/>
    <mergeCell ref="P625:T625"/>
    <mergeCell ref="D571:E571"/>
    <mergeCell ref="D522:E522"/>
    <mergeCell ref="A500:O501"/>
    <mergeCell ref="P501:V501"/>
    <mergeCell ref="A329:O330"/>
    <mergeCell ref="P668:T668"/>
    <mergeCell ref="D552:E552"/>
    <mergeCell ref="A103:Z103"/>
    <mergeCell ref="D266:E266"/>
    <mergeCell ref="D537:E537"/>
    <mergeCell ref="P174:T174"/>
    <mergeCell ref="D107:E107"/>
    <mergeCell ref="D642:E642"/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A204:Z204"/>
    <mergeCell ref="D196:E196"/>
    <mergeCell ref="C691:H691"/>
    <mergeCell ref="A648:Z648"/>
    <mergeCell ref="A101:O102"/>
    <mergeCell ref="P432:V432"/>
    <mergeCell ref="P199:T199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G692:G693"/>
    <mergeCell ref="Q5:R5"/>
    <mergeCell ref="F17:F18"/>
    <mergeCell ref="D49:E49"/>
    <mergeCell ref="P370:T370"/>
    <mergeCell ref="D242:E242"/>
    <mergeCell ref="P290:V290"/>
    <mergeCell ref="Q6:R6"/>
    <mergeCell ref="A126:O127"/>
    <mergeCell ref="P23:V23"/>
    <mergeCell ref="P272:V272"/>
    <mergeCell ref="P447:T447"/>
    <mergeCell ref="P410:T410"/>
    <mergeCell ref="P385:T385"/>
    <mergeCell ref="P372:V372"/>
    <mergeCell ref="D57:E57"/>
    <mergeCell ref="P124:T124"/>
    <mergeCell ref="F10:G10"/>
    <mergeCell ref="M17:M18"/>
    <mergeCell ref="O17:O18"/>
    <mergeCell ref="P258:V258"/>
    <mergeCell ref="A248:Z248"/>
    <mergeCell ref="P430:T430"/>
    <mergeCell ref="P223:V223"/>
    <mergeCell ref="A104:Z104"/>
    <mergeCell ref="A297:Z297"/>
    <mergeCell ref="P417:T417"/>
    <mergeCell ref="P196:T196"/>
    <mergeCell ref="D177:E177"/>
    <mergeCell ref="D33:E33"/>
    <mergeCell ref="D226:E226"/>
    <mergeCell ref="P352:V352"/>
    <mergeCell ref="P183:T183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A534:Z534"/>
    <mergeCell ref="A605:Z605"/>
    <mergeCell ref="P336:T336"/>
    <mergeCell ref="D163:E163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AD17:AF18"/>
    <mergeCell ref="P167:V167"/>
    <mergeCell ref="D570:E570"/>
    <mergeCell ref="P574:V574"/>
    <mergeCell ref="P117:V117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457:E457"/>
    <mergeCell ref="P57:T57"/>
    <mergeCell ref="P357:T357"/>
    <mergeCell ref="D29:E29"/>
    <mergeCell ref="P592:V592"/>
    <mergeCell ref="D265:E265"/>
    <mergeCell ref="D216:E216"/>
    <mergeCell ref="P64:T64"/>
    <mergeCell ref="D305:E305"/>
    <mergeCell ref="A23:O24"/>
    <mergeCell ref="D243:E243"/>
    <mergeCell ref="D270:E270"/>
    <mergeCell ref="D99:E99"/>
    <mergeCell ref="P420:T420"/>
    <mergeCell ref="D397:E397"/>
    <mergeCell ref="P78:V78"/>
    <mergeCell ref="P367:T367"/>
    <mergeCell ref="D165:E165"/>
    <mergeCell ref="D475:E475"/>
    <mergeCell ref="P486:T486"/>
    <mergeCell ref="AE692:AE693"/>
    <mergeCell ref="D310:E310"/>
    <mergeCell ref="D503:E503"/>
    <mergeCell ref="P599:V599"/>
    <mergeCell ref="D628:E628"/>
    <mergeCell ref="A670:O671"/>
    <mergeCell ref="A657:O658"/>
    <mergeCell ref="P536:T536"/>
    <mergeCell ref="P642:T642"/>
    <mergeCell ref="P658:V658"/>
    <mergeCell ref="I692:I693"/>
    <mergeCell ref="P655:T655"/>
    <mergeCell ref="D244:E244"/>
    <mergeCell ref="P228:T228"/>
    <mergeCell ref="P499:T499"/>
    <mergeCell ref="D342:E342"/>
    <mergeCell ref="P597:T597"/>
    <mergeCell ref="D336:E336"/>
    <mergeCell ref="D578:E5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P49:T49"/>
    <mergeCell ref="A166:O167"/>
    <mergeCell ref="P107:T107"/>
    <mergeCell ref="P2:W3"/>
    <mergeCell ref="P198:T198"/>
    <mergeCell ref="P369:T369"/>
    <mergeCell ref="D508:E508"/>
    <mergeCell ref="P347:T347"/>
    <mergeCell ref="D539:E539"/>
    <mergeCell ref="P418:T418"/>
    <mergeCell ref="D241:E241"/>
    <mergeCell ref="A371:O372"/>
    <mergeCell ref="P583:T583"/>
    <mergeCell ref="A613:O614"/>
    <mergeCell ref="D526:E526"/>
    <mergeCell ref="D404:E404"/>
    <mergeCell ref="P610:V610"/>
    <mergeCell ref="P312:V312"/>
    <mergeCell ref="D228:E228"/>
    <mergeCell ref="D562:E562"/>
    <mergeCell ref="P362:T362"/>
    <mergeCell ref="C17:C18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85:E85"/>
    <mergeCell ref="D408:E408"/>
    <mergeCell ref="A389:Z389"/>
    <mergeCell ref="A460:Z460"/>
    <mergeCell ref="A327:Z327"/>
    <mergeCell ref="P134:V134"/>
    <mergeCell ref="P401:V401"/>
    <mergeCell ref="Q13:R13"/>
    <mergeCell ref="D560:E560"/>
    <mergeCell ref="D164:E164"/>
    <mergeCell ref="P62:T62"/>
    <mergeCell ref="P298:T298"/>
    <mergeCell ref="P75:T75"/>
    <mergeCell ref="P406:V406"/>
    <mergeCell ref="P342:T342"/>
    <mergeCell ref="D323:E323"/>
    <mergeCell ref="D22:E22"/>
    <mergeCell ref="A455:Z455"/>
    <mergeCell ref="A333:O334"/>
    <mergeCell ref="D447:E447"/>
    <mergeCell ref="P148:V148"/>
    <mergeCell ref="P130:T130"/>
    <mergeCell ref="D136:E136"/>
    <mergeCell ref="P488:T488"/>
    <mergeCell ref="D176:E176"/>
    <mergeCell ref="A507:Z507"/>
    <mergeCell ref="P282:T282"/>
    <mergeCell ref="D557:E557"/>
    <mergeCell ref="P465:T465"/>
    <mergeCell ref="D386:E386"/>
    <mergeCell ref="P641:T641"/>
    <mergeCell ref="A364:O365"/>
    <mergeCell ref="D215:E215"/>
    <mergeCell ref="P652:T652"/>
    <mergeCell ref="W691:X691"/>
    <mergeCell ref="S692:S693"/>
    <mergeCell ref="D227:E227"/>
    <mergeCell ref="U692:U693"/>
    <mergeCell ref="P582:T582"/>
    <mergeCell ref="T692:T693"/>
    <mergeCell ref="V692:V693"/>
    <mergeCell ref="D385:E385"/>
    <mergeCell ref="A320:O321"/>
    <mergeCell ref="A223:O224"/>
    <mergeCell ref="P178:T178"/>
    <mergeCell ref="P654:T654"/>
    <mergeCell ref="P293:T293"/>
    <mergeCell ref="P200:T200"/>
    <mergeCell ref="P684:V684"/>
    <mergeCell ref="P243:T243"/>
    <mergeCell ref="P436:T436"/>
    <mergeCell ref="P208:V208"/>
    <mergeCell ref="P569:T569"/>
    <mergeCell ref="P398:T398"/>
    <mergeCell ref="D319:E319"/>
    <mergeCell ref="P227:T227"/>
    <mergeCell ref="D368:E368"/>
    <mergeCell ref="A515:O516"/>
    <mergeCell ref="P106:T106"/>
    <mergeCell ref="P339:V339"/>
    <mergeCell ref="P637:V637"/>
    <mergeCell ref="P139:T139"/>
    <mergeCell ref="P560:T560"/>
    <mergeCell ref="P176:T176"/>
    <mergeCell ref="A676:Z676"/>
    <mergeCell ref="P114:T114"/>
    <mergeCell ref="P241:T241"/>
    <mergeCell ref="G17:G18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489:T489"/>
    <mergeCell ref="D74:E74"/>
    <mergeCell ref="D130:E130"/>
    <mergeCell ref="P451:T451"/>
    <mergeCell ref="A203:Z203"/>
    <mergeCell ref="D68:E68"/>
    <mergeCell ref="P69:T69"/>
    <mergeCell ref="D154:E154"/>
    <mergeCell ref="P111:T111"/>
    <mergeCell ref="P580:T580"/>
    <mergeCell ref="P409:T409"/>
    <mergeCell ref="D461:E461"/>
    <mergeCell ref="D200:E200"/>
    <mergeCell ref="P555:T555"/>
    <mergeCell ref="A444:Z444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D62:E62"/>
    <mergeCell ref="D56:E56"/>
    <mergeCell ref="D193:E193"/>
    <mergeCell ref="P206:T206"/>
    <mergeCell ref="P90:T90"/>
    <mergeCell ref="A354:Z354"/>
    <mergeCell ref="D490:E490"/>
    <mergeCell ref="P177:T177"/>
    <mergeCell ref="P33:T33"/>
    <mergeCell ref="P475:T475"/>
    <mergeCell ref="D481:E481"/>
    <mergeCell ref="A294:O295"/>
    <mergeCell ref="D256:E256"/>
    <mergeCell ref="P269:T269"/>
    <mergeCell ref="A592:O593"/>
    <mergeCell ref="V6:W9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J9:M9"/>
    <mergeCell ref="H17:H18"/>
    <mergeCell ref="A13:M13"/>
    <mergeCell ref="A15:M15"/>
    <mergeCell ref="D48:E48"/>
    <mergeCell ref="D346:E346"/>
    <mergeCell ref="P229:T229"/>
    <mergeCell ref="Q10:R10"/>
    <mergeCell ref="AA17:AA18"/>
    <mergeCell ref="AC17:AC18"/>
    <mergeCell ref="P485:T485"/>
    <mergeCell ref="H10:M10"/>
    <mergeCell ref="P101:V101"/>
    <mergeCell ref="P37:T37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P256:T256"/>
    <mergeCell ref="AB17:AB18"/>
    <mergeCell ref="D446:E446"/>
    <mergeCell ref="A277:Z277"/>
    <mergeCell ref="P237:V237"/>
    <mergeCell ref="D367:E367"/>
    <mergeCell ref="P633:T633"/>
    <mergeCell ref="P462:T462"/>
    <mergeCell ref="D383:E383"/>
    <mergeCell ref="D484:E484"/>
    <mergeCell ref="P84:T84"/>
    <mergeCell ref="D649:E649"/>
    <mergeCell ref="P222:T222"/>
    <mergeCell ref="AF692:AF693"/>
    <mergeCell ref="D269:E269"/>
    <mergeCell ref="D489:E489"/>
    <mergeCell ref="P275:V275"/>
    <mergeCell ref="A207:O208"/>
    <mergeCell ref="D198:E198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A439:Z439"/>
    <mergeCell ref="A135:Z135"/>
    <mergeCell ref="D93:E93"/>
    <mergeCell ref="D668:E668"/>
    <mergeCell ref="P405:V405"/>
    <mergeCell ref="P647:V647"/>
    <mergeCell ref="P476:V476"/>
    <mergeCell ref="Q8:R8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Z17:Z18"/>
    <mergeCell ref="P271:V271"/>
    <mergeCell ref="P458:V458"/>
    <mergeCell ref="K17:K18"/>
    <mergeCell ref="D655:E655"/>
    <mergeCell ref="P193:T193"/>
    <mergeCell ref="D65:E65"/>
    <mergeCell ref="P22:T22"/>
    <mergeCell ref="A437:O438"/>
    <mergeCell ref="A61:Z61"/>
    <mergeCell ref="A88:Z88"/>
    <mergeCell ref="D586:E586"/>
    <mergeCell ref="A119:Z119"/>
    <mergeCell ref="A659:Z659"/>
    <mergeCell ref="A548:Z548"/>
    <mergeCell ref="P586:T586"/>
    <mergeCell ref="P437:V437"/>
    <mergeCell ref="P613:V613"/>
    <mergeCell ref="D254:E254"/>
    <mergeCell ref="P115:T115"/>
    <mergeCell ref="P302:V302"/>
    <mergeCell ref="P689:V689"/>
    <mergeCell ref="D64:E64"/>
    <mergeCell ref="P612:T612"/>
    <mergeCell ref="D362:E362"/>
    <mergeCell ref="D51:E51"/>
    <mergeCell ref="P235:T235"/>
    <mergeCell ref="P306:T306"/>
    <mergeCell ref="K692:K693"/>
    <mergeCell ref="P86:V86"/>
    <mergeCell ref="P213:V213"/>
    <mergeCell ref="M692:M693"/>
    <mergeCell ref="A209:Z209"/>
    <mergeCell ref="P334:V334"/>
    <mergeCell ref="P394:V394"/>
    <mergeCell ref="P257:T257"/>
    <mergeCell ref="P54:V54"/>
    <mergeCell ref="A517:Z517"/>
    <mergeCell ref="P80:T80"/>
    <mergeCell ref="D194:E194"/>
    <mergeCell ref="P226:T226"/>
    <mergeCell ref="D299:E299"/>
    <mergeCell ref="P164:T164"/>
    <mergeCell ref="D370:E370"/>
    <mergeCell ref="P26:T26"/>
    <mergeCell ref="P153:T153"/>
    <mergeCell ref="P591:T591"/>
    <mergeCell ref="D463:E463"/>
    <mergeCell ref="P622:T622"/>
    <mergeCell ref="A143:O144"/>
    <mergeCell ref="A441:O442"/>
    <mergeCell ref="A261:Z261"/>
    <mergeCell ref="P48:T48"/>
    <mergeCell ref="P41:T41"/>
    <mergeCell ref="D41:E41"/>
    <mergeCell ref="P216:T216"/>
    <mergeCell ref="D137:E137"/>
    <mergeCell ref="P514:T514"/>
    <mergeCell ref="P623:T623"/>
    <mergeCell ref="D422:E422"/>
    <mergeCell ref="P681:T681"/>
    <mergeCell ref="P377:T377"/>
    <mergeCell ref="D491:E491"/>
    <mergeCell ref="P504:T504"/>
    <mergeCell ref="P448:T448"/>
    <mergeCell ref="D114:E114"/>
    <mergeCell ref="D347:E347"/>
    <mergeCell ref="D285:E285"/>
    <mergeCell ref="P602:T602"/>
    <mergeCell ref="P233:T233"/>
    <mergeCell ref="P662:T662"/>
    <mergeCell ref="P596:T596"/>
    <mergeCell ref="D583:E583"/>
    <mergeCell ref="P540:T540"/>
    <mergeCell ref="D359:E359"/>
    <mergeCell ref="D601:E601"/>
    <mergeCell ref="P71:V71"/>
    <mergeCell ref="P202:V202"/>
    <mergeCell ref="P649:T649"/>
    <mergeCell ref="P58:V58"/>
    <mergeCell ref="P671:V671"/>
    <mergeCell ref="P500:V500"/>
    <mergeCell ref="A667:Z667"/>
    <mergeCell ref="P399:T399"/>
    <mergeCell ref="P651:T651"/>
    <mergeCell ref="P359:T359"/>
    <mergeCell ref="A273:Z273"/>
    <mergeCell ref="D436:E436"/>
    <mergeCell ref="P490:T490"/>
    <mergeCell ref="A476:O477"/>
    <mergeCell ref="P346:T346"/>
    <mergeCell ref="D84:E84"/>
    <mergeCell ref="P483:T483"/>
    <mergeCell ref="A157:Z157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665:V665"/>
    <mergeCell ref="P375:T375"/>
    <mergeCell ref="D125:E125"/>
    <mergeCell ref="P446:T446"/>
    <mergeCell ref="D111:E111"/>
    <mergeCell ref="A466:O467"/>
    <mergeCell ref="P361:T361"/>
    <mergeCell ref="D282:E282"/>
    <mergeCell ref="D580:E580"/>
    <mergeCell ref="D409:E409"/>
    <mergeCell ref="P510:V510"/>
    <mergeCell ref="D469:E469"/>
    <mergeCell ref="D233:E233"/>
    <mergeCell ref="A684:O689"/>
    <mergeCell ref="P212:V212"/>
    <mergeCell ref="D183:E183"/>
    <mergeCell ref="P140:T140"/>
    <mergeCell ref="P267:T267"/>
    <mergeCell ref="D419:E419"/>
    <mergeCell ref="D219:E219"/>
    <mergeCell ref="P425:T425"/>
    <mergeCell ref="D487:E487"/>
    <mergeCell ref="P657:V657"/>
    <mergeCell ref="P397:T397"/>
    <mergeCell ref="P678:V678"/>
    <mergeCell ref="D555:E555"/>
    <mergeCell ref="P338:V338"/>
    <mergeCell ref="A350:Z350"/>
    <mergeCell ref="P440:T440"/>
    <mergeCell ref="D554:E554"/>
    <mergeCell ref="D283:E283"/>
    <mergeCell ref="D581:E581"/>
    <mergeCell ref="P538:T538"/>
    <mergeCell ref="D652:E652"/>
    <mergeCell ref="D519:E519"/>
    <mergeCell ref="D112:E112"/>
    <mergeCell ref="A322:Z322"/>
    <mergeCell ref="P122:T122"/>
    <mergeCell ref="D328:E328"/>
    <mergeCell ref="P285:T285"/>
    <mergeCell ref="A188:Z188"/>
    <mergeCell ref="D251:E251"/>
    <mergeCell ref="P670:V670"/>
    <mergeCell ref="P627:T627"/>
    <mergeCell ref="D633:E633"/>
    <mergeCell ref="P245:T245"/>
    <mergeCell ref="P126:V126"/>
    <mergeCell ref="D424:E424"/>
    <mergeCell ref="P491:T491"/>
    <mergeCell ref="A598:O599"/>
    <mergeCell ref="P211:T211"/>
    <mergeCell ref="D399:E399"/>
    <mergeCell ref="L692:L693"/>
    <mergeCell ref="P294:V294"/>
    <mergeCell ref="C692:C693"/>
    <mergeCell ref="D440:E440"/>
    <mergeCell ref="A505:O506"/>
    <mergeCell ref="A646:O647"/>
    <mergeCell ref="D222:E222"/>
    <mergeCell ref="D661:E661"/>
    <mergeCell ref="P531:V531"/>
    <mergeCell ref="P503:T503"/>
    <mergeCell ref="P559:T559"/>
    <mergeCell ref="P332:T332"/>
    <mergeCell ref="P217:T217"/>
    <mergeCell ref="D465:E465"/>
    <mergeCell ref="P141:T141"/>
    <mergeCell ref="P454:V454"/>
    <mergeCell ref="W692:W693"/>
    <mergeCell ref="P56:T56"/>
    <mergeCell ref="Y692:Y693"/>
    <mergeCell ref="D492:E492"/>
    <mergeCell ref="P305:T305"/>
    <mergeCell ref="A304:Z304"/>
    <mergeCell ref="A38:O39"/>
    <mergeCell ref="P515:V515"/>
    <mergeCell ref="P344:V344"/>
    <mergeCell ref="A396:Z396"/>
    <mergeCell ref="A638:Z638"/>
    <mergeCell ref="A201:O202"/>
    <mergeCell ref="D52:E52"/>
    <mergeCell ref="P604:V604"/>
    <mergeCell ref="A162:Z162"/>
    <mergeCell ref="X692:X693"/>
    <mergeCell ref="Z692:Z693"/>
    <mergeCell ref="P301:V301"/>
    <mergeCell ref="P498:T498"/>
    <mergeCell ref="P295:V295"/>
    <mergeCell ref="A120:Z120"/>
    <mergeCell ref="P127:V127"/>
    <mergeCell ref="D178:E178"/>
    <mergeCell ref="P51:T51"/>
    <mergeCell ref="A79:Z79"/>
    <mergeCell ref="P590:T590"/>
    <mergeCell ref="P661:T661"/>
    <mergeCell ref="D582:E582"/>
    <mergeCell ref="I691:V691"/>
    <mergeCell ref="D132:E132"/>
    <mergeCell ref="P558:T558"/>
    <mergeCell ref="P309:T309"/>
    <mergeCell ref="D27:E27"/>
    <mergeCell ref="A338:O339"/>
    <mergeCell ref="P450:T450"/>
    <mergeCell ref="D456:E456"/>
    <mergeCell ref="D632:E632"/>
    <mergeCell ref="D116:E116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433:V433"/>
    <mergeCell ref="D643:E643"/>
    <mergeCell ref="P656:T656"/>
    <mergeCell ref="A474:Z474"/>
    <mergeCell ref="P380:V380"/>
    <mergeCell ref="D230:E230"/>
    <mergeCell ref="P66:T66"/>
    <mergeCell ref="P137:T137"/>
    <mergeCell ref="P653:T653"/>
    <mergeCell ref="P636:V636"/>
    <mergeCell ref="P643:T643"/>
    <mergeCell ref="D624:E624"/>
    <mergeCell ref="P281:T281"/>
    <mergeCell ref="D662:E662"/>
    <mergeCell ref="P470:V470"/>
    <mergeCell ref="A326:Z326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15:T16"/>
    <mergeCell ref="P308:T308"/>
    <mergeCell ref="A12:M12"/>
    <mergeCell ref="P74:T74"/>
    <mergeCell ref="A19:Z19"/>
    <mergeCell ref="P595:T595"/>
    <mergeCell ref="P424:T424"/>
    <mergeCell ref="Q9:R9"/>
    <mergeCell ref="D451:E451"/>
    <mergeCell ref="A331:Z331"/>
    <mergeCell ref="D255:E255"/>
    <mergeCell ref="A303:Z303"/>
    <mergeCell ref="A97:Z97"/>
    <mergeCell ref="P376:T376"/>
    <mergeCell ref="P205:T205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95:T195"/>
    <mergeCell ref="P364:V364"/>
    <mergeCell ref="P300:T300"/>
    <mergeCell ref="P493:T493"/>
    <mergeCell ref="P431:T431"/>
    <mergeCell ref="D37:E37"/>
    <mergeCell ref="A17:A18"/>
    <mergeCell ref="P358:T358"/>
    <mergeCell ref="D538:E538"/>
    <mergeCell ref="A160:O161"/>
    <mergeCell ref="P138:T138"/>
    <mergeCell ref="T5:U5"/>
    <mergeCell ref="P76:T76"/>
    <mergeCell ref="V5:W5"/>
    <mergeCell ref="P496:T496"/>
    <mergeCell ref="P374:T374"/>
    <mergeCell ref="D488:E488"/>
    <mergeCell ref="T6:U9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P201:V201"/>
    <mergeCell ref="P481:T481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P469:T469"/>
    <mergeCell ref="D390:E390"/>
    <mergeCell ref="P310:T310"/>
    <mergeCell ref="D182:E182"/>
    <mergeCell ref="P608:T608"/>
    <mergeCell ref="D480:E480"/>
    <mergeCell ref="D551:E551"/>
    <mergeCell ref="P528:V528"/>
    <mergeCell ref="D280:E280"/>
    <mergeCell ref="P163:T163"/>
    <mergeCell ref="P89:T89"/>
    <mergeCell ref="P505:V505"/>
    <mergeCell ref="P545:T545"/>
    <mergeCell ref="P252:T252"/>
    <mergeCell ref="D124:E124"/>
    <mergeCell ref="D195:E195"/>
    <mergeCell ref="P379:T379"/>
    <mergeCell ref="P81:T81"/>
    <mergeCell ref="D493:E493"/>
    <mergeCell ref="D431:E431"/>
    <mergeCell ref="P34:V34"/>
    <mergeCell ref="P276:V276"/>
    <mergeCell ref="P547:V547"/>
    <mergeCell ref="D235:E235"/>
    <mergeCell ref="A239:Z239"/>
    <mergeCell ref="D421:E421"/>
    <mergeCell ref="P645:T645"/>
    <mergeCell ref="Y691:AB691"/>
    <mergeCell ref="P133:V133"/>
    <mergeCell ref="P640:T640"/>
    <mergeCell ref="D561:E561"/>
    <mergeCell ref="A674:O675"/>
    <mergeCell ref="D612:E612"/>
    <mergeCell ref="D416:E416"/>
    <mergeCell ref="D106:E106"/>
    <mergeCell ref="P283:T28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H1:Q1"/>
    <mergeCell ref="A292:Z292"/>
    <mergeCell ref="D284:E284"/>
    <mergeCell ref="P539:T539"/>
    <mergeCell ref="D520:E520"/>
    <mergeCell ref="P246:V246"/>
    <mergeCell ref="A237:O238"/>
    <mergeCell ref="D152:E152"/>
    <mergeCell ref="P146:T146"/>
    <mergeCell ref="P578:T578"/>
    <mergeCell ref="D450:E450"/>
    <mergeCell ref="D521:E521"/>
    <mergeCell ref="D279:E279"/>
    <mergeCell ref="P121:T121"/>
    <mergeCell ref="P32:T32"/>
    <mergeCell ref="D608:E608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D495:E495"/>
    <mergeCell ref="P521:T521"/>
    <mergeCell ref="A184:O185"/>
    <mergeCell ref="D494:E494"/>
    <mergeCell ref="A60:Z60"/>
    <mergeCell ref="P404:T404"/>
    <mergeCell ref="D518:E518"/>
    <mergeCell ref="P207:V207"/>
    <mergeCell ref="E692:E693"/>
    <mergeCell ref="P646:V646"/>
    <mergeCell ref="D634:E634"/>
    <mergeCell ref="P63:T63"/>
    <mergeCell ref="A53:O54"/>
    <mergeCell ref="P194:T194"/>
    <mergeCell ref="P109:V109"/>
    <mergeCell ref="P541:V541"/>
    <mergeCell ref="A366:Z366"/>
    <mergeCell ref="D1:F1"/>
    <mergeCell ref="A313:Z313"/>
    <mergeCell ref="P47:T47"/>
    <mergeCell ref="J17:J18"/>
    <mergeCell ref="D82:E82"/>
    <mergeCell ref="L17:L18"/>
    <mergeCell ref="D240:E240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P348:V348"/>
    <mergeCell ref="A544:Z544"/>
    <mergeCell ref="P284:T284"/>
    <mergeCell ref="A173:Z173"/>
    <mergeCell ref="P113:T113"/>
    <mergeCell ref="P17:T18"/>
    <mergeCell ref="P129:T129"/>
    <mergeCell ref="A45:Z45"/>
    <mergeCell ref="D5:E5"/>
    <mergeCell ref="P553:T553"/>
    <mergeCell ref="P624:T624"/>
    <mergeCell ref="D496:E496"/>
    <mergeCell ref="D94:E94"/>
    <mergeCell ref="D7:M7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D315:E315"/>
    <mergeCell ref="P570:T570"/>
    <mergeCell ref="O692:O693"/>
    <mergeCell ref="P571:T571"/>
    <mergeCell ref="Q692:Q693"/>
    <mergeCell ref="D514:E514"/>
    <mergeCell ref="A345:Z345"/>
    <mergeCell ref="D210:E210"/>
    <mergeCell ref="D308:E308"/>
    <mergeCell ref="P660:T660"/>
    <mergeCell ref="A46:Z46"/>
    <mergeCell ref="P537:T537"/>
    <mergeCell ref="P508:T508"/>
    <mergeCell ref="A527:O528"/>
    <mergeCell ref="P337:T337"/>
    <mergeCell ref="P635:T635"/>
    <mergeCell ref="P464:T464"/>
    <mergeCell ref="D616:E616"/>
    <mergeCell ref="D47:E47"/>
    <mergeCell ref="P330:V330"/>
    <mergeCell ref="D482:E482"/>
    <mergeCell ref="D587:E587"/>
    <mergeCell ref="P50:T50"/>
    <mergeCell ref="B17:B18"/>
    <mergeCell ref="P477:V477"/>
    <mergeCell ref="D28:E28"/>
    <mergeCell ref="V10:W10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92:E92"/>
    <mergeCell ref="A95:O96"/>
    <mergeCell ref="D30:E30"/>
    <mergeCell ref="D595:E595"/>
    <mergeCell ref="D651:E651"/>
    <mergeCell ref="D67:E67"/>
    <mergeCell ref="P573:T573"/>
    <mergeCell ref="D445:E445"/>
    <mergeCell ref="D274:E274"/>
    <mergeCell ref="D245:E245"/>
    <mergeCell ref="D147:E147"/>
    <mergeCell ref="D122:E122"/>
    <mergeCell ref="P116:T116"/>
    <mergeCell ref="P35:V35"/>
    <mergeCell ref="P333:V333"/>
    <mergeCell ref="P266:T266"/>
    <mergeCell ref="A355:Z355"/>
    <mergeCell ref="A212:O213"/>
    <mergeCell ref="P629:V629"/>
    <mergeCell ref="D197:E197"/>
    <mergeCell ref="P552:T552"/>
    <mergeCell ref="D253:E253"/>
    <mergeCell ref="D351:E351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300:E300"/>
    <mergeCell ref="P108:V108"/>
    <mergeCell ref="P31:T31"/>
    <mergeCell ref="A291:Z291"/>
    <mergeCell ref="P158:T158"/>
    <mergeCell ref="P522:T522"/>
    <mergeCell ref="P180:V180"/>
    <mergeCell ref="A148:O149"/>
    <mergeCell ref="A617:O618"/>
    <mergeCell ref="W17:W18"/>
    <mergeCell ref="D129:E129"/>
    <mergeCell ref="D139:E139"/>
    <mergeCell ref="P118:V118"/>
    <mergeCell ref="P38:V38"/>
    <mergeCell ref="D66:E66"/>
    <mergeCell ref="P250:T250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692:P693"/>
    <mergeCell ref="P532:V532"/>
    <mergeCell ref="P388:V388"/>
    <mergeCell ref="P161:V161"/>
    <mergeCell ref="P630:V630"/>
    <mergeCell ref="P459:V459"/>
    <mergeCell ref="A151:Z151"/>
    <mergeCell ref="P546:V546"/>
    <mergeCell ref="P617:V617"/>
    <mergeCell ref="A607:Z607"/>
    <mergeCell ref="P234:T234"/>
    <mergeCell ref="P325:V325"/>
    <mergeCell ref="A150:Z150"/>
    <mergeCell ref="D142:E142"/>
    <mergeCell ref="A513:Z513"/>
    <mergeCell ref="D378:E378"/>
    <mergeCell ref="A692:A693"/>
    <mergeCell ref="A373:Z373"/>
    <mergeCell ref="D677:E677"/>
    <mergeCell ref="P669:T669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688:V688"/>
    <mergeCell ref="P566:V566"/>
    <mergeCell ref="P395:V395"/>
    <mergeCell ref="P147:T147"/>
    <mergeCell ref="P616:T616"/>
    <mergeCell ref="A434:Z434"/>
    <mergeCell ref="P445:T445"/>
    <mergeCell ref="D10:E10"/>
    <mergeCell ref="P687:V687"/>
    <mergeCell ref="P516:V516"/>
    <mergeCell ref="A568:Z568"/>
    <mergeCell ref="P614:V614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360:E360"/>
    <mergeCell ref="D287:E287"/>
    <mergeCell ref="D558:E558"/>
    <mergeCell ref="D189:E189"/>
    <mergeCell ref="D585:E585"/>
    <mergeCell ref="P170:T170"/>
    <mergeCell ref="P99:T99"/>
    <mergeCell ref="D205:E205"/>
    <mergeCell ref="P663:T663"/>
    <mergeCell ref="D535:E535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P77:V77"/>
    <mergeCell ref="P30:T30"/>
    <mergeCell ref="P179:V179"/>
    <mergeCell ref="P682:V682"/>
    <mergeCell ref="P166:V166"/>
    <mergeCell ref="A550:Z550"/>
    <mergeCell ref="A525:Z525"/>
    <mergeCell ref="P96:V96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H692:H693"/>
    <mergeCell ref="D410:E410"/>
    <mergeCell ref="J692:J693"/>
    <mergeCell ref="P626:T626"/>
    <mergeCell ref="A523:O524"/>
    <mergeCell ref="D376:E376"/>
    <mergeCell ref="P328:T328"/>
    <mergeCell ref="A311:O312"/>
    <mergeCell ref="P452:T452"/>
    <mergeCell ref="P675:V675"/>
    <mergeCell ref="P466:V466"/>
    <mergeCell ref="P677:T677"/>
    <mergeCell ref="A458:O459"/>
    <mergeCell ref="R692:R693"/>
    <mergeCell ref="P492:T492"/>
    <mergeCell ref="B692:B693"/>
    <mergeCell ref="D692:D693"/>
    <mergeCell ref="F692:F693"/>
    <mergeCell ref="D597:E597"/>
    <mergeCell ref="D426:E426"/>
    <mergeCell ref="D486:E486"/>
    <mergeCell ref="A343:O344"/>
    <mergeCell ref="P384:T384"/>
    <mergeCell ref="D572:E572"/>
    <mergeCell ref="A603:O604"/>
    <mergeCell ref="D590:E590"/>
    <mergeCell ref="D356:E356"/>
    <mergeCell ref="P565:T565"/>
    <mergeCell ref="P683:V683"/>
    <mergeCell ref="A682:O683"/>
    <mergeCell ref="P343:V343"/>
    <mergeCell ref="D640:E640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107 X123 X309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69 X76 X113 X140 X357 X417 X419:X420 X430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52"/>
    </row>
    <row r="3" spans="2:8" x14ac:dyDescent="0.2">
      <c r="B3" s="47" t="s">
        <v>1100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1101</v>
      </c>
      <c r="D6" s="47" t="s">
        <v>1102</v>
      </c>
      <c r="E6" s="47"/>
    </row>
    <row r="8" spans="2:8" x14ac:dyDescent="0.2">
      <c r="B8" s="47" t="s">
        <v>19</v>
      </c>
      <c r="C8" s="47" t="s">
        <v>1101</v>
      </c>
      <c r="D8" s="47"/>
      <c r="E8" s="47"/>
    </row>
    <row r="10" spans="2:8" x14ac:dyDescent="0.2">
      <c r="B10" s="47" t="s">
        <v>1103</v>
      </c>
      <c r="C10" s="47"/>
      <c r="D10" s="47"/>
      <c r="E10" s="47"/>
    </row>
    <row r="11" spans="2:8" x14ac:dyDescent="0.2">
      <c r="B11" s="47" t="s">
        <v>1104</v>
      </c>
      <c r="C11" s="47"/>
      <c r="D11" s="47"/>
      <c r="E11" s="47"/>
    </row>
    <row r="12" spans="2:8" x14ac:dyDescent="0.2">
      <c r="B12" s="47" t="s">
        <v>1105</v>
      </c>
      <c r="C12" s="47"/>
      <c r="D12" s="47"/>
      <c r="E12" s="47"/>
    </row>
    <row r="13" spans="2:8" x14ac:dyDescent="0.2">
      <c r="B13" s="47" t="s">
        <v>1106</v>
      </c>
      <c r="C13" s="47"/>
      <c r="D13" s="47"/>
      <c r="E13" s="47"/>
    </row>
    <row r="14" spans="2:8" x14ac:dyDescent="0.2">
      <c r="B14" s="47" t="s">
        <v>1107</v>
      </c>
      <c r="C14" s="47"/>
      <c r="D14" s="47"/>
      <c r="E14" s="47"/>
    </row>
    <row r="15" spans="2:8" x14ac:dyDescent="0.2">
      <c r="B15" s="47" t="s">
        <v>1108</v>
      </c>
      <c r="C15" s="47"/>
      <c r="D15" s="47"/>
      <c r="E15" s="47"/>
    </row>
    <row r="16" spans="2:8" x14ac:dyDescent="0.2">
      <c r="B16" s="47" t="s">
        <v>1109</v>
      </c>
      <c r="C16" s="47"/>
      <c r="D16" s="47"/>
      <c r="E16" s="47"/>
    </row>
    <row r="17" spans="2:5" x14ac:dyDescent="0.2">
      <c r="B17" s="47" t="s">
        <v>1110</v>
      </c>
      <c r="C17" s="47"/>
      <c r="D17" s="47"/>
      <c r="E17" s="47"/>
    </row>
    <row r="18" spans="2:5" x14ac:dyDescent="0.2">
      <c r="B18" s="47" t="s">
        <v>1111</v>
      </c>
      <c r="C18" s="47"/>
      <c r="D18" s="47"/>
      <c r="E18" s="47"/>
    </row>
    <row r="19" spans="2:5" x14ac:dyDescent="0.2">
      <c r="B19" s="47" t="s">
        <v>1112</v>
      </c>
      <c r="C19" s="47"/>
      <c r="D19" s="47"/>
      <c r="E19" s="47"/>
    </row>
    <row r="20" spans="2:5" x14ac:dyDescent="0.2">
      <c r="B20" s="47" t="s">
        <v>1113</v>
      </c>
      <c r="C20" s="47"/>
      <c r="D20" s="47"/>
      <c r="E20" s="47"/>
    </row>
  </sheetData>
  <sheetProtection algorithmName="SHA-512" hashValue="qNxlKGmEOSJmkqCV4rKHl4K6/VJir2tNeEzlSQMV8WoRBp8aLBGumh5R43KQNRDKBBW0iN7MWHPuaR15b8ycBQ==" saltValue="r8H09xl4K1Lnd/IhDA+4T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2025-01-21T10:22:09Z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